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20\SAISTOŠIE NOTEIKUMI\"/>
    </mc:Choice>
  </mc:AlternateContent>
  <bookViews>
    <workbookView xWindow="-28920" yWindow="1560" windowWidth="29040" windowHeight="15840" firstSheet="15" activeTab="28"/>
  </bookViews>
  <sheets>
    <sheet name="08.4.1." sheetId="2" r:id="rId1"/>
    <sheet name="09.2.1." sheetId="4" r:id="rId2"/>
    <sheet name="09.3.1." sheetId="5" r:id="rId3"/>
    <sheet name="09.5.1." sheetId="11" r:id="rId4"/>
    <sheet name="09.6.1." sheetId="13" r:id="rId5"/>
    <sheet name="09.7.1." sheetId="7" r:id="rId6"/>
    <sheet name="09.8.1." sheetId="9" r:id="rId7"/>
    <sheet name="09.9.1." sheetId="12" r:id="rId8"/>
    <sheet name="09.11.1." sheetId="1" r:id="rId9"/>
    <sheet name="09.23.1." sheetId="3" r:id="rId10"/>
    <sheet name="09.24.1." sheetId="10" r:id="rId11"/>
    <sheet name="09.27.1." sheetId="8" r:id="rId12"/>
    <sheet name="09.29.1." sheetId="6" r:id="rId13"/>
    <sheet name="07.2.1." sheetId="15" r:id="rId14"/>
    <sheet name="10.2.5." sheetId="16" r:id="rId15"/>
    <sheet name="10.2.6." sheetId="17" r:id="rId16"/>
    <sheet name="30.piel." sheetId="18" r:id="rId17"/>
    <sheet name="33.piel." sheetId="14" r:id="rId18"/>
    <sheet name="03.1.1." sheetId="19" r:id="rId19"/>
    <sheet name="04.1.7." sheetId="22" r:id="rId20"/>
    <sheet name="04.1.19." sheetId="23" r:id="rId21"/>
    <sheet name="06.1.1." sheetId="20" r:id="rId22"/>
    <sheet name="09.26.1." sheetId="21" r:id="rId23"/>
    <sheet name="20.piel." sheetId="25" r:id="rId24"/>
    <sheet name="09.20.1." sheetId="27" r:id="rId25"/>
    <sheet name="09.21.1." sheetId="28" r:id="rId26"/>
    <sheet name="09.22.1." sheetId="26" r:id="rId27"/>
    <sheet name="06.1.6." sheetId="30" r:id="rId28"/>
    <sheet name="12.piel." sheetId="29" r:id="rId29"/>
  </sheets>
  <definedNames>
    <definedName name="_xlnm._FilterDatabase" localSheetId="18" hidden="1">'03.1.1.'!$A$18:$P$284</definedName>
    <definedName name="_xlnm._FilterDatabase" localSheetId="20" hidden="1">'04.1.19.'!$A$18:$P$284</definedName>
    <definedName name="_xlnm._FilterDatabase" localSheetId="19" hidden="1">'04.1.7.'!$A$18:$P$284</definedName>
    <definedName name="_xlnm._FilterDatabase" localSheetId="21" hidden="1">'06.1.1.'!$A$18:$P$284</definedName>
    <definedName name="_xlnm._FilterDatabase" localSheetId="27" hidden="1">'06.1.6.'!$A$18:$P$284</definedName>
    <definedName name="_xlnm._FilterDatabase" localSheetId="13" hidden="1">'07.2.1.'!$A$18:$P$284</definedName>
    <definedName name="_xlnm._FilterDatabase" localSheetId="0" hidden="1">'08.4.1.'!$A$18:$P$284</definedName>
    <definedName name="_xlnm._FilterDatabase" localSheetId="8" hidden="1">'09.11.1.'!$A$18:$P$284</definedName>
    <definedName name="_xlnm._FilterDatabase" localSheetId="1" hidden="1">'09.2.1.'!$A$18:$P$284</definedName>
    <definedName name="_xlnm._FilterDatabase" localSheetId="24" hidden="1">'09.20.1.'!$A$18:$P$284</definedName>
    <definedName name="_xlnm._FilterDatabase" localSheetId="25" hidden="1">'09.21.1.'!$A$18:$P$284</definedName>
    <definedName name="_xlnm._FilterDatabase" localSheetId="26" hidden="1">'09.22.1.'!$A$18:$P$284</definedName>
    <definedName name="_xlnm._FilterDatabase" localSheetId="9" hidden="1">'09.23.1.'!$A$18:$P$284</definedName>
    <definedName name="_xlnm._FilterDatabase" localSheetId="10" hidden="1">'09.24.1.'!$A$18:$P$284</definedName>
    <definedName name="_xlnm._FilterDatabase" localSheetId="22" hidden="1">'09.26.1.'!$A$18:$P$284</definedName>
    <definedName name="_xlnm._FilterDatabase" localSheetId="11" hidden="1">'09.27.1.'!$A$18:$P$284</definedName>
    <definedName name="_xlnm._FilterDatabase" localSheetId="12" hidden="1">'09.29.1.'!$A$18:$P$284</definedName>
    <definedName name="_xlnm._FilterDatabase" localSheetId="2" hidden="1">'09.3.1.'!$A$18:$P$284</definedName>
    <definedName name="_xlnm._FilterDatabase" localSheetId="3" hidden="1">'09.5.1.'!$A$18:$P$284</definedName>
    <definedName name="_xlnm._FilterDatabase" localSheetId="4" hidden="1">'09.6.1.'!$A$18:$P$284</definedName>
    <definedName name="_xlnm._FilterDatabase" localSheetId="5" hidden="1">'09.7.1.'!$A$18:$P$284</definedName>
    <definedName name="_xlnm._FilterDatabase" localSheetId="6" hidden="1">'09.8.1.'!$A$18:$P$284</definedName>
    <definedName name="_xlnm._FilterDatabase" localSheetId="7" hidden="1">'09.9.1.'!$A$18:$P$284</definedName>
    <definedName name="_xlnm._FilterDatabase" localSheetId="14" hidden="1">'10.2.5.'!$A$18:$P$284</definedName>
    <definedName name="_xlnm._FilterDatabase" localSheetId="15" hidden="1">'10.2.6.'!$A$18:$P$284</definedName>
    <definedName name="_xlnm._FilterDatabase" localSheetId="16" hidden="1">'30.piel.'!$A$29:$K$34</definedName>
    <definedName name="_xlnm.Print_Titles" localSheetId="18">'03.1.1.'!$18:$18</definedName>
    <definedName name="_xlnm.Print_Titles" localSheetId="20">'04.1.19.'!$18:$18</definedName>
    <definedName name="_xlnm.Print_Titles" localSheetId="19">'04.1.7.'!$18:$18</definedName>
    <definedName name="_xlnm.Print_Titles" localSheetId="21">'06.1.1.'!$18:$18</definedName>
    <definedName name="_xlnm.Print_Titles" localSheetId="27">'06.1.6.'!$18:$18</definedName>
    <definedName name="_xlnm.Print_Titles" localSheetId="13">'07.2.1.'!$18:$18</definedName>
    <definedName name="_xlnm.Print_Titles" localSheetId="0">'08.4.1.'!$18:$18</definedName>
    <definedName name="_xlnm.Print_Titles" localSheetId="8">'09.11.1.'!$18:$18</definedName>
    <definedName name="_xlnm.Print_Titles" localSheetId="1">'09.2.1.'!$18:$18</definedName>
    <definedName name="_xlnm.Print_Titles" localSheetId="24">'09.20.1.'!$18:$18</definedName>
    <definedName name="_xlnm.Print_Titles" localSheetId="25">'09.21.1.'!$18:$18</definedName>
    <definedName name="_xlnm.Print_Titles" localSheetId="26">'09.22.1.'!$18:$18</definedName>
    <definedName name="_xlnm.Print_Titles" localSheetId="9">'09.23.1.'!$18:$18</definedName>
    <definedName name="_xlnm.Print_Titles" localSheetId="10">'09.24.1.'!$18:$18</definedName>
    <definedName name="_xlnm.Print_Titles" localSheetId="22">'09.26.1.'!$18:$18</definedName>
    <definedName name="_xlnm.Print_Titles" localSheetId="11">'09.27.1.'!$18:$18</definedName>
    <definedName name="_xlnm.Print_Titles" localSheetId="12">'09.29.1.'!$18:$18</definedName>
    <definedName name="_xlnm.Print_Titles" localSheetId="2">'09.3.1.'!$18:$18</definedName>
    <definedName name="_xlnm.Print_Titles" localSheetId="3">'09.5.1.'!$18:$18</definedName>
    <definedName name="_xlnm.Print_Titles" localSheetId="4">'09.6.1.'!$18:$18</definedName>
    <definedName name="_xlnm.Print_Titles" localSheetId="5">'09.7.1.'!$18:$18</definedName>
    <definedName name="_xlnm.Print_Titles" localSheetId="6">'09.8.1.'!$18:$18</definedName>
    <definedName name="_xlnm.Print_Titles" localSheetId="7">'09.9.1.'!$18:$18</definedName>
    <definedName name="_xlnm.Print_Titles" localSheetId="14">'10.2.5.'!$18:$18</definedName>
    <definedName name="_xlnm.Print_Titles" localSheetId="15">'10.2.6.'!$18:$18</definedName>
    <definedName name="_xlnm.Print_Titles" localSheetId="23">'20.piel.'!$7:$7</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43" i="14" l="1"/>
  <c r="E43" i="14"/>
  <c r="O284" i="30" l="1"/>
  <c r="L284" i="30"/>
  <c r="I284" i="30"/>
  <c r="F284" i="30"/>
  <c r="C284" i="30" s="1"/>
  <c r="O283" i="30"/>
  <c r="L283" i="30"/>
  <c r="I283" i="30"/>
  <c r="F283" i="30"/>
  <c r="O282" i="30"/>
  <c r="L282" i="30"/>
  <c r="I282" i="30"/>
  <c r="F282" i="30"/>
  <c r="O281" i="30"/>
  <c r="L281" i="30"/>
  <c r="I281" i="30"/>
  <c r="F281" i="30"/>
  <c r="O280" i="30"/>
  <c r="L280" i="30"/>
  <c r="I280" i="30"/>
  <c r="F280" i="30"/>
  <c r="O279" i="30"/>
  <c r="L279" i="30"/>
  <c r="I279" i="30"/>
  <c r="F279" i="30"/>
  <c r="O278" i="30"/>
  <c r="L278" i="30"/>
  <c r="I278" i="30"/>
  <c r="F278" i="30"/>
  <c r="O277" i="30"/>
  <c r="L277" i="30"/>
  <c r="I277" i="30"/>
  <c r="F277" i="30"/>
  <c r="N276" i="30"/>
  <c r="M276" i="30"/>
  <c r="K276" i="30"/>
  <c r="J276" i="30"/>
  <c r="H276" i="30"/>
  <c r="G276" i="30"/>
  <c r="E276" i="30"/>
  <c r="D276" i="30"/>
  <c r="O271" i="30"/>
  <c r="L271" i="30"/>
  <c r="I271" i="30"/>
  <c r="F271" i="30"/>
  <c r="O270" i="30"/>
  <c r="L270" i="30"/>
  <c r="L269" i="30" s="1"/>
  <c r="I270" i="30"/>
  <c r="I269" i="30" s="1"/>
  <c r="F270" i="30"/>
  <c r="F269" i="30" s="1"/>
  <c r="O269" i="30"/>
  <c r="N269" i="30"/>
  <c r="M269" i="30"/>
  <c r="K269" i="30"/>
  <c r="J269" i="30"/>
  <c r="H269" i="30"/>
  <c r="G269" i="30"/>
  <c r="E269" i="30"/>
  <c r="D269" i="30"/>
  <c r="O268" i="30"/>
  <c r="O267" i="30" s="1"/>
  <c r="O266" i="30" s="1"/>
  <c r="O265" i="30" s="1"/>
  <c r="L268" i="30"/>
  <c r="L267" i="30" s="1"/>
  <c r="L266" i="30" s="1"/>
  <c r="L265" i="30" s="1"/>
  <c r="I268" i="30"/>
  <c r="F268" i="30"/>
  <c r="N267" i="30"/>
  <c r="N266" i="30" s="1"/>
  <c r="N265" i="30" s="1"/>
  <c r="M267" i="30"/>
  <c r="M266" i="30" s="1"/>
  <c r="M265" i="30" s="1"/>
  <c r="K267" i="30"/>
  <c r="K266" i="30" s="1"/>
  <c r="K265" i="30" s="1"/>
  <c r="J267" i="30"/>
  <c r="H267" i="30"/>
  <c r="H266" i="30" s="1"/>
  <c r="H265" i="30" s="1"/>
  <c r="G267" i="30"/>
  <c r="G266" i="30" s="1"/>
  <c r="G265" i="30" s="1"/>
  <c r="F267" i="30"/>
  <c r="F266" i="30" s="1"/>
  <c r="F265" i="30" s="1"/>
  <c r="E267" i="30"/>
  <c r="E266" i="30" s="1"/>
  <c r="E265" i="30" s="1"/>
  <c r="D267" i="30"/>
  <c r="D266" i="30" s="1"/>
  <c r="D265" i="30" s="1"/>
  <c r="J266" i="30"/>
  <c r="J265" i="30" s="1"/>
  <c r="O264" i="30"/>
  <c r="O263" i="30" s="1"/>
  <c r="L264" i="30"/>
  <c r="L263" i="30" s="1"/>
  <c r="I264" i="30"/>
  <c r="I263" i="30" s="1"/>
  <c r="F264" i="30"/>
  <c r="N263" i="30"/>
  <c r="M263" i="30"/>
  <c r="K263" i="30"/>
  <c r="K252" i="30" s="1"/>
  <c r="J263" i="30"/>
  <c r="H263" i="30"/>
  <c r="G263" i="30"/>
  <c r="F263" i="30"/>
  <c r="E263" i="30"/>
  <c r="D263" i="30"/>
  <c r="O262" i="30"/>
  <c r="L262" i="30"/>
  <c r="I262" i="30"/>
  <c r="F262" i="30"/>
  <c r="O261" i="30"/>
  <c r="L261" i="30"/>
  <c r="I261" i="30"/>
  <c r="F261" i="30"/>
  <c r="O260" i="30"/>
  <c r="L260" i="30"/>
  <c r="I260" i="30"/>
  <c r="F260" i="30"/>
  <c r="O259" i="30"/>
  <c r="L259" i="30"/>
  <c r="I259" i="30"/>
  <c r="F259" i="30"/>
  <c r="O258" i="30"/>
  <c r="L258" i="30"/>
  <c r="I258" i="30"/>
  <c r="I257" i="30" s="1"/>
  <c r="F258" i="30"/>
  <c r="F257" i="30" s="1"/>
  <c r="N257" i="30"/>
  <c r="N253" i="30" s="1"/>
  <c r="M257" i="30"/>
  <c r="K257" i="30"/>
  <c r="J257" i="30"/>
  <c r="J253" i="30" s="1"/>
  <c r="J252" i="30" s="1"/>
  <c r="H257" i="30"/>
  <c r="H253" i="30" s="1"/>
  <c r="G257" i="30"/>
  <c r="E257" i="30"/>
  <c r="E253" i="30" s="1"/>
  <c r="E252" i="30" s="1"/>
  <c r="D257" i="30"/>
  <c r="O256" i="30"/>
  <c r="L256" i="30"/>
  <c r="I256" i="30"/>
  <c r="F256" i="30"/>
  <c r="O255" i="30"/>
  <c r="L255" i="30"/>
  <c r="I255" i="30"/>
  <c r="F255" i="30"/>
  <c r="O254" i="30"/>
  <c r="L254" i="30"/>
  <c r="I254" i="30"/>
  <c r="F254" i="30"/>
  <c r="M253" i="30"/>
  <c r="K253" i="30"/>
  <c r="G253" i="30"/>
  <c r="D253" i="30"/>
  <c r="O251" i="30"/>
  <c r="L251" i="30"/>
  <c r="L250" i="30" s="1"/>
  <c r="I251" i="30"/>
  <c r="F251" i="30"/>
  <c r="O250" i="30"/>
  <c r="N250" i="30"/>
  <c r="M250" i="30"/>
  <c r="K250" i="30"/>
  <c r="J250" i="30"/>
  <c r="I250" i="30"/>
  <c r="H250" i="30"/>
  <c r="G250" i="30"/>
  <c r="E250" i="30"/>
  <c r="D250" i="30"/>
  <c r="O249" i="30"/>
  <c r="L249" i="30"/>
  <c r="I249" i="30"/>
  <c r="F249" i="30"/>
  <c r="O248" i="30"/>
  <c r="L248" i="30"/>
  <c r="I248" i="30"/>
  <c r="F248" i="30"/>
  <c r="O247" i="30"/>
  <c r="L247" i="30"/>
  <c r="I247" i="30"/>
  <c r="F247" i="30"/>
  <c r="O246" i="30"/>
  <c r="L246" i="30"/>
  <c r="I246" i="30"/>
  <c r="F246" i="30"/>
  <c r="N245" i="30"/>
  <c r="M245" i="30"/>
  <c r="K245" i="30"/>
  <c r="J245" i="30"/>
  <c r="H245" i="30"/>
  <c r="G245" i="30"/>
  <c r="E245" i="30"/>
  <c r="D245" i="30"/>
  <c r="O244" i="30"/>
  <c r="L244" i="30"/>
  <c r="I244" i="30"/>
  <c r="F244" i="30"/>
  <c r="O243" i="30"/>
  <c r="L243" i="30"/>
  <c r="I243" i="30"/>
  <c r="F243" i="30"/>
  <c r="O242" i="30"/>
  <c r="L242" i="30"/>
  <c r="L241" i="30" s="1"/>
  <c r="I242" i="30"/>
  <c r="I241" i="30" s="1"/>
  <c r="F242" i="30"/>
  <c r="F241" i="30" s="1"/>
  <c r="N241" i="30"/>
  <c r="M241" i="30"/>
  <c r="M240" i="30" s="1"/>
  <c r="K241" i="30"/>
  <c r="K240" i="30" s="1"/>
  <c r="J241" i="30"/>
  <c r="H241" i="30"/>
  <c r="H240" i="30" s="1"/>
  <c r="G241" i="30"/>
  <c r="E241" i="30"/>
  <c r="E240" i="30" s="1"/>
  <c r="D241" i="30"/>
  <c r="O239" i="30"/>
  <c r="L239" i="30"/>
  <c r="I239" i="30"/>
  <c r="F239" i="30"/>
  <c r="O238" i="30"/>
  <c r="L238" i="30"/>
  <c r="I238" i="30"/>
  <c r="F238" i="30"/>
  <c r="O237" i="30"/>
  <c r="L237" i="30"/>
  <c r="I237" i="30"/>
  <c r="F237" i="30"/>
  <c r="O236" i="30"/>
  <c r="L236" i="30"/>
  <c r="I236" i="30"/>
  <c r="F236" i="30"/>
  <c r="O235" i="30"/>
  <c r="L235" i="30"/>
  <c r="I235" i="30"/>
  <c r="F235" i="30"/>
  <c r="O234" i="30"/>
  <c r="L234" i="30"/>
  <c r="I234" i="30"/>
  <c r="I233" i="30" s="1"/>
  <c r="I232" i="30" s="1"/>
  <c r="F234" i="30"/>
  <c r="F233" i="30" s="1"/>
  <c r="N233" i="30"/>
  <c r="N232" i="30" s="1"/>
  <c r="M233" i="30"/>
  <c r="K233" i="30"/>
  <c r="J233" i="30"/>
  <c r="J232" i="30" s="1"/>
  <c r="H233" i="30"/>
  <c r="H232" i="30" s="1"/>
  <c r="G233" i="30"/>
  <c r="G232" i="30" s="1"/>
  <c r="E233" i="30"/>
  <c r="D233" i="30"/>
  <c r="D232" i="30" s="1"/>
  <c r="M232" i="30"/>
  <c r="K232" i="30"/>
  <c r="E232" i="30"/>
  <c r="O231" i="30"/>
  <c r="L231" i="30"/>
  <c r="I231" i="30"/>
  <c r="F231" i="30"/>
  <c r="O230" i="30"/>
  <c r="L230" i="30"/>
  <c r="I230" i="30"/>
  <c r="F230" i="30"/>
  <c r="O229" i="30"/>
  <c r="L229" i="30"/>
  <c r="I229" i="30"/>
  <c r="F229" i="30"/>
  <c r="O228" i="30"/>
  <c r="O227" i="30" s="1"/>
  <c r="L228" i="30"/>
  <c r="I228" i="30"/>
  <c r="F228" i="30"/>
  <c r="N227" i="30"/>
  <c r="M227" i="30"/>
  <c r="K227" i="30"/>
  <c r="J227" i="30"/>
  <c r="H227" i="30"/>
  <c r="G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O219" i="30" s="1"/>
  <c r="L220" i="30"/>
  <c r="L219" i="30" s="1"/>
  <c r="I220" i="30"/>
  <c r="F220" i="30"/>
  <c r="N219" i="30"/>
  <c r="M219" i="30"/>
  <c r="K219" i="30"/>
  <c r="J219" i="30"/>
  <c r="H219" i="30"/>
  <c r="G219" i="30"/>
  <c r="E219" i="30"/>
  <c r="D219" i="30"/>
  <c r="O218" i="30"/>
  <c r="L218" i="30"/>
  <c r="I218" i="30"/>
  <c r="F218" i="30"/>
  <c r="O217" i="30"/>
  <c r="L217" i="30"/>
  <c r="L216" i="30" s="1"/>
  <c r="I217" i="30"/>
  <c r="F217" i="30"/>
  <c r="O216" i="30"/>
  <c r="N216" i="30"/>
  <c r="M216" i="30"/>
  <c r="K216" i="30"/>
  <c r="J216" i="30"/>
  <c r="H216" i="30"/>
  <c r="G216" i="30"/>
  <c r="G212" i="30" s="1"/>
  <c r="F216" i="30"/>
  <c r="E216" i="30"/>
  <c r="D216" i="30"/>
  <c r="O215" i="30"/>
  <c r="L215" i="30"/>
  <c r="L214" i="30" s="1"/>
  <c r="I215" i="30"/>
  <c r="F215" i="30"/>
  <c r="O214" i="30"/>
  <c r="N214" i="30"/>
  <c r="M214" i="30"/>
  <c r="K214" i="30"/>
  <c r="J214" i="30"/>
  <c r="J212" i="30" s="1"/>
  <c r="I214" i="30"/>
  <c r="H214" i="30"/>
  <c r="G214" i="30"/>
  <c r="E214" i="30"/>
  <c r="E212" i="30" s="1"/>
  <c r="D214" i="30"/>
  <c r="O213" i="30"/>
  <c r="L213" i="30"/>
  <c r="I213" i="30"/>
  <c r="F213" i="30"/>
  <c r="O210" i="30"/>
  <c r="L210" i="30"/>
  <c r="I210" i="30"/>
  <c r="F210" i="30"/>
  <c r="O209" i="30"/>
  <c r="L209" i="30"/>
  <c r="L208" i="30" s="1"/>
  <c r="I209" i="30"/>
  <c r="I208" i="30" s="1"/>
  <c r="F209" i="30"/>
  <c r="F208" i="30" s="1"/>
  <c r="O208" i="30"/>
  <c r="N208" i="30"/>
  <c r="M208" i="30"/>
  <c r="K208" i="30"/>
  <c r="J208" i="30"/>
  <c r="H208" i="30"/>
  <c r="G208" i="30"/>
  <c r="E208" i="30"/>
  <c r="D208" i="30"/>
  <c r="O207" i="30"/>
  <c r="L207" i="30"/>
  <c r="I207" i="30"/>
  <c r="F207" i="30"/>
  <c r="O206" i="30"/>
  <c r="L206" i="30"/>
  <c r="I206" i="30"/>
  <c r="F206" i="30"/>
  <c r="O205" i="30"/>
  <c r="L205" i="30"/>
  <c r="I205" i="30"/>
  <c r="F205" i="30"/>
  <c r="O204" i="30"/>
  <c r="L204" i="30"/>
  <c r="I204" i="30"/>
  <c r="F204" i="30"/>
  <c r="O203" i="30"/>
  <c r="L203" i="30"/>
  <c r="I203" i="30"/>
  <c r="F203" i="30"/>
  <c r="O202" i="30"/>
  <c r="L202" i="30"/>
  <c r="I202" i="30"/>
  <c r="F202" i="30"/>
  <c r="O201" i="30"/>
  <c r="L201" i="30"/>
  <c r="I201" i="30"/>
  <c r="F201" i="30"/>
  <c r="O200" i="30"/>
  <c r="O199" i="30" s="1"/>
  <c r="L200" i="30"/>
  <c r="I200" i="30"/>
  <c r="F200" i="30"/>
  <c r="N199" i="30"/>
  <c r="M199" i="30"/>
  <c r="K199" i="30"/>
  <c r="J199" i="30"/>
  <c r="H199" i="30"/>
  <c r="G199" i="30"/>
  <c r="E199" i="30"/>
  <c r="D199" i="30"/>
  <c r="O198" i="30"/>
  <c r="L198" i="30"/>
  <c r="I198" i="30"/>
  <c r="F198" i="30"/>
  <c r="O197" i="30"/>
  <c r="L197" i="30"/>
  <c r="I197" i="30"/>
  <c r="F197" i="30"/>
  <c r="O196" i="30"/>
  <c r="L196" i="30"/>
  <c r="I196" i="30"/>
  <c r="F196" i="30"/>
  <c r="O195" i="30"/>
  <c r="L195" i="30"/>
  <c r="I195" i="30"/>
  <c r="F195" i="30"/>
  <c r="O194" i="30"/>
  <c r="L194" i="30"/>
  <c r="I194" i="30"/>
  <c r="F194" i="30"/>
  <c r="O193" i="30"/>
  <c r="L193" i="30"/>
  <c r="I193" i="30"/>
  <c r="F193" i="30"/>
  <c r="O192" i="30"/>
  <c r="L192" i="30"/>
  <c r="C192" i="30" s="1"/>
  <c r="I192" i="30"/>
  <c r="F192" i="30"/>
  <c r="O191" i="30"/>
  <c r="L191" i="30"/>
  <c r="I191" i="30"/>
  <c r="F191" i="30"/>
  <c r="O190" i="30"/>
  <c r="L190" i="30"/>
  <c r="I190" i="30"/>
  <c r="F190" i="30"/>
  <c r="O189" i="30"/>
  <c r="L189" i="30"/>
  <c r="I189" i="30"/>
  <c r="F189" i="30"/>
  <c r="N188" i="30"/>
  <c r="M188" i="30"/>
  <c r="K188" i="30"/>
  <c r="J188" i="30"/>
  <c r="J187" i="30" s="1"/>
  <c r="H188" i="30"/>
  <c r="G188" i="30"/>
  <c r="E188" i="30"/>
  <c r="E187" i="30" s="1"/>
  <c r="D188" i="30"/>
  <c r="O186" i="30"/>
  <c r="L186" i="30"/>
  <c r="I186" i="30"/>
  <c r="F186" i="30"/>
  <c r="O185" i="30"/>
  <c r="L185" i="30"/>
  <c r="I185" i="30"/>
  <c r="F185" i="30"/>
  <c r="O184" i="30"/>
  <c r="O183" i="30" s="1"/>
  <c r="L184" i="30"/>
  <c r="L183" i="30" s="1"/>
  <c r="I184" i="30"/>
  <c r="F184" i="30"/>
  <c r="F183" i="30" s="1"/>
  <c r="N183" i="30"/>
  <c r="M183" i="30"/>
  <c r="K183" i="30"/>
  <c r="J183" i="30"/>
  <c r="H183" i="30"/>
  <c r="G183" i="30"/>
  <c r="E183" i="30"/>
  <c r="D183" i="30"/>
  <c r="O180" i="30"/>
  <c r="O179" i="30" s="1"/>
  <c r="O178" i="30" s="1"/>
  <c r="L180" i="30"/>
  <c r="L179" i="30" s="1"/>
  <c r="I180" i="30"/>
  <c r="I179" i="30" s="1"/>
  <c r="I178" i="30" s="1"/>
  <c r="F180" i="30"/>
  <c r="N179" i="30"/>
  <c r="N178" i="30" s="1"/>
  <c r="M179" i="30"/>
  <c r="M178" i="30" s="1"/>
  <c r="K179" i="30"/>
  <c r="K178" i="30" s="1"/>
  <c r="J179" i="30"/>
  <c r="J178" i="30" s="1"/>
  <c r="H179" i="30"/>
  <c r="H178" i="30" s="1"/>
  <c r="G179" i="30"/>
  <c r="F179" i="30"/>
  <c r="F178" i="30" s="1"/>
  <c r="E179" i="30"/>
  <c r="D179" i="30"/>
  <c r="D178" i="30" s="1"/>
  <c r="G178" i="30"/>
  <c r="E178" i="30"/>
  <c r="O177" i="30"/>
  <c r="L177" i="30"/>
  <c r="I177" i="30"/>
  <c r="F177" i="30"/>
  <c r="O176" i="30"/>
  <c r="L176" i="30"/>
  <c r="I176" i="30"/>
  <c r="I175" i="30" s="1"/>
  <c r="F176" i="30"/>
  <c r="N175" i="30"/>
  <c r="M175" i="30"/>
  <c r="K175" i="30"/>
  <c r="J175" i="30"/>
  <c r="H175" i="30"/>
  <c r="G175" i="30"/>
  <c r="E175" i="30"/>
  <c r="D175" i="30"/>
  <c r="O173" i="30"/>
  <c r="L173" i="30"/>
  <c r="I173" i="30"/>
  <c r="F173" i="30"/>
  <c r="O172" i="30"/>
  <c r="L172" i="30"/>
  <c r="L171" i="30" s="1"/>
  <c r="I172" i="30"/>
  <c r="I171" i="30" s="1"/>
  <c r="F172" i="30"/>
  <c r="N171" i="30"/>
  <c r="M171" i="30"/>
  <c r="K171" i="30"/>
  <c r="J171" i="30"/>
  <c r="H171" i="30"/>
  <c r="G171" i="30"/>
  <c r="E171" i="30"/>
  <c r="D171" i="30"/>
  <c r="O170" i="30"/>
  <c r="L170" i="30"/>
  <c r="I170" i="30"/>
  <c r="F170" i="30"/>
  <c r="O169" i="30"/>
  <c r="L169" i="30"/>
  <c r="I169" i="30"/>
  <c r="F169" i="30"/>
  <c r="O168" i="30"/>
  <c r="L168" i="30"/>
  <c r="I168" i="30"/>
  <c r="F168" i="30"/>
  <c r="O167" i="30"/>
  <c r="L167" i="30"/>
  <c r="I167" i="30"/>
  <c r="F167" i="30"/>
  <c r="N166" i="30"/>
  <c r="M166" i="30"/>
  <c r="K166" i="30"/>
  <c r="J166" i="30"/>
  <c r="H166" i="30"/>
  <c r="G166" i="30"/>
  <c r="E166" i="30"/>
  <c r="D166" i="30"/>
  <c r="O165" i="30"/>
  <c r="L165" i="30"/>
  <c r="I165" i="30"/>
  <c r="F165" i="30"/>
  <c r="O164" i="30"/>
  <c r="L164" i="30"/>
  <c r="I164" i="30"/>
  <c r="F164" i="30"/>
  <c r="O163" i="30"/>
  <c r="L163" i="30"/>
  <c r="I163" i="30"/>
  <c r="F163" i="30"/>
  <c r="F162" i="30" s="1"/>
  <c r="N162" i="30"/>
  <c r="M162" i="30"/>
  <c r="K162" i="30"/>
  <c r="J162" i="30"/>
  <c r="H162" i="30"/>
  <c r="G162" i="30"/>
  <c r="E162" i="30"/>
  <c r="E161" i="30" s="1"/>
  <c r="E160" i="30" s="1"/>
  <c r="D162" i="30"/>
  <c r="D161" i="30" s="1"/>
  <c r="D160" i="30" s="1"/>
  <c r="O159" i="30"/>
  <c r="L159" i="30"/>
  <c r="I159" i="30"/>
  <c r="F159" i="30"/>
  <c r="O158" i="30"/>
  <c r="L158" i="30"/>
  <c r="I158" i="30"/>
  <c r="F158" i="30"/>
  <c r="O157" i="30"/>
  <c r="L157" i="30"/>
  <c r="I157" i="30"/>
  <c r="F157" i="30"/>
  <c r="O156" i="30"/>
  <c r="L156" i="30"/>
  <c r="I156" i="30"/>
  <c r="F156" i="30"/>
  <c r="O155" i="30"/>
  <c r="L155" i="30"/>
  <c r="I155" i="30"/>
  <c r="F155" i="30"/>
  <c r="O154" i="30"/>
  <c r="L154" i="30"/>
  <c r="I154" i="30"/>
  <c r="F154" i="30"/>
  <c r="F153" i="30" s="1"/>
  <c r="F152" i="30" s="1"/>
  <c r="N153" i="30"/>
  <c r="M153" i="30"/>
  <c r="M152" i="30" s="1"/>
  <c r="K153" i="30"/>
  <c r="K152" i="30" s="1"/>
  <c r="J153" i="30"/>
  <c r="J152" i="30" s="1"/>
  <c r="H153" i="30"/>
  <c r="H152" i="30" s="1"/>
  <c r="G153" i="30"/>
  <c r="G152" i="30" s="1"/>
  <c r="E153" i="30"/>
  <c r="E152" i="30" s="1"/>
  <c r="D153" i="30"/>
  <c r="D152" i="30" s="1"/>
  <c r="N152" i="30"/>
  <c r="O151" i="30"/>
  <c r="L151" i="30"/>
  <c r="I151" i="30"/>
  <c r="F151" i="30"/>
  <c r="O150" i="30"/>
  <c r="L150" i="30"/>
  <c r="I150" i="30"/>
  <c r="F150" i="30"/>
  <c r="O149" i="30"/>
  <c r="L149" i="30"/>
  <c r="I149" i="30"/>
  <c r="F149" i="30"/>
  <c r="O148" i="30"/>
  <c r="L148" i="30"/>
  <c r="I148" i="30"/>
  <c r="I147" i="30" s="1"/>
  <c r="F148" i="30"/>
  <c r="N147" i="30"/>
  <c r="M147" i="30"/>
  <c r="K147" i="30"/>
  <c r="J147" i="30"/>
  <c r="H147" i="30"/>
  <c r="G147" i="30"/>
  <c r="E147" i="30"/>
  <c r="D147" i="30"/>
  <c r="O146" i="30"/>
  <c r="L146" i="30"/>
  <c r="I146" i="30"/>
  <c r="F146" i="30"/>
  <c r="O145" i="30"/>
  <c r="L145" i="30"/>
  <c r="I145" i="30"/>
  <c r="F145" i="30"/>
  <c r="O144" i="30"/>
  <c r="L144" i="30"/>
  <c r="I144" i="30"/>
  <c r="F144" i="30"/>
  <c r="O143" i="30"/>
  <c r="L143" i="30"/>
  <c r="I143" i="30"/>
  <c r="F143" i="30"/>
  <c r="O142" i="30"/>
  <c r="L142" i="30"/>
  <c r="I142" i="30"/>
  <c r="F142" i="30"/>
  <c r="O141" i="30"/>
  <c r="L141" i="30"/>
  <c r="I141" i="30"/>
  <c r="F141" i="30"/>
  <c r="O140" i="30"/>
  <c r="L140" i="30"/>
  <c r="I140" i="30"/>
  <c r="F140" i="30"/>
  <c r="O139" i="30"/>
  <c r="L139" i="30"/>
  <c r="I139" i="30"/>
  <c r="F139" i="30"/>
  <c r="F138" i="30" s="1"/>
  <c r="N138" i="30"/>
  <c r="M138" i="30"/>
  <c r="K138" i="30"/>
  <c r="J138" i="30"/>
  <c r="H138" i="30"/>
  <c r="G138" i="30"/>
  <c r="E138" i="30"/>
  <c r="D138" i="30"/>
  <c r="O137" i="30"/>
  <c r="L137" i="30"/>
  <c r="I137" i="30"/>
  <c r="F137" i="30"/>
  <c r="O136" i="30"/>
  <c r="L136" i="30"/>
  <c r="I136" i="30"/>
  <c r="F136" i="30"/>
  <c r="O135" i="30"/>
  <c r="L135" i="30"/>
  <c r="L134" i="30" s="1"/>
  <c r="I135" i="30"/>
  <c r="F135" i="30"/>
  <c r="N134" i="30"/>
  <c r="M134" i="30"/>
  <c r="K134" i="30"/>
  <c r="J134" i="30"/>
  <c r="H134" i="30"/>
  <c r="G134" i="30"/>
  <c r="E134" i="30"/>
  <c r="D134" i="30"/>
  <c r="O133" i="30"/>
  <c r="L133" i="30"/>
  <c r="I133" i="30"/>
  <c r="F133" i="30"/>
  <c r="O132" i="30"/>
  <c r="L132" i="30"/>
  <c r="L131" i="30" s="1"/>
  <c r="I132" i="30"/>
  <c r="I131" i="30" s="1"/>
  <c r="F132" i="30"/>
  <c r="N131" i="30"/>
  <c r="M131" i="30"/>
  <c r="K131" i="30"/>
  <c r="J131" i="30"/>
  <c r="H131" i="30"/>
  <c r="G131" i="30"/>
  <c r="E131" i="30"/>
  <c r="D131" i="30"/>
  <c r="O130" i="30"/>
  <c r="L130" i="30"/>
  <c r="I130" i="30"/>
  <c r="F130" i="30"/>
  <c r="O129" i="30"/>
  <c r="L129" i="30"/>
  <c r="I129" i="30"/>
  <c r="F129" i="30"/>
  <c r="O128" i="30"/>
  <c r="L128" i="30"/>
  <c r="I128" i="30"/>
  <c r="F128" i="30"/>
  <c r="O127" i="30"/>
  <c r="L127" i="30"/>
  <c r="I127" i="30"/>
  <c r="F127" i="30"/>
  <c r="N126" i="30"/>
  <c r="M126" i="30"/>
  <c r="K126" i="30"/>
  <c r="J126" i="30"/>
  <c r="H126" i="30"/>
  <c r="G126" i="30"/>
  <c r="E126" i="30"/>
  <c r="D126" i="30"/>
  <c r="O125" i="30"/>
  <c r="L125" i="30"/>
  <c r="I125" i="30"/>
  <c r="F125" i="30"/>
  <c r="O124" i="30"/>
  <c r="L124" i="30"/>
  <c r="I124" i="30"/>
  <c r="F124" i="30"/>
  <c r="O123" i="30"/>
  <c r="L123" i="30"/>
  <c r="I123" i="30"/>
  <c r="F123" i="30"/>
  <c r="O122" i="30"/>
  <c r="L122" i="30"/>
  <c r="I122" i="30"/>
  <c r="F122" i="30"/>
  <c r="N121" i="30"/>
  <c r="M121" i="30"/>
  <c r="K121" i="30"/>
  <c r="J121" i="30"/>
  <c r="H121" i="30"/>
  <c r="G121" i="30"/>
  <c r="E121" i="30"/>
  <c r="D121" i="30"/>
  <c r="O119" i="30"/>
  <c r="L119" i="30"/>
  <c r="I119" i="30"/>
  <c r="F119" i="30"/>
  <c r="O118" i="30"/>
  <c r="L118" i="30"/>
  <c r="I118" i="30"/>
  <c r="F118" i="30"/>
  <c r="O117" i="30"/>
  <c r="L117" i="30"/>
  <c r="I117" i="30"/>
  <c r="F117" i="30"/>
  <c r="O116" i="30"/>
  <c r="L116" i="30"/>
  <c r="I116" i="30"/>
  <c r="F116" i="30"/>
  <c r="O115" i="30"/>
  <c r="L115" i="30"/>
  <c r="L114" i="30" s="1"/>
  <c r="I115" i="30"/>
  <c r="F115" i="30"/>
  <c r="F114" i="30" s="1"/>
  <c r="N114" i="30"/>
  <c r="M114" i="30"/>
  <c r="K114" i="30"/>
  <c r="J114" i="30"/>
  <c r="H114" i="30"/>
  <c r="G114" i="30"/>
  <c r="E114" i="30"/>
  <c r="D114" i="30"/>
  <c r="O113" i="30"/>
  <c r="L113" i="30"/>
  <c r="I113" i="30"/>
  <c r="F113" i="30"/>
  <c r="O112" i="30"/>
  <c r="L112" i="30"/>
  <c r="I112" i="30"/>
  <c r="F112" i="30"/>
  <c r="O111" i="30"/>
  <c r="L111" i="30"/>
  <c r="I111" i="30"/>
  <c r="F111" i="30"/>
  <c r="O110" i="30"/>
  <c r="L110" i="30"/>
  <c r="I110" i="30"/>
  <c r="F110" i="30"/>
  <c r="O109" i="30"/>
  <c r="L109" i="30"/>
  <c r="L108" i="30" s="1"/>
  <c r="I109" i="30"/>
  <c r="F109" i="30"/>
  <c r="N108" i="30"/>
  <c r="M108" i="30"/>
  <c r="K108" i="30"/>
  <c r="J108" i="30"/>
  <c r="H108" i="30"/>
  <c r="H83" i="30" s="1"/>
  <c r="G108" i="30"/>
  <c r="E108" i="30"/>
  <c r="D108" i="30"/>
  <c r="O107" i="30"/>
  <c r="L107" i="30"/>
  <c r="I107" i="30"/>
  <c r="F107" i="30"/>
  <c r="O106" i="30"/>
  <c r="L106" i="30"/>
  <c r="I106" i="30"/>
  <c r="F106" i="30"/>
  <c r="O105" i="30"/>
  <c r="L105" i="30"/>
  <c r="I105" i="30"/>
  <c r="F105" i="30"/>
  <c r="C105" i="30"/>
  <c r="O104" i="30"/>
  <c r="L104" i="30"/>
  <c r="I104" i="30"/>
  <c r="F104" i="30"/>
  <c r="C104" i="30" s="1"/>
  <c r="O103" i="30"/>
  <c r="L103" i="30"/>
  <c r="I103" i="30"/>
  <c r="F103" i="30"/>
  <c r="O102" i="30"/>
  <c r="L102" i="30"/>
  <c r="I102" i="30"/>
  <c r="F102" i="30"/>
  <c r="O101" i="30"/>
  <c r="L101" i="30"/>
  <c r="I101" i="30"/>
  <c r="F101" i="30"/>
  <c r="C101" i="30" s="1"/>
  <c r="O100" i="30"/>
  <c r="L100" i="30"/>
  <c r="I100" i="30"/>
  <c r="I99" i="30" s="1"/>
  <c r="F100" i="30"/>
  <c r="N99" i="30"/>
  <c r="M99" i="30"/>
  <c r="K99" i="30"/>
  <c r="J99" i="30"/>
  <c r="H99" i="30"/>
  <c r="G99" i="30"/>
  <c r="E99" i="30"/>
  <c r="D99" i="30"/>
  <c r="O98" i="30"/>
  <c r="L98" i="30"/>
  <c r="I98" i="30"/>
  <c r="F98" i="30"/>
  <c r="O97" i="30"/>
  <c r="L97" i="30"/>
  <c r="I97" i="30"/>
  <c r="F97" i="30"/>
  <c r="O96" i="30"/>
  <c r="L96" i="30"/>
  <c r="I96" i="30"/>
  <c r="F96" i="30"/>
  <c r="O95" i="30"/>
  <c r="L95" i="30"/>
  <c r="I95" i="30"/>
  <c r="F95" i="30"/>
  <c r="O94" i="30"/>
  <c r="L94" i="30"/>
  <c r="I94" i="30"/>
  <c r="F94" i="30"/>
  <c r="O93" i="30"/>
  <c r="L93" i="30"/>
  <c r="I93" i="30"/>
  <c r="F93" i="30"/>
  <c r="C93" i="30" s="1"/>
  <c r="O92" i="30"/>
  <c r="L92" i="30"/>
  <c r="I92" i="30"/>
  <c r="I91" i="30" s="1"/>
  <c r="F92" i="30"/>
  <c r="N91" i="30"/>
  <c r="M91" i="30"/>
  <c r="K91" i="30"/>
  <c r="J91" i="30"/>
  <c r="H91" i="30"/>
  <c r="G91" i="30"/>
  <c r="E91" i="30"/>
  <c r="D91" i="30"/>
  <c r="O90" i="30"/>
  <c r="L90" i="30"/>
  <c r="I90" i="30"/>
  <c r="F90" i="30"/>
  <c r="O89" i="30"/>
  <c r="L89" i="30"/>
  <c r="I89" i="30"/>
  <c r="F89" i="30"/>
  <c r="O88" i="30"/>
  <c r="L88" i="30"/>
  <c r="I88" i="30"/>
  <c r="F88" i="30"/>
  <c r="O87" i="30"/>
  <c r="L87" i="30"/>
  <c r="I87" i="30"/>
  <c r="F87" i="30"/>
  <c r="O86" i="30"/>
  <c r="L86" i="30"/>
  <c r="I86" i="30"/>
  <c r="F86" i="30"/>
  <c r="N85" i="30"/>
  <c r="M85" i="30"/>
  <c r="K85" i="30"/>
  <c r="J85" i="30"/>
  <c r="H85" i="30"/>
  <c r="G85" i="30"/>
  <c r="E85" i="30"/>
  <c r="D85" i="30"/>
  <c r="O84" i="30"/>
  <c r="L84" i="30"/>
  <c r="I84" i="30"/>
  <c r="F84" i="30"/>
  <c r="O82" i="30"/>
  <c r="L82" i="30"/>
  <c r="I82" i="30"/>
  <c r="F82" i="30"/>
  <c r="O81" i="30"/>
  <c r="O80" i="30" s="1"/>
  <c r="L81" i="30"/>
  <c r="I81" i="30"/>
  <c r="I80" i="30" s="1"/>
  <c r="F81" i="30"/>
  <c r="F80" i="30" s="1"/>
  <c r="N80" i="30"/>
  <c r="M80" i="30"/>
  <c r="K80" i="30"/>
  <c r="J80" i="30"/>
  <c r="H80" i="30"/>
  <c r="G80" i="30"/>
  <c r="E80" i="30"/>
  <c r="D80" i="30"/>
  <c r="O79" i="30"/>
  <c r="L79" i="30"/>
  <c r="I79" i="30"/>
  <c r="F79" i="30"/>
  <c r="O78" i="30"/>
  <c r="L78" i="30"/>
  <c r="L77" i="30" s="1"/>
  <c r="I78" i="30"/>
  <c r="I77" i="30" s="1"/>
  <c r="F78" i="30"/>
  <c r="O77" i="30"/>
  <c r="N77" i="30"/>
  <c r="N76" i="30" s="1"/>
  <c r="M77" i="30"/>
  <c r="K77" i="30"/>
  <c r="J77" i="30"/>
  <c r="H77" i="30"/>
  <c r="H76" i="30" s="1"/>
  <c r="G77" i="30"/>
  <c r="F77" i="30"/>
  <c r="E77" i="30"/>
  <c r="D77" i="30"/>
  <c r="D76" i="30" s="1"/>
  <c r="O74" i="30"/>
  <c r="L74" i="30"/>
  <c r="I74" i="30"/>
  <c r="F74" i="30"/>
  <c r="O73" i="30"/>
  <c r="L73" i="30"/>
  <c r="I73" i="30"/>
  <c r="F73" i="30"/>
  <c r="O72" i="30"/>
  <c r="L72" i="30"/>
  <c r="I72" i="30"/>
  <c r="F72" i="30"/>
  <c r="O71" i="30"/>
  <c r="L71" i="30"/>
  <c r="I71" i="30"/>
  <c r="F71" i="30"/>
  <c r="O70" i="30"/>
  <c r="L70" i="30"/>
  <c r="I70" i="30"/>
  <c r="I69" i="30" s="1"/>
  <c r="F70" i="30"/>
  <c r="O69" i="30"/>
  <c r="N69" i="30"/>
  <c r="N67" i="30" s="1"/>
  <c r="M69" i="30"/>
  <c r="M67" i="30" s="1"/>
  <c r="K69" i="30"/>
  <c r="K67" i="30" s="1"/>
  <c r="J69" i="30"/>
  <c r="J67" i="30" s="1"/>
  <c r="H69" i="30"/>
  <c r="G69" i="30"/>
  <c r="G67" i="30" s="1"/>
  <c r="E69" i="30"/>
  <c r="E67" i="30" s="1"/>
  <c r="D69" i="30"/>
  <c r="D67" i="30" s="1"/>
  <c r="O68" i="30"/>
  <c r="L68" i="30"/>
  <c r="I68" i="30"/>
  <c r="F68" i="30"/>
  <c r="H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O58" i="30" s="1"/>
  <c r="L59" i="30"/>
  <c r="I59" i="30"/>
  <c r="I58" i="30" s="1"/>
  <c r="F59" i="30"/>
  <c r="N58" i="30"/>
  <c r="M58" i="30"/>
  <c r="K58" i="30"/>
  <c r="J58" i="30"/>
  <c r="H58" i="30"/>
  <c r="G58" i="30"/>
  <c r="E58" i="30"/>
  <c r="D58" i="30"/>
  <c r="O57" i="30"/>
  <c r="L57" i="30"/>
  <c r="I57" i="30"/>
  <c r="F57" i="30"/>
  <c r="O56" i="30"/>
  <c r="O55" i="30" s="1"/>
  <c r="L56" i="30"/>
  <c r="L55" i="30" s="1"/>
  <c r="I56" i="30"/>
  <c r="I55" i="30" s="1"/>
  <c r="I54" i="30" s="1"/>
  <c r="F56" i="30"/>
  <c r="N55" i="30"/>
  <c r="M55" i="30"/>
  <c r="M54" i="30" s="1"/>
  <c r="K55" i="30"/>
  <c r="J55" i="30"/>
  <c r="H55" i="30"/>
  <c r="H54" i="30" s="1"/>
  <c r="H53" i="30" s="1"/>
  <c r="G55" i="30"/>
  <c r="E55" i="30"/>
  <c r="D55" i="30"/>
  <c r="N54" i="30"/>
  <c r="O47" i="30"/>
  <c r="C47" i="30" s="1"/>
  <c r="O46" i="30"/>
  <c r="C46" i="30" s="1"/>
  <c r="N45" i="30"/>
  <c r="M45" i="30"/>
  <c r="L44" i="30"/>
  <c r="L43" i="30" s="1"/>
  <c r="I44" i="30"/>
  <c r="F44" i="30"/>
  <c r="F43" i="30" s="1"/>
  <c r="K43" i="30"/>
  <c r="J43" i="30"/>
  <c r="I43" i="30"/>
  <c r="H43" i="30"/>
  <c r="G43" i="30"/>
  <c r="E43" i="30"/>
  <c r="D43" i="30"/>
  <c r="F42" i="30"/>
  <c r="C42" i="30" s="1"/>
  <c r="F41" i="30"/>
  <c r="C41" i="30" s="1"/>
  <c r="E41" i="30"/>
  <c r="D41" i="30"/>
  <c r="L40" i="30"/>
  <c r="C40" i="30" s="1"/>
  <c r="L39" i="30"/>
  <c r="C39" i="30" s="1"/>
  <c r="L38" i="30"/>
  <c r="C38" i="30" s="1"/>
  <c r="L37" i="30"/>
  <c r="C37" i="30" s="1"/>
  <c r="K36" i="30"/>
  <c r="J36" i="30"/>
  <c r="L35" i="30"/>
  <c r="C35" i="30" s="1"/>
  <c r="L34" i="30"/>
  <c r="C34" i="30" s="1"/>
  <c r="K33" i="30"/>
  <c r="J33" i="30"/>
  <c r="L32" i="30"/>
  <c r="K31" i="30"/>
  <c r="J31" i="30"/>
  <c r="L30" i="30"/>
  <c r="C30" i="30" s="1"/>
  <c r="L29" i="30"/>
  <c r="C29" i="30" s="1"/>
  <c r="L28" i="30"/>
  <c r="C28" i="30" s="1"/>
  <c r="K27" i="30"/>
  <c r="K26" i="30" s="1"/>
  <c r="J27" i="30"/>
  <c r="F25" i="30"/>
  <c r="C25" i="30" s="1"/>
  <c r="I24" i="30"/>
  <c r="E24" i="30"/>
  <c r="O23" i="30"/>
  <c r="L23" i="30"/>
  <c r="I23" i="30"/>
  <c r="F23" i="30"/>
  <c r="O22" i="30"/>
  <c r="O21" i="30" s="1"/>
  <c r="L22" i="30"/>
  <c r="I22" i="30"/>
  <c r="F22" i="30"/>
  <c r="F21" i="30" s="1"/>
  <c r="N21" i="30"/>
  <c r="N275" i="30" s="1"/>
  <c r="N274" i="30" s="1"/>
  <c r="M21" i="30"/>
  <c r="K21" i="30"/>
  <c r="J21" i="30"/>
  <c r="H21" i="30"/>
  <c r="H275" i="30" s="1"/>
  <c r="H274" i="30" s="1"/>
  <c r="G21" i="30"/>
  <c r="E21" i="30"/>
  <c r="D21" i="30"/>
  <c r="D275" i="30" s="1"/>
  <c r="D274" i="30" s="1"/>
  <c r="C89" i="30" l="1"/>
  <c r="H120" i="30"/>
  <c r="K161" i="30"/>
  <c r="K160" i="30" s="1"/>
  <c r="E174" i="30"/>
  <c r="I174" i="30"/>
  <c r="J182" i="30"/>
  <c r="O188" i="30"/>
  <c r="O187" i="30" s="1"/>
  <c r="O182" i="30" s="1"/>
  <c r="N187" i="30"/>
  <c r="N182" i="30" s="1"/>
  <c r="G252" i="30"/>
  <c r="C260" i="30"/>
  <c r="J54" i="30"/>
  <c r="J53" i="30" s="1"/>
  <c r="C59" i="30"/>
  <c r="C60" i="30"/>
  <c r="C62" i="30"/>
  <c r="C63" i="30"/>
  <c r="C64" i="30"/>
  <c r="C66" i="30"/>
  <c r="E76" i="30"/>
  <c r="C137" i="30"/>
  <c r="D120" i="30"/>
  <c r="O153" i="30"/>
  <c r="O152" i="30" s="1"/>
  <c r="C165" i="30"/>
  <c r="M161" i="30"/>
  <c r="M160" i="30" s="1"/>
  <c r="H174" i="30"/>
  <c r="G240" i="30"/>
  <c r="C256" i="30"/>
  <c r="G54" i="30"/>
  <c r="G53" i="30" s="1"/>
  <c r="C156" i="30"/>
  <c r="N212" i="30"/>
  <c r="K212" i="30"/>
  <c r="K211" i="30" s="1"/>
  <c r="C228" i="30"/>
  <c r="C230" i="30"/>
  <c r="D240" i="30"/>
  <c r="L126" i="30"/>
  <c r="C184" i="30"/>
  <c r="E182" i="30"/>
  <c r="C196" i="30"/>
  <c r="C200" i="30"/>
  <c r="C204" i="30"/>
  <c r="C206" i="30"/>
  <c r="C207" i="30"/>
  <c r="D187" i="30"/>
  <c r="E211" i="30"/>
  <c r="C224" i="30"/>
  <c r="C226" i="30"/>
  <c r="C244" i="30"/>
  <c r="H75" i="30"/>
  <c r="C157" i="30"/>
  <c r="M83" i="30"/>
  <c r="C149" i="30"/>
  <c r="C73" i="30"/>
  <c r="K76" i="30"/>
  <c r="C97" i="30"/>
  <c r="C116" i="30"/>
  <c r="C129" i="30"/>
  <c r="C133" i="30"/>
  <c r="L153" i="30"/>
  <c r="L152" i="30" s="1"/>
  <c r="C169" i="30"/>
  <c r="C173" i="30"/>
  <c r="C177" i="30"/>
  <c r="J174" i="30"/>
  <c r="C221" i="30"/>
  <c r="C242" i="30"/>
  <c r="C243" i="30"/>
  <c r="C248" i="30"/>
  <c r="M252" i="30"/>
  <c r="L257" i="30"/>
  <c r="C257" i="30" s="1"/>
  <c r="C264" i="30"/>
  <c r="M275" i="30"/>
  <c r="M274" i="30" s="1"/>
  <c r="M20" i="30"/>
  <c r="K54" i="30"/>
  <c r="G83" i="30"/>
  <c r="O114" i="30"/>
  <c r="C141" i="30"/>
  <c r="C150" i="30"/>
  <c r="C164" i="30"/>
  <c r="D54" i="30"/>
  <c r="D53" i="30" s="1"/>
  <c r="C68" i="30"/>
  <c r="G76" i="30"/>
  <c r="G75" i="30" s="1"/>
  <c r="M76" i="30"/>
  <c r="C109" i="30"/>
  <c r="K120" i="30"/>
  <c r="I121" i="30"/>
  <c r="L138" i="30"/>
  <c r="G161" i="30"/>
  <c r="G160" i="30" s="1"/>
  <c r="L162" i="30"/>
  <c r="D174" i="30"/>
  <c r="N174" i="30"/>
  <c r="H187" i="30"/>
  <c r="H182" i="30" s="1"/>
  <c r="M187" i="30"/>
  <c r="M182" i="30" s="1"/>
  <c r="M212" i="30"/>
  <c r="M211" i="30" s="1"/>
  <c r="M181" i="30" s="1"/>
  <c r="C236" i="30"/>
  <c r="C237" i="30"/>
  <c r="C239" i="30"/>
  <c r="F253" i="30"/>
  <c r="F252" i="30" s="1"/>
  <c r="N252" i="30"/>
  <c r="C268" i="30"/>
  <c r="C280" i="30"/>
  <c r="C281" i="30"/>
  <c r="H20" i="30"/>
  <c r="C81" i="30"/>
  <c r="C117" i="30"/>
  <c r="D20" i="30"/>
  <c r="J26" i="30"/>
  <c r="M53" i="30"/>
  <c r="F58" i="30"/>
  <c r="K53" i="30"/>
  <c r="C70" i="30"/>
  <c r="C71" i="30"/>
  <c r="C72" i="30"/>
  <c r="J76" i="30"/>
  <c r="O76" i="30"/>
  <c r="C96" i="30"/>
  <c r="C103" i="30"/>
  <c r="D83" i="30"/>
  <c r="D75" i="30" s="1"/>
  <c r="I114" i="30"/>
  <c r="G120" i="30"/>
  <c r="F126" i="30"/>
  <c r="C128" i="30"/>
  <c r="O126" i="30"/>
  <c r="C140" i="30"/>
  <c r="C145" i="30"/>
  <c r="L147" i="30"/>
  <c r="C151" i="30"/>
  <c r="C158" i="30"/>
  <c r="C168" i="30"/>
  <c r="O175" i="30"/>
  <c r="O174" i="30" s="1"/>
  <c r="C180" i="30"/>
  <c r="G187" i="30"/>
  <c r="G182" i="30" s="1"/>
  <c r="C194" i="30"/>
  <c r="C195" i="30"/>
  <c r="C208" i="30"/>
  <c r="C217" i="30"/>
  <c r="I216" i="30"/>
  <c r="C220" i="30"/>
  <c r="C225" i="30"/>
  <c r="I227" i="30"/>
  <c r="C238" i="30"/>
  <c r="O245" i="30"/>
  <c r="C258" i="30"/>
  <c r="C259" i="30"/>
  <c r="O257" i="30"/>
  <c r="O253" i="30" s="1"/>
  <c r="O252" i="30" s="1"/>
  <c r="L276" i="30"/>
  <c r="C43" i="30"/>
  <c r="I108" i="30"/>
  <c r="I267" i="30"/>
  <c r="I266" i="30" s="1"/>
  <c r="C266" i="30" s="1"/>
  <c r="E275" i="30"/>
  <c r="E274" i="30" s="1"/>
  <c r="L36" i="30"/>
  <c r="C36" i="30" s="1"/>
  <c r="O45" i="30"/>
  <c r="O20" i="30" s="1"/>
  <c r="E54" i="30"/>
  <c r="E53" i="30" s="1"/>
  <c r="C57" i="30"/>
  <c r="L58" i="30"/>
  <c r="L54" i="30" s="1"/>
  <c r="I67" i="30"/>
  <c r="I53" i="30" s="1"/>
  <c r="C74" i="30"/>
  <c r="F76" i="30"/>
  <c r="C78" i="30"/>
  <c r="C86" i="30"/>
  <c r="O85" i="30"/>
  <c r="C98" i="30"/>
  <c r="C113" i="30"/>
  <c r="O121" i="30"/>
  <c r="M120" i="30"/>
  <c r="C142" i="30"/>
  <c r="C144" i="30"/>
  <c r="C159" i="30"/>
  <c r="H161" i="30"/>
  <c r="H160" i="30" s="1"/>
  <c r="G174" i="30"/>
  <c r="K174" i="30"/>
  <c r="C197" i="30"/>
  <c r="L227" i="30"/>
  <c r="L212" i="30" s="1"/>
  <c r="L233" i="30"/>
  <c r="L232" i="30" s="1"/>
  <c r="C255" i="30"/>
  <c r="D252" i="30"/>
  <c r="H252" i="30"/>
  <c r="C271" i="30"/>
  <c r="L21" i="30"/>
  <c r="L275" i="30" s="1"/>
  <c r="L27" i="30"/>
  <c r="C27" i="30" s="1"/>
  <c r="J83" i="30"/>
  <c r="I134" i="30"/>
  <c r="L166" i="30"/>
  <c r="L161" i="30" s="1"/>
  <c r="L160" i="30" s="1"/>
  <c r="J275" i="30"/>
  <c r="J274" i="30" s="1"/>
  <c r="F275" i="30"/>
  <c r="N20" i="30"/>
  <c r="C56" i="30"/>
  <c r="C61" i="30"/>
  <c r="C65" i="30"/>
  <c r="O67" i="30"/>
  <c r="L69" i="30"/>
  <c r="L67" i="30" s="1"/>
  <c r="C82" i="30"/>
  <c r="K83" i="30"/>
  <c r="K75" i="30" s="1"/>
  <c r="I85" i="30"/>
  <c r="C90" i="30"/>
  <c r="L91" i="30"/>
  <c r="E83" i="30"/>
  <c r="O99" i="30"/>
  <c r="C110" i="30"/>
  <c r="C111" i="30"/>
  <c r="N83" i="30"/>
  <c r="C118" i="30"/>
  <c r="C123" i="30"/>
  <c r="F134" i="30"/>
  <c r="C134" i="30" s="1"/>
  <c r="C136" i="30"/>
  <c r="O134" i="30"/>
  <c r="C143" i="30"/>
  <c r="O147" i="30"/>
  <c r="O171" i="30"/>
  <c r="M174" i="30"/>
  <c r="L175" i="30"/>
  <c r="C185" i="30"/>
  <c r="C193" i="30"/>
  <c r="C210" i="30"/>
  <c r="G211" i="30"/>
  <c r="H212" i="30"/>
  <c r="H211" i="30" s="1"/>
  <c r="C235" i="30"/>
  <c r="O233" i="30"/>
  <c r="O232" i="30" s="1"/>
  <c r="C278" i="30"/>
  <c r="O276" i="30"/>
  <c r="C45" i="30"/>
  <c r="O275" i="30"/>
  <c r="O54" i="30"/>
  <c r="O53" i="30" s="1"/>
  <c r="C32" i="30"/>
  <c r="L31" i="30"/>
  <c r="C22" i="30"/>
  <c r="K275" i="30"/>
  <c r="K274" i="30" s="1"/>
  <c r="K20" i="30"/>
  <c r="F24" i="30"/>
  <c r="E20" i="30"/>
  <c r="J20" i="30"/>
  <c r="I76" i="30"/>
  <c r="C77" i="30"/>
  <c r="G275" i="30"/>
  <c r="G274" i="30" s="1"/>
  <c r="G20" i="30"/>
  <c r="C23" i="30"/>
  <c r="I21" i="30"/>
  <c r="L33" i="30"/>
  <c r="C33" i="30" s="1"/>
  <c r="C44" i="30"/>
  <c r="N53" i="30"/>
  <c r="H52" i="30"/>
  <c r="C124" i="30"/>
  <c r="F121" i="30"/>
  <c r="F55" i="30"/>
  <c r="C84" i="30"/>
  <c r="L85" i="30"/>
  <c r="C92" i="30"/>
  <c r="F91" i="30"/>
  <c r="O91" i="30"/>
  <c r="C102" i="30"/>
  <c r="C130" i="30"/>
  <c r="E120" i="30"/>
  <c r="O131" i="30"/>
  <c r="C135" i="30"/>
  <c r="C146" i="30"/>
  <c r="J161" i="30"/>
  <c r="J160" i="30" s="1"/>
  <c r="N161" i="30"/>
  <c r="N160" i="30" s="1"/>
  <c r="O162" i="30"/>
  <c r="F166" i="30"/>
  <c r="I166" i="30"/>
  <c r="C167" i="30"/>
  <c r="C170" i="30"/>
  <c r="C176" i="30"/>
  <c r="F175" i="30"/>
  <c r="C216" i="30"/>
  <c r="O212" i="30"/>
  <c r="C222" i="30"/>
  <c r="I219" i="30"/>
  <c r="I212" i="30" s="1"/>
  <c r="C100" i="30"/>
  <c r="F99" i="30"/>
  <c r="C247" i="30"/>
  <c r="F245" i="30"/>
  <c r="C79" i="30"/>
  <c r="L80" i="30"/>
  <c r="C80" i="30" s="1"/>
  <c r="C94" i="30"/>
  <c r="C95" i="30"/>
  <c r="C106" i="30"/>
  <c r="C107" i="30"/>
  <c r="C115" i="30"/>
  <c r="C122" i="30"/>
  <c r="L121" i="30"/>
  <c r="J120" i="30"/>
  <c r="N120" i="30"/>
  <c r="C132" i="30"/>
  <c r="F131" i="30"/>
  <c r="O138" i="30"/>
  <c r="C148" i="30"/>
  <c r="F147" i="30"/>
  <c r="C172" i="30"/>
  <c r="F171" i="30"/>
  <c r="E181" i="30"/>
  <c r="L199" i="30"/>
  <c r="F232" i="30"/>
  <c r="C233" i="30"/>
  <c r="C112" i="30"/>
  <c r="F108" i="30"/>
  <c r="C125" i="30"/>
  <c r="I126" i="30"/>
  <c r="C126" i="30" s="1"/>
  <c r="C127" i="30"/>
  <c r="I138" i="30"/>
  <c r="C139" i="30"/>
  <c r="C251" i="30"/>
  <c r="F250" i="30"/>
  <c r="C250" i="30" s="1"/>
  <c r="F69" i="30"/>
  <c r="C87" i="30"/>
  <c r="C88" i="30"/>
  <c r="F85" i="30"/>
  <c r="F83" i="30" s="1"/>
  <c r="L99" i="30"/>
  <c r="O108" i="30"/>
  <c r="C119" i="30"/>
  <c r="C155" i="30"/>
  <c r="I153" i="30"/>
  <c r="I162" i="30"/>
  <c r="C162" i="30" s="1"/>
  <c r="C163" i="30"/>
  <c r="O166" i="30"/>
  <c r="I253" i="30"/>
  <c r="I252" i="30" s="1"/>
  <c r="C254" i="30"/>
  <c r="C154" i="30"/>
  <c r="C179" i="30"/>
  <c r="L178" i="30"/>
  <c r="C178" i="30" s="1"/>
  <c r="D182" i="30"/>
  <c r="C186" i="30"/>
  <c r="I183" i="30"/>
  <c r="K187" i="30"/>
  <c r="K182" i="30" s="1"/>
  <c r="K181" i="30" s="1"/>
  <c r="C191" i="30"/>
  <c r="F188" i="30"/>
  <c r="C201" i="30"/>
  <c r="C203" i="30"/>
  <c r="F199" i="30"/>
  <c r="C213" i="30"/>
  <c r="C218" i="30"/>
  <c r="D212" i="30"/>
  <c r="D211" i="30" s="1"/>
  <c r="J240" i="30"/>
  <c r="J211" i="30" s="1"/>
  <c r="N240" i="30"/>
  <c r="O241" i="30"/>
  <c r="I245" i="30"/>
  <c r="I240" i="30" s="1"/>
  <c r="C246" i="30"/>
  <c r="L253" i="30"/>
  <c r="L252" i="30" s="1"/>
  <c r="C261" i="30"/>
  <c r="C190" i="30"/>
  <c r="I188" i="30"/>
  <c r="I187" i="30" s="1"/>
  <c r="C202" i="30"/>
  <c r="I199" i="30"/>
  <c r="C205" i="30"/>
  <c r="C209" i="30"/>
  <c r="C215" i="30"/>
  <c r="F214" i="30"/>
  <c r="C231" i="30"/>
  <c r="F227" i="30"/>
  <c r="N211" i="30"/>
  <c r="C241" i="30"/>
  <c r="C269" i="30"/>
  <c r="C277" i="30"/>
  <c r="C279" i="30"/>
  <c r="F276" i="30"/>
  <c r="C189" i="30"/>
  <c r="L188" i="30"/>
  <c r="L187" i="30" s="1"/>
  <c r="L182" i="30" s="1"/>
  <c r="C198" i="30"/>
  <c r="C223" i="30"/>
  <c r="F219" i="30"/>
  <c r="C219" i="30" s="1"/>
  <c r="C229" i="30"/>
  <c r="C234" i="30"/>
  <c r="L245" i="30"/>
  <c r="L240" i="30" s="1"/>
  <c r="C249" i="30"/>
  <c r="C262" i="30"/>
  <c r="C263" i="30"/>
  <c r="C270" i="30"/>
  <c r="I276" i="30"/>
  <c r="C282" i="30"/>
  <c r="C283" i="30"/>
  <c r="L274" i="30" l="1"/>
  <c r="H181" i="30"/>
  <c r="C114" i="30"/>
  <c r="M75" i="30"/>
  <c r="M272" i="30" s="1"/>
  <c r="N181" i="30"/>
  <c r="C227" i="30"/>
  <c r="L120" i="30"/>
  <c r="I83" i="30"/>
  <c r="L53" i="30"/>
  <c r="G272" i="30"/>
  <c r="G52" i="30"/>
  <c r="C267" i="30"/>
  <c r="C171" i="30"/>
  <c r="C58" i="30"/>
  <c r="O240" i="30"/>
  <c r="O211" i="30" s="1"/>
  <c r="O181" i="30" s="1"/>
  <c r="E75" i="30"/>
  <c r="I265" i="30"/>
  <c r="C265" i="30" s="1"/>
  <c r="N75" i="30"/>
  <c r="N272" i="30" s="1"/>
  <c r="C166" i="30"/>
  <c r="C69" i="30"/>
  <c r="I120" i="30"/>
  <c r="F161" i="30"/>
  <c r="F160" i="30" s="1"/>
  <c r="J75" i="30"/>
  <c r="J52" i="30" s="1"/>
  <c r="C252" i="30"/>
  <c r="C232" i="30"/>
  <c r="C147" i="30"/>
  <c r="O120" i="30"/>
  <c r="O83" i="30"/>
  <c r="G181" i="30"/>
  <c r="G51" i="30" s="1"/>
  <c r="L76" i="30"/>
  <c r="C76" i="30" s="1"/>
  <c r="O274" i="30"/>
  <c r="D52" i="30"/>
  <c r="C276" i="30"/>
  <c r="D272" i="30"/>
  <c r="C199" i="30"/>
  <c r="C253" i="30"/>
  <c r="K52" i="30"/>
  <c r="K51" i="30" s="1"/>
  <c r="J181" i="30"/>
  <c r="E52" i="30"/>
  <c r="E51" i="30" s="1"/>
  <c r="E272" i="30"/>
  <c r="D181" i="30"/>
  <c r="D51" i="30" s="1"/>
  <c r="K272" i="30"/>
  <c r="I161" i="30"/>
  <c r="I160" i="30" s="1"/>
  <c r="C85" i="30"/>
  <c r="O161" i="30"/>
  <c r="O160" i="30" s="1"/>
  <c r="C91" i="30"/>
  <c r="H51" i="30"/>
  <c r="I275" i="30"/>
  <c r="I20" i="30"/>
  <c r="C21" i="30"/>
  <c r="C245" i="30"/>
  <c r="F274" i="30"/>
  <c r="I211" i="30"/>
  <c r="F240" i="30"/>
  <c r="F212" i="30"/>
  <c r="C214" i="30"/>
  <c r="L211" i="30"/>
  <c r="C183" i="30"/>
  <c r="I182" i="30"/>
  <c r="L174" i="30"/>
  <c r="I152" i="30"/>
  <c r="C152" i="30" s="1"/>
  <c r="C153" i="30"/>
  <c r="C131" i="30"/>
  <c r="C138" i="30"/>
  <c r="F67" i="30"/>
  <c r="C67" i="30" s="1"/>
  <c r="N52" i="30"/>
  <c r="N51" i="30" s="1"/>
  <c r="C24" i="30"/>
  <c r="F20" i="30"/>
  <c r="F120" i="30"/>
  <c r="F75" i="30" s="1"/>
  <c r="C121" i="30"/>
  <c r="F187" i="30"/>
  <c r="C188" i="30"/>
  <c r="H272" i="30"/>
  <c r="C108" i="30"/>
  <c r="C99" i="30"/>
  <c r="C175" i="30"/>
  <c r="F174" i="30"/>
  <c r="L83" i="30"/>
  <c r="F54" i="30"/>
  <c r="C55" i="30"/>
  <c r="C31" i="30"/>
  <c r="L26" i="30"/>
  <c r="M52" i="30" l="1"/>
  <c r="M51" i="30" s="1"/>
  <c r="C240" i="30"/>
  <c r="C83" i="30"/>
  <c r="J51" i="30"/>
  <c r="J273" i="30" s="1"/>
  <c r="I181" i="30"/>
  <c r="J272" i="30"/>
  <c r="C174" i="30"/>
  <c r="C120" i="30"/>
  <c r="O75" i="30"/>
  <c r="O272" i="30" s="1"/>
  <c r="G273" i="30"/>
  <c r="G50" i="30"/>
  <c r="K50" i="30"/>
  <c r="K273" i="30"/>
  <c r="I75" i="30"/>
  <c r="I52" i="30" s="1"/>
  <c r="I51" i="30" s="1"/>
  <c r="I273" i="30" s="1"/>
  <c r="L75" i="30"/>
  <c r="L52" i="30" s="1"/>
  <c r="O52" i="30"/>
  <c r="O51" i="30" s="1"/>
  <c r="F53" i="30"/>
  <c r="C54" i="30"/>
  <c r="C187" i="30"/>
  <c r="F182" i="30"/>
  <c r="F211" i="30"/>
  <c r="C212" i="30"/>
  <c r="C160" i="30"/>
  <c r="H273" i="30"/>
  <c r="H50" i="30"/>
  <c r="C26" i="30"/>
  <c r="L20" i="30"/>
  <c r="C20" i="30" s="1"/>
  <c r="D273" i="30"/>
  <c r="D50" i="30"/>
  <c r="N50" i="30"/>
  <c r="N273" i="30"/>
  <c r="C161" i="30"/>
  <c r="I274" i="30"/>
  <c r="C274" i="30" s="1"/>
  <c r="C275" i="30"/>
  <c r="E273" i="30"/>
  <c r="E50" i="30"/>
  <c r="L181" i="30"/>
  <c r="L51" i="30" s="1"/>
  <c r="J50" i="30" l="1"/>
  <c r="M273" i="30"/>
  <c r="M50" i="30"/>
  <c r="L272" i="30"/>
  <c r="I50" i="30"/>
  <c r="C75" i="30"/>
  <c r="I272" i="30"/>
  <c r="L50" i="30"/>
  <c r="L273" i="30"/>
  <c r="O50" i="30"/>
  <c r="O273" i="30"/>
  <c r="C182" i="30"/>
  <c r="F181" i="30"/>
  <c r="C181" i="30" s="1"/>
  <c r="C211" i="30"/>
  <c r="F272" i="30"/>
  <c r="C53" i="30"/>
  <c r="F52" i="30"/>
  <c r="C272" i="30" l="1"/>
  <c r="C52" i="30"/>
  <c r="F51" i="30"/>
  <c r="F273" i="30" l="1"/>
  <c r="C273" i="30" s="1"/>
  <c r="C51" i="30"/>
  <c r="F50" i="30"/>
  <c r="C50" i="30" s="1"/>
  <c r="I40" i="29" l="1"/>
  <c r="J39" i="29"/>
  <c r="J38" i="29" s="1"/>
  <c r="I39" i="29"/>
  <c r="I38" i="29"/>
  <c r="H38" i="29"/>
  <c r="G38" i="29"/>
  <c r="F38" i="29"/>
  <c r="E38" i="29"/>
  <c r="J32" i="29"/>
  <c r="I32" i="29"/>
  <c r="J31" i="29"/>
  <c r="I31" i="29"/>
  <c r="J30" i="29"/>
  <c r="I30" i="29"/>
  <c r="J29" i="29"/>
  <c r="I29" i="29"/>
  <c r="J28" i="29"/>
  <c r="I28" i="29"/>
  <c r="J27" i="29"/>
  <c r="I27" i="29"/>
  <c r="J26" i="29"/>
  <c r="I26" i="29"/>
  <c r="J25" i="29"/>
  <c r="I25" i="29"/>
  <c r="E25" i="29"/>
  <c r="J24" i="29"/>
  <c r="I24" i="29"/>
  <c r="J23" i="29"/>
  <c r="I23" i="29"/>
  <c r="J22" i="29"/>
  <c r="I22" i="29"/>
  <c r="J21" i="29"/>
  <c r="I21" i="29"/>
  <c r="J20" i="29"/>
  <c r="I20" i="29"/>
  <c r="J19" i="29"/>
  <c r="I19" i="29"/>
  <c r="J18" i="29"/>
  <c r="I18" i="29"/>
  <c r="J17" i="29"/>
  <c r="I17" i="29"/>
  <c r="J16" i="29"/>
  <c r="I16" i="29"/>
  <c r="J15" i="29"/>
  <c r="I15" i="29"/>
  <c r="J14" i="29"/>
  <c r="I14" i="29"/>
  <c r="J13" i="29"/>
  <c r="H13" i="29"/>
  <c r="G13" i="29"/>
  <c r="F13" i="29"/>
  <c r="E13" i="29"/>
  <c r="I13" i="29" l="1"/>
  <c r="O284" i="28"/>
  <c r="L284" i="28"/>
  <c r="I284" i="28"/>
  <c r="F284" i="28"/>
  <c r="O283" i="28"/>
  <c r="L283" i="28"/>
  <c r="I283" i="28"/>
  <c r="F283" i="28"/>
  <c r="O282" i="28"/>
  <c r="L282" i="28"/>
  <c r="I282" i="28"/>
  <c r="F282" i="28"/>
  <c r="O281" i="28"/>
  <c r="L281" i="28"/>
  <c r="I281" i="28"/>
  <c r="F281" i="28"/>
  <c r="O280" i="28"/>
  <c r="L280" i="28"/>
  <c r="I280" i="28"/>
  <c r="F280" i="28"/>
  <c r="O279" i="28"/>
  <c r="L279" i="28"/>
  <c r="I279" i="28"/>
  <c r="F279" i="28"/>
  <c r="O278" i="28"/>
  <c r="L278" i="28"/>
  <c r="I278" i="28"/>
  <c r="F278" i="28"/>
  <c r="O277" i="28"/>
  <c r="L277" i="28"/>
  <c r="L276" i="28" s="1"/>
  <c r="I277" i="28"/>
  <c r="I276" i="28" s="1"/>
  <c r="F277" i="28"/>
  <c r="N276" i="28"/>
  <c r="M276" i="28"/>
  <c r="K276" i="28"/>
  <c r="J276" i="28"/>
  <c r="H276" i="28"/>
  <c r="G276" i="28"/>
  <c r="E276" i="28"/>
  <c r="D276" i="28"/>
  <c r="O271" i="28"/>
  <c r="L271" i="28"/>
  <c r="I271" i="28"/>
  <c r="F271" i="28"/>
  <c r="O270" i="28"/>
  <c r="L270" i="28"/>
  <c r="L269" i="28" s="1"/>
  <c r="I270" i="28"/>
  <c r="F270" i="28"/>
  <c r="F269" i="28" s="1"/>
  <c r="O269" i="28"/>
  <c r="N269" i="28"/>
  <c r="M269" i="28"/>
  <c r="K269" i="28"/>
  <c r="J269" i="28"/>
  <c r="H269" i="28"/>
  <c r="G269" i="28"/>
  <c r="E269" i="28"/>
  <c r="D269" i="28"/>
  <c r="O268" i="28"/>
  <c r="L268" i="28"/>
  <c r="L267" i="28" s="1"/>
  <c r="L266" i="28" s="1"/>
  <c r="L265" i="28" s="1"/>
  <c r="I268" i="28"/>
  <c r="I267" i="28" s="1"/>
  <c r="I266" i="28" s="1"/>
  <c r="I265" i="28" s="1"/>
  <c r="F268" i="28"/>
  <c r="O267" i="28"/>
  <c r="O266" i="28" s="1"/>
  <c r="O265" i="28" s="1"/>
  <c r="N267" i="28"/>
  <c r="M267" i="28"/>
  <c r="M266" i="28" s="1"/>
  <c r="M265" i="28" s="1"/>
  <c r="K267" i="28"/>
  <c r="K266" i="28" s="1"/>
  <c r="J267" i="28"/>
  <c r="J266" i="28" s="1"/>
  <c r="J265" i="28" s="1"/>
  <c r="H267" i="28"/>
  <c r="H266" i="28" s="1"/>
  <c r="H265" i="28" s="1"/>
  <c r="G267" i="28"/>
  <c r="G266" i="28" s="1"/>
  <c r="G265" i="28" s="1"/>
  <c r="E267" i="28"/>
  <c r="E266" i="28" s="1"/>
  <c r="E265" i="28" s="1"/>
  <c r="D267" i="28"/>
  <c r="D266" i="28" s="1"/>
  <c r="D265" i="28" s="1"/>
  <c r="N266" i="28"/>
  <c r="N265" i="28" s="1"/>
  <c r="K265" i="28"/>
  <c r="O264" i="28"/>
  <c r="O263" i="28" s="1"/>
  <c r="L264" i="28"/>
  <c r="L263" i="28" s="1"/>
  <c r="I264" i="28"/>
  <c r="I263" i="28" s="1"/>
  <c r="F264" i="28"/>
  <c r="N263" i="28"/>
  <c r="M263" i="28"/>
  <c r="K263" i="28"/>
  <c r="J263" i="28"/>
  <c r="H263" i="28"/>
  <c r="G263" i="28"/>
  <c r="E263" i="28"/>
  <c r="D263" i="28"/>
  <c r="O262" i="28"/>
  <c r="L262" i="28"/>
  <c r="I262" i="28"/>
  <c r="F262" i="28"/>
  <c r="O261" i="28"/>
  <c r="L261" i="28"/>
  <c r="C261" i="28" s="1"/>
  <c r="I261" i="28"/>
  <c r="F261" i="28"/>
  <c r="O260" i="28"/>
  <c r="L260" i="28"/>
  <c r="I260" i="28"/>
  <c r="F260" i="28"/>
  <c r="O259" i="28"/>
  <c r="L259" i="28"/>
  <c r="I259" i="28"/>
  <c r="F259" i="28"/>
  <c r="O258" i="28"/>
  <c r="O257" i="28" s="1"/>
  <c r="L258" i="28"/>
  <c r="L257" i="28" s="1"/>
  <c r="I258" i="28"/>
  <c r="F258" i="28"/>
  <c r="F257" i="28" s="1"/>
  <c r="N257" i="28"/>
  <c r="M257" i="28"/>
  <c r="K257" i="28"/>
  <c r="K253" i="28" s="1"/>
  <c r="K252" i="28" s="1"/>
  <c r="J257" i="28"/>
  <c r="J253" i="28" s="1"/>
  <c r="J252" i="28" s="1"/>
  <c r="H257" i="28"/>
  <c r="H253" i="28" s="1"/>
  <c r="G257" i="28"/>
  <c r="G253" i="28" s="1"/>
  <c r="E257" i="28"/>
  <c r="E253" i="28" s="1"/>
  <c r="E252" i="28" s="1"/>
  <c r="D257" i="28"/>
  <c r="O256" i="28"/>
  <c r="L256" i="28"/>
  <c r="I256" i="28"/>
  <c r="F256" i="28"/>
  <c r="O255" i="28"/>
  <c r="L255" i="28"/>
  <c r="I255" i="28"/>
  <c r="F255" i="28"/>
  <c r="O254" i="28"/>
  <c r="L254" i="28"/>
  <c r="I254" i="28"/>
  <c r="F254" i="28"/>
  <c r="N253" i="28"/>
  <c r="M253" i="28"/>
  <c r="D253" i="28"/>
  <c r="D252" i="28" s="1"/>
  <c r="O251" i="28"/>
  <c r="O250" i="28" s="1"/>
  <c r="L251" i="28"/>
  <c r="I251" i="28"/>
  <c r="F251" i="28"/>
  <c r="N250" i="28"/>
  <c r="M250" i="28"/>
  <c r="L250" i="28"/>
  <c r="K250" i="28"/>
  <c r="J250" i="28"/>
  <c r="H250" i="28"/>
  <c r="G250" i="28"/>
  <c r="F250" i="28"/>
  <c r="E250" i="28"/>
  <c r="D250" i="28"/>
  <c r="O249" i="28"/>
  <c r="L249" i="28"/>
  <c r="I249" i="28"/>
  <c r="F249" i="28"/>
  <c r="O248" i="28"/>
  <c r="L248" i="28"/>
  <c r="I248" i="28"/>
  <c r="F248" i="28"/>
  <c r="O247" i="28"/>
  <c r="L247" i="28"/>
  <c r="I247" i="28"/>
  <c r="F247" i="28"/>
  <c r="O246" i="28"/>
  <c r="L246" i="28"/>
  <c r="I246" i="28"/>
  <c r="F246" i="28"/>
  <c r="F245" i="28" s="1"/>
  <c r="N245" i="28"/>
  <c r="M245" i="28"/>
  <c r="K245" i="28"/>
  <c r="J245" i="28"/>
  <c r="H245" i="28"/>
  <c r="G245" i="28"/>
  <c r="E245" i="28"/>
  <c r="D245" i="28"/>
  <c r="O244" i="28"/>
  <c r="L244" i="28"/>
  <c r="I244" i="28"/>
  <c r="F244" i="28"/>
  <c r="O243" i="28"/>
  <c r="L243" i="28"/>
  <c r="I243" i="28"/>
  <c r="F243" i="28"/>
  <c r="O242" i="28"/>
  <c r="O241" i="28" s="1"/>
  <c r="L242" i="28"/>
  <c r="L241" i="28" s="1"/>
  <c r="I242" i="28"/>
  <c r="F242" i="28"/>
  <c r="F241" i="28" s="1"/>
  <c r="N241" i="28"/>
  <c r="M241" i="28"/>
  <c r="M240" i="28" s="1"/>
  <c r="K241" i="28"/>
  <c r="J241" i="28"/>
  <c r="J240" i="28" s="1"/>
  <c r="H241" i="28"/>
  <c r="G241" i="28"/>
  <c r="G240" i="28" s="1"/>
  <c r="E241" i="28"/>
  <c r="E240" i="28" s="1"/>
  <c r="D241" i="28"/>
  <c r="D240" i="28" s="1"/>
  <c r="H240" i="28"/>
  <c r="O239" i="28"/>
  <c r="L239" i="28"/>
  <c r="I239" i="28"/>
  <c r="F239" i="28"/>
  <c r="O238" i="28"/>
  <c r="L238" i="28"/>
  <c r="I238" i="28"/>
  <c r="F238" i="28"/>
  <c r="O237" i="28"/>
  <c r="L237" i="28"/>
  <c r="I237" i="28"/>
  <c r="F237" i="28"/>
  <c r="O236" i="28"/>
  <c r="L236" i="28"/>
  <c r="I236" i="28"/>
  <c r="F236" i="28"/>
  <c r="O235" i="28"/>
  <c r="L235" i="28"/>
  <c r="I235" i="28"/>
  <c r="F235" i="28"/>
  <c r="O234" i="28"/>
  <c r="L234" i="28"/>
  <c r="I234" i="28"/>
  <c r="F234" i="28"/>
  <c r="N233" i="28"/>
  <c r="M233" i="28"/>
  <c r="K233" i="28"/>
  <c r="K232" i="28" s="1"/>
  <c r="J233" i="28"/>
  <c r="J232" i="28" s="1"/>
  <c r="H233" i="28"/>
  <c r="H232" i="28" s="1"/>
  <c r="G233" i="28"/>
  <c r="G232" i="28" s="1"/>
  <c r="E233" i="28"/>
  <c r="E232" i="28" s="1"/>
  <c r="D233" i="28"/>
  <c r="D232" i="28" s="1"/>
  <c r="N232" i="28"/>
  <c r="M232" i="28"/>
  <c r="O231" i="28"/>
  <c r="L231" i="28"/>
  <c r="I231" i="28"/>
  <c r="F231" i="28"/>
  <c r="O230" i="28"/>
  <c r="L230" i="28"/>
  <c r="I230" i="28"/>
  <c r="F230" i="28"/>
  <c r="O229" i="28"/>
  <c r="L229" i="28"/>
  <c r="I229" i="28"/>
  <c r="F229" i="28"/>
  <c r="O228" i="28"/>
  <c r="L228" i="28"/>
  <c r="I228" i="28"/>
  <c r="F228" i="28"/>
  <c r="N227" i="28"/>
  <c r="M227" i="28"/>
  <c r="K227" i="28"/>
  <c r="J227" i="28"/>
  <c r="H227" i="28"/>
  <c r="G227" i="28"/>
  <c r="E227" i="28"/>
  <c r="D227" i="28"/>
  <c r="O226" i="28"/>
  <c r="L226" i="28"/>
  <c r="I226" i="28"/>
  <c r="F226" i="28"/>
  <c r="O225" i="28"/>
  <c r="L225" i="28"/>
  <c r="I225" i="28"/>
  <c r="F225" i="28"/>
  <c r="C225" i="28" s="1"/>
  <c r="O224" i="28"/>
  <c r="L224" i="28"/>
  <c r="I224" i="28"/>
  <c r="F224" i="28"/>
  <c r="O223" i="28"/>
  <c r="L223" i="28"/>
  <c r="I223" i="28"/>
  <c r="F223" i="28"/>
  <c r="O222" i="28"/>
  <c r="L222" i="28"/>
  <c r="I222" i="28"/>
  <c r="F222" i="28"/>
  <c r="O221" i="28"/>
  <c r="L221" i="28"/>
  <c r="I221" i="28"/>
  <c r="F221" i="28"/>
  <c r="O220" i="28"/>
  <c r="L220" i="28"/>
  <c r="L219" i="28" s="1"/>
  <c r="I220" i="28"/>
  <c r="I219" i="28" s="1"/>
  <c r="F220" i="28"/>
  <c r="N219" i="28"/>
  <c r="M219" i="28"/>
  <c r="K219" i="28"/>
  <c r="J219" i="28"/>
  <c r="H219" i="28"/>
  <c r="G219" i="28"/>
  <c r="E219" i="28"/>
  <c r="D219" i="28"/>
  <c r="O218" i="28"/>
  <c r="L218" i="28"/>
  <c r="I218" i="28"/>
  <c r="F218" i="28"/>
  <c r="O217" i="28"/>
  <c r="O216" i="28" s="1"/>
  <c r="L217" i="28"/>
  <c r="I217" i="28"/>
  <c r="I216" i="28" s="1"/>
  <c r="F217" i="28"/>
  <c r="N216" i="28"/>
  <c r="M216" i="28"/>
  <c r="K216" i="28"/>
  <c r="J216" i="28"/>
  <c r="H216" i="28"/>
  <c r="G216" i="28"/>
  <c r="F216" i="28"/>
  <c r="E216" i="28"/>
  <c r="D216" i="28"/>
  <c r="O215" i="28"/>
  <c r="L215" i="28"/>
  <c r="L214" i="28" s="1"/>
  <c r="I215" i="28"/>
  <c r="F215" i="28"/>
  <c r="F214" i="28" s="1"/>
  <c r="O214" i="28"/>
  <c r="N214" i="28"/>
  <c r="M214" i="28"/>
  <c r="K214" i="28"/>
  <c r="J214" i="28"/>
  <c r="H214" i="28"/>
  <c r="G214" i="28"/>
  <c r="E214" i="28"/>
  <c r="D214" i="28"/>
  <c r="O213" i="28"/>
  <c r="L213" i="28"/>
  <c r="I213" i="28"/>
  <c r="F213" i="28"/>
  <c r="O210" i="28"/>
  <c r="L210" i="28"/>
  <c r="I210" i="28"/>
  <c r="F210" i="28"/>
  <c r="O209" i="28"/>
  <c r="O208" i="28" s="1"/>
  <c r="L209" i="28"/>
  <c r="L208" i="28" s="1"/>
  <c r="I209" i="28"/>
  <c r="F209" i="28"/>
  <c r="N208" i="28"/>
  <c r="M208" i="28"/>
  <c r="M187" i="28" s="1"/>
  <c r="K208" i="28"/>
  <c r="J208" i="28"/>
  <c r="H208" i="28"/>
  <c r="G208" i="28"/>
  <c r="G187" i="28" s="1"/>
  <c r="F208" i="28"/>
  <c r="E208" i="28"/>
  <c r="D208" i="28"/>
  <c r="O207" i="28"/>
  <c r="L207" i="28"/>
  <c r="I207" i="28"/>
  <c r="F207" i="28"/>
  <c r="O206" i="28"/>
  <c r="L206" i="28"/>
  <c r="I206" i="28"/>
  <c r="F206" i="28"/>
  <c r="O205" i="28"/>
  <c r="L205" i="28"/>
  <c r="I205" i="28"/>
  <c r="F205" i="28"/>
  <c r="O204" i="28"/>
  <c r="L204" i="28"/>
  <c r="I204" i="28"/>
  <c r="F204" i="28"/>
  <c r="O203" i="28"/>
  <c r="L203" i="28"/>
  <c r="I203" i="28"/>
  <c r="F203" i="28"/>
  <c r="O202" i="28"/>
  <c r="L202" i="28"/>
  <c r="I202" i="28"/>
  <c r="F202" i="28"/>
  <c r="O201" i="28"/>
  <c r="L201" i="28"/>
  <c r="I201" i="28"/>
  <c r="F201" i="28"/>
  <c r="O200" i="28"/>
  <c r="L200" i="28"/>
  <c r="I200" i="28"/>
  <c r="F200" i="28"/>
  <c r="N199" i="28"/>
  <c r="M199" i="28"/>
  <c r="K199" i="28"/>
  <c r="J199" i="28"/>
  <c r="I199" i="28"/>
  <c r="H199" i="28"/>
  <c r="G199" i="28"/>
  <c r="E199" i="28"/>
  <c r="D199" i="28"/>
  <c r="O198" i="28"/>
  <c r="L198" i="28"/>
  <c r="I198" i="28"/>
  <c r="F198" i="28"/>
  <c r="O197" i="28"/>
  <c r="L197" i="28"/>
  <c r="I197" i="28"/>
  <c r="F197" i="28"/>
  <c r="C197" i="28" s="1"/>
  <c r="O196" i="28"/>
  <c r="L196" i="28"/>
  <c r="I196" i="28"/>
  <c r="F196" i="28"/>
  <c r="O195" i="28"/>
  <c r="L195" i="28"/>
  <c r="I195" i="28"/>
  <c r="F195" i="28"/>
  <c r="O194" i="28"/>
  <c r="L194" i="28"/>
  <c r="I194" i="28"/>
  <c r="F194" i="28"/>
  <c r="O193" i="28"/>
  <c r="L193" i="28"/>
  <c r="I193" i="28"/>
  <c r="F193" i="28"/>
  <c r="O192" i="28"/>
  <c r="L192" i="28"/>
  <c r="I192" i="28"/>
  <c r="F192" i="28"/>
  <c r="O191" i="28"/>
  <c r="L191" i="28"/>
  <c r="I191" i="28"/>
  <c r="F191" i="28"/>
  <c r="O190" i="28"/>
  <c r="L190" i="28"/>
  <c r="I190" i="28"/>
  <c r="F190" i="28"/>
  <c r="O189" i="28"/>
  <c r="O188" i="28" s="1"/>
  <c r="L189" i="28"/>
  <c r="I189" i="28"/>
  <c r="F189" i="28"/>
  <c r="N188" i="28"/>
  <c r="M188" i="28"/>
  <c r="K188" i="28"/>
  <c r="K187" i="28" s="1"/>
  <c r="J188" i="28"/>
  <c r="J187" i="28" s="1"/>
  <c r="H188" i="28"/>
  <c r="G188" i="28"/>
  <c r="E188" i="28"/>
  <c r="D188" i="28"/>
  <c r="O186" i="28"/>
  <c r="L186" i="28"/>
  <c r="I186" i="28"/>
  <c r="F186" i="28"/>
  <c r="O185" i="28"/>
  <c r="L185" i="28"/>
  <c r="I185" i="28"/>
  <c r="F185" i="28"/>
  <c r="O184" i="28"/>
  <c r="L184" i="28"/>
  <c r="L183" i="28" s="1"/>
  <c r="I184" i="28"/>
  <c r="F184" i="28"/>
  <c r="N183" i="28"/>
  <c r="M183" i="28"/>
  <c r="K183" i="28"/>
  <c r="J183" i="28"/>
  <c r="H183" i="28"/>
  <c r="G183" i="28"/>
  <c r="E183" i="28"/>
  <c r="D183" i="28"/>
  <c r="O180" i="28"/>
  <c r="O179" i="28" s="1"/>
  <c r="O178" i="28" s="1"/>
  <c r="L180" i="28"/>
  <c r="L179" i="28" s="1"/>
  <c r="L178" i="28" s="1"/>
  <c r="I180" i="28"/>
  <c r="F180" i="28"/>
  <c r="N179" i="28"/>
  <c r="N178" i="28" s="1"/>
  <c r="M179" i="28"/>
  <c r="M178" i="28" s="1"/>
  <c r="K179" i="28"/>
  <c r="K178" i="28" s="1"/>
  <c r="J179" i="28"/>
  <c r="J178" i="28" s="1"/>
  <c r="J174" i="28" s="1"/>
  <c r="I179" i="28"/>
  <c r="I178" i="28" s="1"/>
  <c r="H179" i="28"/>
  <c r="H178" i="28" s="1"/>
  <c r="G179" i="28"/>
  <c r="G178" i="28" s="1"/>
  <c r="E179" i="28"/>
  <c r="E178" i="28" s="1"/>
  <c r="D179" i="28"/>
  <c r="D178" i="28" s="1"/>
  <c r="O177" i="28"/>
  <c r="L177" i="28"/>
  <c r="I177" i="28"/>
  <c r="F177" i="28"/>
  <c r="O176" i="28"/>
  <c r="O175" i="28" s="1"/>
  <c r="L176" i="28"/>
  <c r="L175" i="28" s="1"/>
  <c r="I176" i="28"/>
  <c r="F176" i="28"/>
  <c r="F175" i="28" s="1"/>
  <c r="N175" i="28"/>
  <c r="M175" i="28"/>
  <c r="M174" i="28" s="1"/>
  <c r="K175" i="28"/>
  <c r="K174" i="28" s="1"/>
  <c r="J175" i="28"/>
  <c r="H175" i="28"/>
  <c r="G175" i="28"/>
  <c r="G174" i="28" s="1"/>
  <c r="E175" i="28"/>
  <c r="D175" i="28"/>
  <c r="O173" i="28"/>
  <c r="L173" i="28"/>
  <c r="I173" i="28"/>
  <c r="F173" i="28"/>
  <c r="O172" i="28"/>
  <c r="O171" i="28" s="1"/>
  <c r="L172" i="28"/>
  <c r="I172" i="28"/>
  <c r="F172" i="28"/>
  <c r="F171" i="28" s="1"/>
  <c r="N171" i="28"/>
  <c r="M171" i="28"/>
  <c r="K171" i="28"/>
  <c r="J171" i="28"/>
  <c r="H171" i="28"/>
  <c r="G171" i="28"/>
  <c r="E171" i="28"/>
  <c r="D171" i="28"/>
  <c r="O170" i="28"/>
  <c r="L170" i="28"/>
  <c r="I170" i="28"/>
  <c r="F170" i="28"/>
  <c r="O169" i="28"/>
  <c r="L169" i="28"/>
  <c r="I169" i="28"/>
  <c r="F169" i="28"/>
  <c r="O168" i="28"/>
  <c r="C168" i="28" s="1"/>
  <c r="L168" i="28"/>
  <c r="I168" i="28"/>
  <c r="F168" i="28"/>
  <c r="O167" i="28"/>
  <c r="L167" i="28"/>
  <c r="I167" i="28"/>
  <c r="F167" i="28"/>
  <c r="N166" i="28"/>
  <c r="M166" i="28"/>
  <c r="K166" i="28"/>
  <c r="J166" i="28"/>
  <c r="H166" i="28"/>
  <c r="G166" i="28"/>
  <c r="E166" i="28"/>
  <c r="D166" i="28"/>
  <c r="O165" i="28"/>
  <c r="L165" i="28"/>
  <c r="I165" i="28"/>
  <c r="F165" i="28"/>
  <c r="O164" i="28"/>
  <c r="L164" i="28"/>
  <c r="I164" i="28"/>
  <c r="F164" i="28"/>
  <c r="O163" i="28"/>
  <c r="L163" i="28"/>
  <c r="I163" i="28"/>
  <c r="I162" i="28" s="1"/>
  <c r="F163" i="28"/>
  <c r="N162" i="28"/>
  <c r="M162" i="28"/>
  <c r="K162" i="28"/>
  <c r="J162" i="28"/>
  <c r="H162" i="28"/>
  <c r="H161" i="28" s="1"/>
  <c r="G162" i="28"/>
  <c r="G161" i="28" s="1"/>
  <c r="G160" i="28" s="1"/>
  <c r="E162" i="28"/>
  <c r="E161" i="28" s="1"/>
  <c r="E160" i="28" s="1"/>
  <c r="D162" i="28"/>
  <c r="N161" i="28"/>
  <c r="K161" i="28"/>
  <c r="K160" i="28" s="1"/>
  <c r="O159" i="28"/>
  <c r="L159" i="28"/>
  <c r="I159" i="28"/>
  <c r="F159" i="28"/>
  <c r="O158" i="28"/>
  <c r="L158" i="28"/>
  <c r="I158" i="28"/>
  <c r="F158" i="28"/>
  <c r="O157" i="28"/>
  <c r="L157" i="28"/>
  <c r="I157" i="28"/>
  <c r="F157" i="28"/>
  <c r="O156" i="28"/>
  <c r="L156" i="28"/>
  <c r="I156" i="28"/>
  <c r="F156" i="28"/>
  <c r="O155" i="28"/>
  <c r="L155" i="28"/>
  <c r="I155" i="28"/>
  <c r="F155" i="28"/>
  <c r="O154" i="28"/>
  <c r="L154" i="28"/>
  <c r="I154" i="28"/>
  <c r="F154" i="28"/>
  <c r="N153" i="28"/>
  <c r="N152" i="28" s="1"/>
  <c r="M153" i="28"/>
  <c r="M152" i="28" s="1"/>
  <c r="K153" i="28"/>
  <c r="K152" i="28" s="1"/>
  <c r="J153" i="28"/>
  <c r="J152" i="28" s="1"/>
  <c r="H153" i="28"/>
  <c r="H152" i="28" s="1"/>
  <c r="G153" i="28"/>
  <c r="F153" i="28"/>
  <c r="E153" i="28"/>
  <c r="E152" i="28" s="1"/>
  <c r="D153" i="28"/>
  <c r="G152" i="28"/>
  <c r="D152" i="28"/>
  <c r="O151" i="28"/>
  <c r="L151" i="28"/>
  <c r="I151" i="28"/>
  <c r="F151" i="28"/>
  <c r="O150" i="28"/>
  <c r="L150" i="28"/>
  <c r="I150" i="28"/>
  <c r="F150" i="28"/>
  <c r="O149" i="28"/>
  <c r="L149" i="28"/>
  <c r="I149" i="28"/>
  <c r="F149" i="28"/>
  <c r="O148" i="28"/>
  <c r="O147" i="28" s="1"/>
  <c r="L148" i="28"/>
  <c r="I148" i="28"/>
  <c r="F148" i="28"/>
  <c r="N147" i="28"/>
  <c r="M147" i="28"/>
  <c r="K147" i="28"/>
  <c r="J147" i="28"/>
  <c r="H147" i="28"/>
  <c r="G147" i="28"/>
  <c r="F147" i="28"/>
  <c r="E147" i="28"/>
  <c r="D147" i="28"/>
  <c r="O146" i="28"/>
  <c r="L146" i="28"/>
  <c r="I146" i="28"/>
  <c r="F146" i="28"/>
  <c r="O145" i="28"/>
  <c r="L145" i="28"/>
  <c r="I145" i="28"/>
  <c r="F145" i="28"/>
  <c r="O144" i="28"/>
  <c r="L144" i="28"/>
  <c r="I144" i="28"/>
  <c r="F144" i="28"/>
  <c r="O143" i="28"/>
  <c r="L143" i="28"/>
  <c r="I143" i="28"/>
  <c r="F143" i="28"/>
  <c r="O142" i="28"/>
  <c r="L142" i="28"/>
  <c r="I142" i="28"/>
  <c r="F142" i="28"/>
  <c r="O141" i="28"/>
  <c r="L141" i="28"/>
  <c r="I141" i="28"/>
  <c r="F141" i="28"/>
  <c r="O140" i="28"/>
  <c r="L140" i="28"/>
  <c r="I140" i="28"/>
  <c r="F140" i="28"/>
  <c r="O139" i="28"/>
  <c r="O138" i="28" s="1"/>
  <c r="L139" i="28"/>
  <c r="I139" i="28"/>
  <c r="F139" i="28"/>
  <c r="N138" i="28"/>
  <c r="M138" i="28"/>
  <c r="K138" i="28"/>
  <c r="J138" i="28"/>
  <c r="H138" i="28"/>
  <c r="G138" i="28"/>
  <c r="E138" i="28"/>
  <c r="D138" i="28"/>
  <c r="O137" i="28"/>
  <c r="L137" i="28"/>
  <c r="I137" i="28"/>
  <c r="F137" i="28"/>
  <c r="O136" i="28"/>
  <c r="L136" i="28"/>
  <c r="C136" i="28" s="1"/>
  <c r="I136" i="28"/>
  <c r="F136" i="28"/>
  <c r="O135" i="28"/>
  <c r="L135" i="28"/>
  <c r="I135" i="28"/>
  <c r="I134" i="28" s="1"/>
  <c r="F135" i="28"/>
  <c r="N134" i="28"/>
  <c r="M134" i="28"/>
  <c r="K134" i="28"/>
  <c r="J134" i="28"/>
  <c r="H134" i="28"/>
  <c r="G134" i="28"/>
  <c r="E134" i="28"/>
  <c r="D134" i="28"/>
  <c r="O133" i="28"/>
  <c r="L133" i="28"/>
  <c r="I133" i="28"/>
  <c r="F133" i="28"/>
  <c r="O132" i="28"/>
  <c r="O131" i="28" s="1"/>
  <c r="L132" i="28"/>
  <c r="I132" i="28"/>
  <c r="F132" i="28"/>
  <c r="F131" i="28" s="1"/>
  <c r="N131" i="28"/>
  <c r="M131" i="28"/>
  <c r="K131" i="28"/>
  <c r="J131" i="28"/>
  <c r="H131" i="28"/>
  <c r="G131" i="28"/>
  <c r="E131" i="28"/>
  <c r="D131" i="28"/>
  <c r="O130" i="28"/>
  <c r="L130" i="28"/>
  <c r="I130" i="28"/>
  <c r="F130" i="28"/>
  <c r="O129" i="28"/>
  <c r="L129" i="28"/>
  <c r="I129" i="28"/>
  <c r="F129" i="28"/>
  <c r="O128" i="28"/>
  <c r="L128" i="28"/>
  <c r="I128" i="28"/>
  <c r="F128" i="28"/>
  <c r="O127" i="28"/>
  <c r="L127" i="28"/>
  <c r="I127" i="28"/>
  <c r="I126" i="28" s="1"/>
  <c r="F127" i="28"/>
  <c r="N126" i="28"/>
  <c r="M126" i="28"/>
  <c r="K126" i="28"/>
  <c r="J126" i="28"/>
  <c r="H126" i="28"/>
  <c r="G126" i="28"/>
  <c r="E126" i="28"/>
  <c r="D126" i="28"/>
  <c r="O125" i="28"/>
  <c r="L125" i="28"/>
  <c r="I125" i="28"/>
  <c r="F125" i="28"/>
  <c r="O124" i="28"/>
  <c r="L124" i="28"/>
  <c r="I124" i="28"/>
  <c r="F124" i="28"/>
  <c r="O123" i="28"/>
  <c r="L123" i="28"/>
  <c r="I123" i="28"/>
  <c r="F123" i="28"/>
  <c r="O122" i="28"/>
  <c r="L122" i="28"/>
  <c r="I122" i="28"/>
  <c r="F122" i="28"/>
  <c r="N121" i="28"/>
  <c r="M121" i="28"/>
  <c r="K121" i="28"/>
  <c r="J121" i="28"/>
  <c r="H121" i="28"/>
  <c r="G121" i="28"/>
  <c r="E121" i="28"/>
  <c r="D121" i="28"/>
  <c r="O119" i="28"/>
  <c r="L119" i="28"/>
  <c r="I119" i="28"/>
  <c r="F119" i="28"/>
  <c r="O118" i="28"/>
  <c r="L118" i="28"/>
  <c r="I118" i="28"/>
  <c r="F118" i="28"/>
  <c r="O117" i="28"/>
  <c r="L117" i="28"/>
  <c r="I117" i="28"/>
  <c r="F117" i="28"/>
  <c r="O116" i="28"/>
  <c r="L116" i="28"/>
  <c r="I116" i="28"/>
  <c r="F116" i="28"/>
  <c r="O115" i="28"/>
  <c r="L115" i="28"/>
  <c r="I115" i="28"/>
  <c r="I114" i="28" s="1"/>
  <c r="F115" i="28"/>
  <c r="N114" i="28"/>
  <c r="M114" i="28"/>
  <c r="K114" i="28"/>
  <c r="J114" i="28"/>
  <c r="H114" i="28"/>
  <c r="G114" i="28"/>
  <c r="E114" i="28"/>
  <c r="D114" i="28"/>
  <c r="O113" i="28"/>
  <c r="L113" i="28"/>
  <c r="I113" i="28"/>
  <c r="F113" i="28"/>
  <c r="O112" i="28"/>
  <c r="L112" i="28"/>
  <c r="I112" i="28"/>
  <c r="F112" i="28"/>
  <c r="O111" i="28"/>
  <c r="L111" i="28"/>
  <c r="I111" i="28"/>
  <c r="F111" i="28"/>
  <c r="O110" i="28"/>
  <c r="L110" i="28"/>
  <c r="I110" i="28"/>
  <c r="F110" i="28"/>
  <c r="O109" i="28"/>
  <c r="L109" i="28"/>
  <c r="I109" i="28"/>
  <c r="F109" i="28"/>
  <c r="N108" i="28"/>
  <c r="M108" i="28"/>
  <c r="K108" i="28"/>
  <c r="J108" i="28"/>
  <c r="H108" i="28"/>
  <c r="G108" i="28"/>
  <c r="E108" i="28"/>
  <c r="D108" i="28"/>
  <c r="O107" i="28"/>
  <c r="L107" i="28"/>
  <c r="I107" i="28"/>
  <c r="F107" i="28"/>
  <c r="O106" i="28"/>
  <c r="L106" i="28"/>
  <c r="I106" i="28"/>
  <c r="F106" i="28"/>
  <c r="O105" i="28"/>
  <c r="L105" i="28"/>
  <c r="I105" i="28"/>
  <c r="F105" i="28"/>
  <c r="O104" i="28"/>
  <c r="L104" i="28"/>
  <c r="I104" i="28"/>
  <c r="F104" i="28"/>
  <c r="O103" i="28"/>
  <c r="L103" i="28"/>
  <c r="I103" i="28"/>
  <c r="F103" i="28"/>
  <c r="O102" i="28"/>
  <c r="L102" i="28"/>
  <c r="I102" i="28"/>
  <c r="F102" i="28"/>
  <c r="O101" i="28"/>
  <c r="L101" i="28"/>
  <c r="I101" i="28"/>
  <c r="F101" i="28"/>
  <c r="O100" i="28"/>
  <c r="L100" i="28"/>
  <c r="L99" i="28" s="1"/>
  <c r="I100" i="28"/>
  <c r="F100" i="28"/>
  <c r="N99" i="28"/>
  <c r="M99" i="28"/>
  <c r="K99" i="28"/>
  <c r="J99" i="28"/>
  <c r="H99" i="28"/>
  <c r="G99" i="28"/>
  <c r="E99" i="28"/>
  <c r="D99" i="28"/>
  <c r="O98" i="28"/>
  <c r="L98" i="28"/>
  <c r="I98" i="28"/>
  <c r="F98" i="28"/>
  <c r="O97" i="28"/>
  <c r="L97" i="28"/>
  <c r="I97" i="28"/>
  <c r="F97" i="28"/>
  <c r="O96" i="28"/>
  <c r="L96" i="28"/>
  <c r="I96" i="28"/>
  <c r="F96" i="28"/>
  <c r="O95" i="28"/>
  <c r="L95" i="28"/>
  <c r="I95" i="28"/>
  <c r="F95" i="28"/>
  <c r="O94" i="28"/>
  <c r="L94" i="28"/>
  <c r="I94" i="28"/>
  <c r="F94" i="28"/>
  <c r="O93" i="28"/>
  <c r="L93" i="28"/>
  <c r="I93" i="28"/>
  <c r="F93" i="28"/>
  <c r="O92" i="28"/>
  <c r="O91" i="28" s="1"/>
  <c r="L92" i="28"/>
  <c r="I92" i="28"/>
  <c r="F92" i="28"/>
  <c r="N91" i="28"/>
  <c r="M91" i="28"/>
  <c r="K91" i="28"/>
  <c r="J91" i="28"/>
  <c r="H91" i="28"/>
  <c r="G91" i="28"/>
  <c r="E91" i="28"/>
  <c r="D91" i="28"/>
  <c r="O90" i="28"/>
  <c r="L90" i="28"/>
  <c r="I90" i="28"/>
  <c r="F90" i="28"/>
  <c r="O89" i="28"/>
  <c r="L89" i="28"/>
  <c r="I89" i="28"/>
  <c r="F89" i="28"/>
  <c r="O88" i="28"/>
  <c r="L88" i="28"/>
  <c r="I88" i="28"/>
  <c r="F88" i="28"/>
  <c r="O87" i="28"/>
  <c r="L87" i="28"/>
  <c r="I87" i="28"/>
  <c r="F87" i="28"/>
  <c r="O86" i="28"/>
  <c r="L86" i="28"/>
  <c r="I86" i="28"/>
  <c r="F86" i="28"/>
  <c r="N85" i="28"/>
  <c r="N83" i="28" s="1"/>
  <c r="M85" i="28"/>
  <c r="K85" i="28"/>
  <c r="J85" i="28"/>
  <c r="H85" i="28"/>
  <c r="H83" i="28" s="1"/>
  <c r="G85" i="28"/>
  <c r="F85" i="28"/>
  <c r="E85" i="28"/>
  <c r="D85" i="28"/>
  <c r="O84" i="28"/>
  <c r="L84" i="28"/>
  <c r="I84" i="28"/>
  <c r="F84" i="28"/>
  <c r="O82" i="28"/>
  <c r="L82" i="28"/>
  <c r="I82" i="28"/>
  <c r="F82" i="28"/>
  <c r="O81" i="28"/>
  <c r="O80" i="28" s="1"/>
  <c r="L81" i="28"/>
  <c r="L80" i="28" s="1"/>
  <c r="I81" i="28"/>
  <c r="I80" i="28" s="1"/>
  <c r="F81" i="28"/>
  <c r="N80" i="28"/>
  <c r="M80" i="28"/>
  <c r="K80" i="28"/>
  <c r="J80" i="28"/>
  <c r="H80" i="28"/>
  <c r="G80" i="28"/>
  <c r="E80" i="28"/>
  <c r="D80" i="28"/>
  <c r="O79" i="28"/>
  <c r="L79" i="28"/>
  <c r="I79" i="28"/>
  <c r="F79" i="28"/>
  <c r="O78" i="28"/>
  <c r="O77" i="28" s="1"/>
  <c r="O76" i="28" s="1"/>
  <c r="L78" i="28"/>
  <c r="L77" i="28" s="1"/>
  <c r="I78" i="28"/>
  <c r="I77" i="28" s="1"/>
  <c r="F78" i="28"/>
  <c r="N77" i="28"/>
  <c r="N76" i="28" s="1"/>
  <c r="M77" i="28"/>
  <c r="K77" i="28"/>
  <c r="K76" i="28" s="1"/>
  <c r="J77" i="28"/>
  <c r="J76" i="28" s="1"/>
  <c r="H77" i="28"/>
  <c r="G77" i="28"/>
  <c r="F77" i="28"/>
  <c r="E77" i="28"/>
  <c r="E76" i="28" s="1"/>
  <c r="D77" i="28"/>
  <c r="O74" i="28"/>
  <c r="L74" i="28"/>
  <c r="I74" i="28"/>
  <c r="F74" i="28"/>
  <c r="O73" i="28"/>
  <c r="L73" i="28"/>
  <c r="I73" i="28"/>
  <c r="F73" i="28"/>
  <c r="O72" i="28"/>
  <c r="L72" i="28"/>
  <c r="I72" i="28"/>
  <c r="F72" i="28"/>
  <c r="O71" i="28"/>
  <c r="L71" i="28"/>
  <c r="I71" i="28"/>
  <c r="F71" i="28"/>
  <c r="O70" i="28"/>
  <c r="O69" i="28" s="1"/>
  <c r="L70" i="28"/>
  <c r="I70" i="28"/>
  <c r="I69" i="28" s="1"/>
  <c r="F70" i="28"/>
  <c r="N69" i="28"/>
  <c r="N67" i="28" s="1"/>
  <c r="M69" i="28"/>
  <c r="M67" i="28" s="1"/>
  <c r="K69" i="28"/>
  <c r="K67" i="28" s="1"/>
  <c r="J69" i="28"/>
  <c r="J67" i="28" s="1"/>
  <c r="H69" i="28"/>
  <c r="H67" i="28" s="1"/>
  <c r="G69" i="28"/>
  <c r="G67" i="28" s="1"/>
  <c r="E69" i="28"/>
  <c r="E67" i="28" s="1"/>
  <c r="D69" i="28"/>
  <c r="D67" i="28" s="1"/>
  <c r="O68" i="28"/>
  <c r="L68" i="28"/>
  <c r="I68" i="28"/>
  <c r="I67" i="28" s="1"/>
  <c r="F68" i="28"/>
  <c r="O66" i="28"/>
  <c r="L66" i="28"/>
  <c r="I66" i="28"/>
  <c r="F66" i="28"/>
  <c r="O65" i="28"/>
  <c r="L65" i="28"/>
  <c r="I65" i="28"/>
  <c r="F65" i="28"/>
  <c r="O64" i="28"/>
  <c r="L64" i="28"/>
  <c r="I64" i="28"/>
  <c r="F64" i="28"/>
  <c r="O63" i="28"/>
  <c r="L63" i="28"/>
  <c r="I63" i="28"/>
  <c r="F63" i="28"/>
  <c r="O62" i="28"/>
  <c r="L62" i="28"/>
  <c r="I62" i="28"/>
  <c r="F62" i="28"/>
  <c r="O61" i="28"/>
  <c r="L61" i="28"/>
  <c r="I61" i="28"/>
  <c r="F61" i="28"/>
  <c r="O60" i="28"/>
  <c r="L60" i="28"/>
  <c r="I60" i="28"/>
  <c r="F60" i="28"/>
  <c r="O59" i="28"/>
  <c r="L59" i="28"/>
  <c r="L58" i="28" s="1"/>
  <c r="I59" i="28"/>
  <c r="F59" i="28"/>
  <c r="N58" i="28"/>
  <c r="M58" i="28"/>
  <c r="K58" i="28"/>
  <c r="J58" i="28"/>
  <c r="H58" i="28"/>
  <c r="G58" i="28"/>
  <c r="E58" i="28"/>
  <c r="D58" i="28"/>
  <c r="O57" i="28"/>
  <c r="L57" i="28"/>
  <c r="I57" i="28"/>
  <c r="F57" i="28"/>
  <c r="O56" i="28"/>
  <c r="O55" i="28" s="1"/>
  <c r="L56" i="28"/>
  <c r="L55" i="28" s="1"/>
  <c r="I56" i="28"/>
  <c r="I55" i="28" s="1"/>
  <c r="F56" i="28"/>
  <c r="N55" i="28"/>
  <c r="N54" i="28" s="1"/>
  <c r="M55" i="28"/>
  <c r="M54" i="28" s="1"/>
  <c r="K55" i="28"/>
  <c r="K54" i="28" s="1"/>
  <c r="J55" i="28"/>
  <c r="J54" i="28" s="1"/>
  <c r="H55" i="28"/>
  <c r="G55" i="28"/>
  <c r="F55" i="28"/>
  <c r="E55" i="28"/>
  <c r="D55" i="28"/>
  <c r="D54" i="28" s="1"/>
  <c r="D53" i="28" s="1"/>
  <c r="O47" i="28"/>
  <c r="C47" i="28" s="1"/>
  <c r="O46" i="28"/>
  <c r="C46" i="28"/>
  <c r="N45" i="28"/>
  <c r="M45" i="28"/>
  <c r="L44" i="28"/>
  <c r="L43" i="28" s="1"/>
  <c r="I44" i="28"/>
  <c r="C44" i="28" s="1"/>
  <c r="F44" i="28"/>
  <c r="K43" i="28"/>
  <c r="J43" i="28"/>
  <c r="H43" i="28"/>
  <c r="G43" i="28"/>
  <c r="F43" i="28"/>
  <c r="E43" i="28"/>
  <c r="D43" i="28"/>
  <c r="F42" i="28"/>
  <c r="C42" i="28" s="1"/>
  <c r="E41" i="28"/>
  <c r="D41" i="28"/>
  <c r="L40" i="28"/>
  <c r="C40" i="28" s="1"/>
  <c r="L39" i="28"/>
  <c r="C39" i="28"/>
  <c r="L38" i="28"/>
  <c r="C38" i="28" s="1"/>
  <c r="L37" i="28"/>
  <c r="C37" i="28" s="1"/>
  <c r="K36" i="28"/>
  <c r="J36" i="28"/>
  <c r="L35" i="28"/>
  <c r="C35" i="28" s="1"/>
  <c r="L34" i="28"/>
  <c r="C34" i="28" s="1"/>
  <c r="K33" i="28"/>
  <c r="J33" i="28"/>
  <c r="L32" i="28"/>
  <c r="C32" i="28" s="1"/>
  <c r="K31" i="28"/>
  <c r="J31" i="28"/>
  <c r="L30" i="28"/>
  <c r="C30" i="28" s="1"/>
  <c r="L29" i="28"/>
  <c r="C29" i="28" s="1"/>
  <c r="L28" i="28"/>
  <c r="C28" i="28" s="1"/>
  <c r="K27" i="28"/>
  <c r="J27" i="28"/>
  <c r="F25" i="28"/>
  <c r="C25" i="28" s="1"/>
  <c r="I24" i="28"/>
  <c r="F24" i="28"/>
  <c r="O23" i="28"/>
  <c r="L23" i="28"/>
  <c r="I23" i="28"/>
  <c r="F23" i="28"/>
  <c r="O22" i="28"/>
  <c r="O21" i="28" s="1"/>
  <c r="O275" i="28" s="1"/>
  <c r="L22" i="28"/>
  <c r="L21" i="28" s="1"/>
  <c r="I22" i="28"/>
  <c r="F22" i="28"/>
  <c r="N21" i="28"/>
  <c r="N275" i="28" s="1"/>
  <c r="N274" i="28" s="1"/>
  <c r="M21" i="28"/>
  <c r="K21" i="28"/>
  <c r="J21" i="28"/>
  <c r="J275" i="28" s="1"/>
  <c r="J274" i="28" s="1"/>
  <c r="H21" i="28"/>
  <c r="H275" i="28" s="1"/>
  <c r="G21" i="28"/>
  <c r="F21" i="28"/>
  <c r="E21" i="28"/>
  <c r="D21" i="28"/>
  <c r="D275" i="28" s="1"/>
  <c r="C70" i="28" l="1"/>
  <c r="K182" i="28"/>
  <c r="C221" i="28"/>
  <c r="C222" i="28"/>
  <c r="C224" i="28"/>
  <c r="C260" i="28"/>
  <c r="F233" i="28"/>
  <c r="M20" i="28"/>
  <c r="G76" i="28"/>
  <c r="C128" i="28"/>
  <c r="C213" i="28"/>
  <c r="D212" i="28"/>
  <c r="H212" i="28"/>
  <c r="L253" i="28"/>
  <c r="G252" i="28"/>
  <c r="E54" i="28"/>
  <c r="M76" i="28"/>
  <c r="C92" i="28"/>
  <c r="C106" i="28"/>
  <c r="C209" i="28"/>
  <c r="G212" i="28"/>
  <c r="C281" i="28"/>
  <c r="C282" i="28"/>
  <c r="N174" i="28"/>
  <c r="J182" i="28"/>
  <c r="G182" i="28"/>
  <c r="N53" i="28"/>
  <c r="O58" i="28"/>
  <c r="O134" i="28"/>
  <c r="L147" i="28"/>
  <c r="J161" i="28"/>
  <c r="J160" i="28" s="1"/>
  <c r="C176" i="28"/>
  <c r="C193" i="28"/>
  <c r="C195" i="28"/>
  <c r="J212" i="28"/>
  <c r="C249" i="28"/>
  <c r="L252" i="28"/>
  <c r="C279" i="28"/>
  <c r="H20" i="28"/>
  <c r="G275" i="28"/>
  <c r="G274" i="28" s="1"/>
  <c r="L69" i="28"/>
  <c r="C82" i="28"/>
  <c r="C84" i="28"/>
  <c r="C116" i="28"/>
  <c r="C117" i="28"/>
  <c r="C124" i="28"/>
  <c r="C132" i="28"/>
  <c r="C144" i="28"/>
  <c r="C145" i="28"/>
  <c r="I183" i="28"/>
  <c r="C189" i="28"/>
  <c r="C190" i="28"/>
  <c r="C205" i="28"/>
  <c r="C207" i="28"/>
  <c r="E187" i="28"/>
  <c r="I208" i="28"/>
  <c r="C217" i="28"/>
  <c r="L216" i="28"/>
  <c r="C216" i="28" s="1"/>
  <c r="N240" i="28"/>
  <c r="N252" i="28"/>
  <c r="H252" i="28"/>
  <c r="H211" i="28"/>
  <c r="J53" i="28"/>
  <c r="C74" i="28"/>
  <c r="C101" i="28"/>
  <c r="C148" i="28"/>
  <c r="C164" i="28"/>
  <c r="C185" i="28"/>
  <c r="K212" i="28"/>
  <c r="D274" i="28"/>
  <c r="L33" i="28"/>
  <c r="C33" i="28" s="1"/>
  <c r="G54" i="28"/>
  <c r="G53" i="28" s="1"/>
  <c r="C62" i="28"/>
  <c r="C96" i="28"/>
  <c r="C104" i="28"/>
  <c r="C112" i="28"/>
  <c r="N120" i="28"/>
  <c r="N75" i="28" s="1"/>
  <c r="C140" i="28"/>
  <c r="C156" i="28"/>
  <c r="C159" i="28"/>
  <c r="L171" i="28"/>
  <c r="O174" i="28"/>
  <c r="H187" i="28"/>
  <c r="H182" i="28" s="1"/>
  <c r="H181" i="28" s="1"/>
  <c r="N187" i="28"/>
  <c r="N182" i="28" s="1"/>
  <c r="C201" i="28"/>
  <c r="C202" i="28"/>
  <c r="C229" i="28"/>
  <c r="C237" i="28"/>
  <c r="K120" i="28"/>
  <c r="L121" i="28"/>
  <c r="G120" i="28"/>
  <c r="F121" i="28"/>
  <c r="E83" i="28"/>
  <c r="C88" i="28"/>
  <c r="J83" i="28"/>
  <c r="L36" i="28"/>
  <c r="C36" i="28" s="1"/>
  <c r="I21" i="28"/>
  <c r="C21" i="28" s="1"/>
  <c r="M182" i="28"/>
  <c r="L27" i="28"/>
  <c r="C27" i="28" s="1"/>
  <c r="O45" i="28"/>
  <c r="C45" i="28" s="1"/>
  <c r="C56" i="28"/>
  <c r="C57" i="28"/>
  <c r="L67" i="28"/>
  <c r="C71" i="28"/>
  <c r="C72" i="28"/>
  <c r="C73" i="28"/>
  <c r="C79" i="28"/>
  <c r="C87" i="28"/>
  <c r="O85" i="28"/>
  <c r="L91" i="28"/>
  <c r="C98" i="28"/>
  <c r="C100" i="28"/>
  <c r="C105" i="28"/>
  <c r="G83" i="28"/>
  <c r="O114" i="28"/>
  <c r="J120" i="28"/>
  <c r="C123" i="28"/>
  <c r="O121" i="28"/>
  <c r="M120" i="28"/>
  <c r="C130" i="28"/>
  <c r="I131" i="28"/>
  <c r="L131" i="28"/>
  <c r="I138" i="28"/>
  <c r="L138" i="28"/>
  <c r="N160" i="28"/>
  <c r="H160" i="28"/>
  <c r="C172" i="28"/>
  <c r="D174" i="28"/>
  <c r="D187" i="28"/>
  <c r="D182" i="28" s="1"/>
  <c r="C194" i="28"/>
  <c r="O199" i="28"/>
  <c r="O187" i="28" s="1"/>
  <c r="C206" i="28"/>
  <c r="C208" i="28"/>
  <c r="J211" i="28"/>
  <c r="N212" i="28"/>
  <c r="N211" i="28" s="1"/>
  <c r="C223" i="28"/>
  <c r="O227" i="28"/>
  <c r="C236" i="28"/>
  <c r="O233" i="28"/>
  <c r="O232" i="28" s="1"/>
  <c r="C244" i="28"/>
  <c r="C248" i="28"/>
  <c r="O245" i="28"/>
  <c r="O240" i="28" s="1"/>
  <c r="E275" i="28"/>
  <c r="E274" i="28" s="1"/>
  <c r="F41" i="28"/>
  <c r="C41" i="28" s="1"/>
  <c r="I43" i="28"/>
  <c r="C43" i="28" s="1"/>
  <c r="C59" i="28"/>
  <c r="C60" i="28"/>
  <c r="C61" i="28"/>
  <c r="C66" i="28"/>
  <c r="L76" i="28"/>
  <c r="K83" i="28"/>
  <c r="C89" i="28"/>
  <c r="D83" i="28"/>
  <c r="C97" i="28"/>
  <c r="C113" i="28"/>
  <c r="C119" i="28"/>
  <c r="C125" i="28"/>
  <c r="C151" i="28"/>
  <c r="O153" i="28"/>
  <c r="O152" i="28" s="1"/>
  <c r="L153" i="28"/>
  <c r="L152" i="28" s="1"/>
  <c r="D161" i="28"/>
  <c r="D160" i="28" s="1"/>
  <c r="L162" i="28"/>
  <c r="C169" i="28"/>
  <c r="I166" i="28"/>
  <c r="O183" i="28"/>
  <c r="C198" i="28"/>
  <c r="C204" i="28"/>
  <c r="C230" i="28"/>
  <c r="C277" i="28"/>
  <c r="K26" i="28"/>
  <c r="K20" i="28" s="1"/>
  <c r="E53" i="28"/>
  <c r="O54" i="28"/>
  <c r="L85" i="28"/>
  <c r="M275" i="28"/>
  <c r="M274" i="28" s="1"/>
  <c r="D20" i="28"/>
  <c r="F275" i="28"/>
  <c r="K275" i="28"/>
  <c r="K274" i="28" s="1"/>
  <c r="C22" i="28"/>
  <c r="C23" i="28"/>
  <c r="C24" i="28"/>
  <c r="J26" i="28"/>
  <c r="J20" i="28" s="1"/>
  <c r="H54" i="28"/>
  <c r="H53" i="28" s="1"/>
  <c r="M53" i="28"/>
  <c r="I58" i="28"/>
  <c r="C63" i="28"/>
  <c r="C64" i="28"/>
  <c r="C65" i="28"/>
  <c r="C68" i="28"/>
  <c r="D76" i="28"/>
  <c r="H76" i="28"/>
  <c r="C81" i="28"/>
  <c r="C90" i="28"/>
  <c r="C107" i="28"/>
  <c r="F108" i="28"/>
  <c r="C111" i="28"/>
  <c r="O108" i="28"/>
  <c r="M83" i="28"/>
  <c r="C118" i="28"/>
  <c r="O126" i="28"/>
  <c r="L134" i="28"/>
  <c r="C143" i="28"/>
  <c r="C155" i="28"/>
  <c r="L166" i="28"/>
  <c r="L174" i="28"/>
  <c r="E174" i="28"/>
  <c r="C186" i="28"/>
  <c r="C196" i="28"/>
  <c r="C203" i="28"/>
  <c r="E212" i="28"/>
  <c r="E211" i="28" s="1"/>
  <c r="O219" i="28"/>
  <c r="O212" i="28" s="1"/>
  <c r="L227" i="28"/>
  <c r="L233" i="28"/>
  <c r="L232" i="28" s="1"/>
  <c r="C239" i="28"/>
  <c r="L245" i="28"/>
  <c r="L240" i="28" s="1"/>
  <c r="C256" i="28"/>
  <c r="C278" i="28"/>
  <c r="L275" i="28"/>
  <c r="L274" i="28" s="1"/>
  <c r="K53" i="28"/>
  <c r="L54" i="28"/>
  <c r="I54" i="28"/>
  <c r="I53" i="28" s="1"/>
  <c r="O67" i="28"/>
  <c r="O53" i="28" s="1"/>
  <c r="C77" i="28"/>
  <c r="I76" i="28"/>
  <c r="I20" i="28"/>
  <c r="C103" i="28"/>
  <c r="F99" i="28"/>
  <c r="C180" i="28"/>
  <c r="F179" i="28"/>
  <c r="C284" i="28"/>
  <c r="E20" i="28"/>
  <c r="H274" i="28"/>
  <c r="L31" i="28"/>
  <c r="C55" i="28"/>
  <c r="F80" i="28"/>
  <c r="C80" i="28" s="1"/>
  <c r="C93" i="28"/>
  <c r="C95" i="28"/>
  <c r="F91" i="28"/>
  <c r="C102" i="28"/>
  <c r="I99" i="28"/>
  <c r="C109" i="28"/>
  <c r="L108" i="28"/>
  <c r="C115" i="28"/>
  <c r="F114" i="28"/>
  <c r="E120" i="28"/>
  <c r="C127" i="28"/>
  <c r="F126" i="28"/>
  <c r="C137" i="28"/>
  <c r="C139" i="28"/>
  <c r="F138" i="28"/>
  <c r="C154" i="28"/>
  <c r="O166" i="28"/>
  <c r="H174" i="28"/>
  <c r="C177" i="28"/>
  <c r="C231" i="28"/>
  <c r="I227" i="28"/>
  <c r="C78" i="28"/>
  <c r="C163" i="28"/>
  <c r="F162" i="28"/>
  <c r="I250" i="28"/>
  <c r="C250" i="28" s="1"/>
  <c r="C251" i="28"/>
  <c r="F20" i="28"/>
  <c r="N20" i="28"/>
  <c r="F69" i="28"/>
  <c r="C94" i="28"/>
  <c r="I91" i="28"/>
  <c r="D120" i="28"/>
  <c r="D75" i="28" s="1"/>
  <c r="D52" i="28" s="1"/>
  <c r="H120" i="28"/>
  <c r="H75" i="28" s="1"/>
  <c r="H52" i="28" s="1"/>
  <c r="C133" i="28"/>
  <c r="C142" i="28"/>
  <c r="C150" i="28"/>
  <c r="F152" i="28"/>
  <c r="I153" i="28"/>
  <c r="I152" i="28" s="1"/>
  <c r="C158" i="28"/>
  <c r="M161" i="28"/>
  <c r="M160" i="28" s="1"/>
  <c r="C165" i="28"/>
  <c r="C167" i="28"/>
  <c r="F166" i="28"/>
  <c r="C173" i="28"/>
  <c r="C200" i="28"/>
  <c r="F199" i="28"/>
  <c r="C110" i="28"/>
  <c r="I108" i="28"/>
  <c r="I121" i="28"/>
  <c r="C122" i="28"/>
  <c r="L126" i="28"/>
  <c r="C129" i="28"/>
  <c r="G20" i="28"/>
  <c r="O20" i="28"/>
  <c r="F58" i="28"/>
  <c r="C58" i="28" s="1"/>
  <c r="I85" i="28"/>
  <c r="C86" i="28"/>
  <c r="O99" i="28"/>
  <c r="L114" i="28"/>
  <c r="C135" i="28"/>
  <c r="F134" i="28"/>
  <c r="C141" i="28"/>
  <c r="C146" i="28"/>
  <c r="C149" i="28"/>
  <c r="C157" i="28"/>
  <c r="I161" i="28"/>
  <c r="O162" i="28"/>
  <c r="C170" i="28"/>
  <c r="F232" i="28"/>
  <c r="O253" i="28"/>
  <c r="O252" i="28" s="1"/>
  <c r="I147" i="28"/>
  <c r="C147" i="28" s="1"/>
  <c r="I171" i="28"/>
  <c r="I175" i="28"/>
  <c r="I174" i="28" s="1"/>
  <c r="L188" i="28"/>
  <c r="C192" i="28"/>
  <c r="F188" i="28"/>
  <c r="D211" i="28"/>
  <c r="M212" i="28"/>
  <c r="M211" i="28" s="1"/>
  <c r="C226" i="28"/>
  <c r="G211" i="28"/>
  <c r="C235" i="28"/>
  <c r="I233" i="28"/>
  <c r="I232" i="28" s="1"/>
  <c r="C238" i="28"/>
  <c r="C247" i="28"/>
  <c r="I245" i="28"/>
  <c r="C259" i="28"/>
  <c r="I257" i="28"/>
  <c r="C257" i="28" s="1"/>
  <c r="C262" i="28"/>
  <c r="C271" i="28"/>
  <c r="I269" i="28"/>
  <c r="C283" i="28"/>
  <c r="C191" i="28"/>
  <c r="I188" i="28"/>
  <c r="I187" i="28" s="1"/>
  <c r="I182" i="28" s="1"/>
  <c r="L199" i="28"/>
  <c r="C210" i="28"/>
  <c r="C218" i="28"/>
  <c r="C228" i="28"/>
  <c r="F227" i="28"/>
  <c r="K240" i="28"/>
  <c r="F240" i="28"/>
  <c r="F253" i="28"/>
  <c r="C268" i="28"/>
  <c r="F267" i="28"/>
  <c r="O276" i="28"/>
  <c r="O274" i="28" s="1"/>
  <c r="E182" i="28"/>
  <c r="C184" i="28"/>
  <c r="F183" i="28"/>
  <c r="I214" i="28"/>
  <c r="I212" i="28" s="1"/>
  <c r="C215" i="28"/>
  <c r="C220" i="28"/>
  <c r="F219" i="28"/>
  <c r="C243" i="28"/>
  <c r="I241" i="28"/>
  <c r="M252" i="28"/>
  <c r="C255" i="28"/>
  <c r="C264" i="28"/>
  <c r="F263" i="28"/>
  <c r="C263" i="28" s="1"/>
  <c r="C280" i="28"/>
  <c r="F276" i="28"/>
  <c r="C234" i="28"/>
  <c r="C242" i="28"/>
  <c r="C246" i="28"/>
  <c r="C254" i="28"/>
  <c r="C258" i="28"/>
  <c r="C270" i="28"/>
  <c r="C153" i="28" l="1"/>
  <c r="G75" i="28"/>
  <c r="G52" i="28" s="1"/>
  <c r="C108" i="28"/>
  <c r="N52" i="28"/>
  <c r="H51" i="28"/>
  <c r="N272" i="28"/>
  <c r="K211" i="28"/>
  <c r="K181" i="28" s="1"/>
  <c r="N181" i="28"/>
  <c r="L53" i="28"/>
  <c r="O182" i="28"/>
  <c r="G181" i="28"/>
  <c r="G51" i="28" s="1"/>
  <c r="G273" i="28" s="1"/>
  <c r="C233" i="28"/>
  <c r="O83" i="28"/>
  <c r="C131" i="28"/>
  <c r="L120" i="28"/>
  <c r="C166" i="28"/>
  <c r="M75" i="28"/>
  <c r="M272" i="28" s="1"/>
  <c r="E181" i="28"/>
  <c r="I275" i="28"/>
  <c r="I274" i="28" s="1"/>
  <c r="C274" i="28" s="1"/>
  <c r="C171" i="28"/>
  <c r="C134" i="28"/>
  <c r="E75" i="28"/>
  <c r="E52" i="28" s="1"/>
  <c r="E51" i="28" s="1"/>
  <c r="L212" i="28"/>
  <c r="L211" i="28" s="1"/>
  <c r="C121" i="28"/>
  <c r="K75" i="28"/>
  <c r="J75" i="28"/>
  <c r="J52" i="28" s="1"/>
  <c r="I83" i="28"/>
  <c r="F274" i="28"/>
  <c r="C219" i="28"/>
  <c r="J181" i="28"/>
  <c r="C227" i="28"/>
  <c r="C245" i="28"/>
  <c r="C138" i="28"/>
  <c r="L83" i="28"/>
  <c r="C99" i="28"/>
  <c r="F76" i="28"/>
  <c r="O120" i="28"/>
  <c r="O75" i="28" s="1"/>
  <c r="D272" i="28"/>
  <c r="N51" i="28"/>
  <c r="N273" i="28" s="1"/>
  <c r="C175" i="28"/>
  <c r="H272" i="28"/>
  <c r="C126" i="28"/>
  <c r="K52" i="28"/>
  <c r="K51" i="28" s="1"/>
  <c r="K50" i="28" s="1"/>
  <c r="M52" i="28"/>
  <c r="C114" i="28"/>
  <c r="L161" i="28"/>
  <c r="L160" i="28" s="1"/>
  <c r="C275" i="28"/>
  <c r="H273" i="28"/>
  <c r="H50" i="28"/>
  <c r="C183" i="28"/>
  <c r="F252" i="28"/>
  <c r="C91" i="28"/>
  <c r="F83" i="28"/>
  <c r="C179" i="28"/>
  <c r="F178" i="28"/>
  <c r="I253" i="28"/>
  <c r="I252" i="28" s="1"/>
  <c r="I240" i="28"/>
  <c r="C241" i="28"/>
  <c r="C267" i="28"/>
  <c r="F266" i="28"/>
  <c r="C240" i="28"/>
  <c r="G272" i="28"/>
  <c r="M181" i="28"/>
  <c r="C188" i="28"/>
  <c r="F187" i="28"/>
  <c r="C232" i="28"/>
  <c r="O161" i="28"/>
  <c r="O160" i="28" s="1"/>
  <c r="C85" i="28"/>
  <c r="C152" i="28"/>
  <c r="C162" i="28"/>
  <c r="F161" i="28"/>
  <c r="C269" i="28"/>
  <c r="C76" i="28"/>
  <c r="I211" i="28"/>
  <c r="O211" i="28"/>
  <c r="O181" i="28" s="1"/>
  <c r="C214" i="28"/>
  <c r="D181" i="28"/>
  <c r="D51" i="28" s="1"/>
  <c r="I160" i="28"/>
  <c r="C69" i="28"/>
  <c r="F67" i="28"/>
  <c r="C67" i="28" s="1"/>
  <c r="L26" i="28"/>
  <c r="C31" i="28"/>
  <c r="F54" i="28"/>
  <c r="C276" i="28"/>
  <c r="F212" i="28"/>
  <c r="L187" i="28"/>
  <c r="L182" i="28" s="1"/>
  <c r="I120" i="28"/>
  <c r="C199" i="28"/>
  <c r="K272" i="28"/>
  <c r="F120" i="28"/>
  <c r="L75" i="28" l="1"/>
  <c r="L52" i="28" s="1"/>
  <c r="E272" i="28"/>
  <c r="J51" i="28"/>
  <c r="J273" i="28" s="1"/>
  <c r="G50" i="28"/>
  <c r="C120" i="28"/>
  <c r="K273" i="28"/>
  <c r="N50" i="28"/>
  <c r="I75" i="28"/>
  <c r="I52" i="28" s="1"/>
  <c r="J272" i="28"/>
  <c r="C83" i="28"/>
  <c r="M51" i="28"/>
  <c r="M273" i="28" s="1"/>
  <c r="J50" i="28"/>
  <c r="O272" i="28"/>
  <c r="C253" i="28"/>
  <c r="D273" i="28"/>
  <c r="D50" i="28"/>
  <c r="L181" i="28"/>
  <c r="L51" i="28" s="1"/>
  <c r="F160" i="28"/>
  <c r="C160" i="28" s="1"/>
  <c r="C161" i="28"/>
  <c r="C178" i="28"/>
  <c r="F174" i="28"/>
  <c r="C174" i="28" s="1"/>
  <c r="C212" i="28"/>
  <c r="F211" i="28"/>
  <c r="C211" i="28" s="1"/>
  <c r="O52" i="28"/>
  <c r="O51" i="28" s="1"/>
  <c r="C252" i="28"/>
  <c r="E273" i="28"/>
  <c r="E50" i="28"/>
  <c r="I181" i="28"/>
  <c r="C54" i="28"/>
  <c r="F53" i="28"/>
  <c r="F75" i="28"/>
  <c r="C187" i="28"/>
  <c r="F182" i="28"/>
  <c r="C26" i="28"/>
  <c r="L20" i="28"/>
  <c r="C20" i="28" s="1"/>
  <c r="F265" i="28"/>
  <c r="C266" i="28"/>
  <c r="L272" i="28" l="1"/>
  <c r="I272" i="28"/>
  <c r="M50" i="28"/>
  <c r="C75" i="28"/>
  <c r="I51" i="28"/>
  <c r="I273" i="28" s="1"/>
  <c r="L50" i="28"/>
  <c r="L273" i="28"/>
  <c r="C265" i="28"/>
  <c r="F272" i="28"/>
  <c r="C53" i="28"/>
  <c r="F52" i="28"/>
  <c r="F181" i="28"/>
  <c r="C181" i="28" s="1"/>
  <c r="C182" i="28"/>
  <c r="O50" i="28"/>
  <c r="O273" i="28"/>
  <c r="C272" i="28" l="1"/>
  <c r="I50" i="28"/>
  <c r="C52" i="28"/>
  <c r="F51" i="28"/>
  <c r="F273" i="28" l="1"/>
  <c r="C273" i="28" s="1"/>
  <c r="F50" i="28"/>
  <c r="C50" i="28" s="1"/>
  <c r="C51" i="28"/>
  <c r="O284" i="27" l="1"/>
  <c r="L284" i="27"/>
  <c r="I284" i="27"/>
  <c r="F284" i="27"/>
  <c r="O283" i="27"/>
  <c r="L283" i="27"/>
  <c r="I283" i="27"/>
  <c r="F283" i="27"/>
  <c r="O282" i="27"/>
  <c r="L282" i="27"/>
  <c r="I282" i="27"/>
  <c r="F282" i="27"/>
  <c r="O281" i="27"/>
  <c r="L281" i="27"/>
  <c r="I281" i="27"/>
  <c r="F281" i="27"/>
  <c r="O280" i="27"/>
  <c r="L280" i="27"/>
  <c r="I280" i="27"/>
  <c r="F280" i="27"/>
  <c r="O279" i="27"/>
  <c r="L279" i="27"/>
  <c r="I279" i="27"/>
  <c r="F279" i="27"/>
  <c r="O278" i="27"/>
  <c r="L278" i="27"/>
  <c r="I278" i="27"/>
  <c r="F278" i="27"/>
  <c r="O277" i="27"/>
  <c r="O276" i="27" s="1"/>
  <c r="L277" i="27"/>
  <c r="I277" i="27"/>
  <c r="F277" i="27"/>
  <c r="N276" i="27"/>
  <c r="M276" i="27"/>
  <c r="K276" i="27"/>
  <c r="J276" i="27"/>
  <c r="H276" i="27"/>
  <c r="G276" i="27"/>
  <c r="E276" i="27"/>
  <c r="D276" i="27"/>
  <c r="O271" i="27"/>
  <c r="L271" i="27"/>
  <c r="I271" i="27"/>
  <c r="F271" i="27"/>
  <c r="O270" i="27"/>
  <c r="L270" i="27"/>
  <c r="L269" i="27" s="1"/>
  <c r="I270" i="27"/>
  <c r="I269" i="27" s="1"/>
  <c r="F270" i="27"/>
  <c r="O269" i="27"/>
  <c r="N269" i="27"/>
  <c r="M269" i="27"/>
  <c r="K269" i="27"/>
  <c r="J269" i="27"/>
  <c r="H269" i="27"/>
  <c r="G269" i="27"/>
  <c r="F269" i="27"/>
  <c r="E269" i="27"/>
  <c r="D269" i="27"/>
  <c r="O268" i="27"/>
  <c r="O267" i="27" s="1"/>
  <c r="O266" i="27" s="1"/>
  <c r="O265" i="27" s="1"/>
  <c r="L268" i="27"/>
  <c r="L267" i="27" s="1"/>
  <c r="L266" i="27" s="1"/>
  <c r="L265" i="27" s="1"/>
  <c r="I268" i="27"/>
  <c r="I267" i="27" s="1"/>
  <c r="I266" i="27" s="1"/>
  <c r="I265" i="27" s="1"/>
  <c r="F268" i="27"/>
  <c r="N267" i="27"/>
  <c r="M267" i="27"/>
  <c r="M266" i="27" s="1"/>
  <c r="M265" i="27" s="1"/>
  <c r="K267" i="27"/>
  <c r="K266" i="27" s="1"/>
  <c r="K265" i="27" s="1"/>
  <c r="J267" i="27"/>
  <c r="J266" i="27" s="1"/>
  <c r="J265" i="27" s="1"/>
  <c r="H267" i="27"/>
  <c r="H266" i="27" s="1"/>
  <c r="H265" i="27" s="1"/>
  <c r="G267" i="27"/>
  <c r="G266" i="27" s="1"/>
  <c r="G265" i="27" s="1"/>
  <c r="E267" i="27"/>
  <c r="E266" i="27" s="1"/>
  <c r="E265" i="27" s="1"/>
  <c r="D267" i="27"/>
  <c r="D266" i="27" s="1"/>
  <c r="D265" i="27" s="1"/>
  <c r="N266" i="27"/>
  <c r="N265" i="27" s="1"/>
  <c r="O264" i="27"/>
  <c r="O263" i="27" s="1"/>
  <c r="L264" i="27"/>
  <c r="L263" i="27" s="1"/>
  <c r="I264" i="27"/>
  <c r="I263" i="27" s="1"/>
  <c r="F264" i="27"/>
  <c r="N263" i="27"/>
  <c r="M263" i="27"/>
  <c r="K263" i="27"/>
  <c r="J263" i="27"/>
  <c r="H263" i="27"/>
  <c r="G263" i="27"/>
  <c r="E263" i="27"/>
  <c r="D263" i="27"/>
  <c r="O262" i="27"/>
  <c r="L262" i="27"/>
  <c r="I262" i="27"/>
  <c r="F262" i="27"/>
  <c r="O261" i="27"/>
  <c r="L261" i="27"/>
  <c r="I261" i="27"/>
  <c r="F261" i="27"/>
  <c r="O260" i="27"/>
  <c r="L260" i="27"/>
  <c r="I260" i="27"/>
  <c r="F260" i="27"/>
  <c r="O259" i="27"/>
  <c r="L259" i="27"/>
  <c r="I259" i="27"/>
  <c r="F259" i="27"/>
  <c r="O258" i="27"/>
  <c r="O257" i="27" s="1"/>
  <c r="L258" i="27"/>
  <c r="L257" i="27" s="1"/>
  <c r="I258" i="27"/>
  <c r="I257" i="27" s="1"/>
  <c r="F258" i="27"/>
  <c r="N257" i="27"/>
  <c r="M257" i="27"/>
  <c r="M253" i="27" s="1"/>
  <c r="K257" i="27"/>
  <c r="J257" i="27"/>
  <c r="J253" i="27" s="1"/>
  <c r="J252" i="27" s="1"/>
  <c r="H257" i="27"/>
  <c r="H253" i="27" s="1"/>
  <c r="G257" i="27"/>
  <c r="G253" i="27" s="1"/>
  <c r="G252" i="27" s="1"/>
  <c r="E257" i="27"/>
  <c r="D257" i="27"/>
  <c r="D253" i="27" s="1"/>
  <c r="D252" i="27" s="1"/>
  <c r="O256" i="27"/>
  <c r="L256" i="27"/>
  <c r="I256" i="27"/>
  <c r="F256" i="27"/>
  <c r="O255" i="27"/>
  <c r="L255" i="27"/>
  <c r="I255" i="27"/>
  <c r="F255" i="27"/>
  <c r="O254" i="27"/>
  <c r="L254" i="27"/>
  <c r="I254" i="27"/>
  <c r="F254" i="27"/>
  <c r="N253" i="27"/>
  <c r="K253" i="27"/>
  <c r="K252" i="27" s="1"/>
  <c r="E253" i="27"/>
  <c r="O251" i="27"/>
  <c r="L251" i="27"/>
  <c r="L250" i="27" s="1"/>
  <c r="I251" i="27"/>
  <c r="I250" i="27" s="1"/>
  <c r="F251" i="27"/>
  <c r="O250" i="27"/>
  <c r="N250" i="27"/>
  <c r="M250" i="27"/>
  <c r="K250" i="27"/>
  <c r="J250" i="27"/>
  <c r="H250" i="27"/>
  <c r="G250" i="27"/>
  <c r="E250" i="27"/>
  <c r="D250" i="27"/>
  <c r="O249" i="27"/>
  <c r="L249" i="27"/>
  <c r="I249" i="27"/>
  <c r="F249" i="27"/>
  <c r="O248" i="27"/>
  <c r="L248" i="27"/>
  <c r="I248" i="27"/>
  <c r="F248" i="27"/>
  <c r="O247" i="27"/>
  <c r="L247" i="27"/>
  <c r="I247" i="27"/>
  <c r="F247" i="27"/>
  <c r="O246" i="27"/>
  <c r="L246" i="27"/>
  <c r="I246" i="27"/>
  <c r="F246" i="27"/>
  <c r="N245" i="27"/>
  <c r="M245" i="27"/>
  <c r="K245" i="27"/>
  <c r="J245" i="27"/>
  <c r="H245" i="27"/>
  <c r="G245" i="27"/>
  <c r="E245" i="27"/>
  <c r="D245" i="27"/>
  <c r="O244" i="27"/>
  <c r="L244" i="27"/>
  <c r="I244" i="27"/>
  <c r="F244" i="27"/>
  <c r="O243" i="27"/>
  <c r="L243" i="27"/>
  <c r="I243" i="27"/>
  <c r="F243" i="27"/>
  <c r="O242" i="27"/>
  <c r="O241" i="27" s="1"/>
  <c r="L242" i="27"/>
  <c r="L241" i="27" s="1"/>
  <c r="I242" i="27"/>
  <c r="F242" i="27"/>
  <c r="N241" i="27"/>
  <c r="M241" i="27"/>
  <c r="M240" i="27" s="1"/>
  <c r="K241" i="27"/>
  <c r="J241" i="27"/>
  <c r="H241" i="27"/>
  <c r="G241" i="27"/>
  <c r="E241" i="27"/>
  <c r="D241" i="27"/>
  <c r="O239" i="27"/>
  <c r="L239" i="27"/>
  <c r="I239" i="27"/>
  <c r="F239" i="27"/>
  <c r="O238" i="27"/>
  <c r="L238" i="27"/>
  <c r="I238" i="27"/>
  <c r="F238" i="27"/>
  <c r="O237" i="27"/>
  <c r="L237" i="27"/>
  <c r="I237" i="27"/>
  <c r="F237" i="27"/>
  <c r="O236" i="27"/>
  <c r="L236" i="27"/>
  <c r="I236" i="27"/>
  <c r="F236" i="27"/>
  <c r="O235" i="27"/>
  <c r="L235" i="27"/>
  <c r="I235" i="27"/>
  <c r="F235" i="27"/>
  <c r="O234" i="27"/>
  <c r="L234" i="27"/>
  <c r="L233" i="27" s="1"/>
  <c r="L232" i="27" s="1"/>
  <c r="I234" i="27"/>
  <c r="F234" i="27"/>
  <c r="N233" i="27"/>
  <c r="N232" i="27" s="1"/>
  <c r="M233" i="27"/>
  <c r="K233" i="27"/>
  <c r="K232" i="27" s="1"/>
  <c r="J233" i="27"/>
  <c r="J232" i="27" s="1"/>
  <c r="H233" i="27"/>
  <c r="H232" i="27" s="1"/>
  <c r="G233" i="27"/>
  <c r="G232" i="27" s="1"/>
  <c r="E233" i="27"/>
  <c r="E232" i="27" s="1"/>
  <c r="D233" i="27"/>
  <c r="D232" i="27" s="1"/>
  <c r="M232" i="27"/>
  <c r="O231" i="27"/>
  <c r="L231" i="27"/>
  <c r="I231" i="27"/>
  <c r="F231" i="27"/>
  <c r="O230" i="27"/>
  <c r="L230" i="27"/>
  <c r="I230" i="27"/>
  <c r="F230" i="27"/>
  <c r="O229" i="27"/>
  <c r="L229" i="27"/>
  <c r="I229" i="27"/>
  <c r="F229" i="27"/>
  <c r="O228" i="27"/>
  <c r="L228" i="27"/>
  <c r="I228" i="27"/>
  <c r="F228" i="27"/>
  <c r="N227" i="27"/>
  <c r="M227" i="27"/>
  <c r="K227" i="27"/>
  <c r="J227" i="27"/>
  <c r="H227" i="27"/>
  <c r="G227" i="27"/>
  <c r="E227" i="27"/>
  <c r="D227" i="27"/>
  <c r="O226" i="27"/>
  <c r="L226" i="27"/>
  <c r="I226" i="27"/>
  <c r="F226" i="27"/>
  <c r="O225" i="27"/>
  <c r="L225" i="27"/>
  <c r="I225" i="27"/>
  <c r="F225" i="27"/>
  <c r="O224" i="27"/>
  <c r="L224" i="27"/>
  <c r="I224" i="27"/>
  <c r="F224" i="27"/>
  <c r="O223" i="27"/>
  <c r="L223" i="27"/>
  <c r="I223" i="27"/>
  <c r="F223" i="27"/>
  <c r="O222" i="27"/>
  <c r="L222" i="27"/>
  <c r="I222" i="27"/>
  <c r="F222" i="27"/>
  <c r="O221" i="27"/>
  <c r="L221" i="27"/>
  <c r="I221" i="27"/>
  <c r="F221" i="27"/>
  <c r="O220" i="27"/>
  <c r="L220" i="27"/>
  <c r="I220" i="27"/>
  <c r="F220" i="27"/>
  <c r="N219" i="27"/>
  <c r="M219" i="27"/>
  <c r="K219" i="27"/>
  <c r="J219" i="27"/>
  <c r="H219" i="27"/>
  <c r="G219" i="27"/>
  <c r="E219" i="27"/>
  <c r="D219" i="27"/>
  <c r="O218" i="27"/>
  <c r="L218" i="27"/>
  <c r="I218" i="27"/>
  <c r="F218" i="27"/>
  <c r="O217" i="27"/>
  <c r="O216" i="27" s="1"/>
  <c r="L217" i="27"/>
  <c r="I217" i="27"/>
  <c r="I216" i="27" s="1"/>
  <c r="F217" i="27"/>
  <c r="N216" i="27"/>
  <c r="M216" i="27"/>
  <c r="K216" i="27"/>
  <c r="J216" i="27"/>
  <c r="H216" i="27"/>
  <c r="G216" i="27"/>
  <c r="E216" i="27"/>
  <c r="D216" i="27"/>
  <c r="O215" i="27"/>
  <c r="L215" i="27"/>
  <c r="I215" i="27"/>
  <c r="F215" i="27"/>
  <c r="F214" i="27" s="1"/>
  <c r="O214" i="27"/>
  <c r="N214" i="27"/>
  <c r="M214" i="27"/>
  <c r="L214" i="27"/>
  <c r="K214" i="27"/>
  <c r="J214" i="27"/>
  <c r="H214" i="27"/>
  <c r="G214" i="27"/>
  <c r="E214" i="27"/>
  <c r="D214" i="27"/>
  <c r="O213" i="27"/>
  <c r="L213" i="27"/>
  <c r="I213" i="27"/>
  <c r="F213" i="27"/>
  <c r="K212" i="27"/>
  <c r="O210" i="27"/>
  <c r="L210" i="27"/>
  <c r="I210" i="27"/>
  <c r="F210" i="27"/>
  <c r="O209" i="27"/>
  <c r="O208" i="27" s="1"/>
  <c r="L209" i="27"/>
  <c r="L208" i="27" s="1"/>
  <c r="I209" i="27"/>
  <c r="I208" i="27" s="1"/>
  <c r="F209" i="27"/>
  <c r="N208" i="27"/>
  <c r="M208" i="27"/>
  <c r="K208" i="27"/>
  <c r="J208" i="27"/>
  <c r="H208" i="27"/>
  <c r="G208" i="27"/>
  <c r="E208" i="27"/>
  <c r="D208" i="27"/>
  <c r="O207" i="27"/>
  <c r="L207" i="27"/>
  <c r="I207" i="27"/>
  <c r="F207" i="27"/>
  <c r="O206" i="27"/>
  <c r="L206" i="27"/>
  <c r="I206" i="27"/>
  <c r="F206" i="27"/>
  <c r="O205" i="27"/>
  <c r="L205" i="27"/>
  <c r="I205" i="27"/>
  <c r="F205" i="27"/>
  <c r="O204" i="27"/>
  <c r="L204" i="27"/>
  <c r="I204" i="27"/>
  <c r="F204" i="27"/>
  <c r="O203" i="27"/>
  <c r="L203" i="27"/>
  <c r="I203" i="27"/>
  <c r="F203" i="27"/>
  <c r="O202" i="27"/>
  <c r="L202" i="27"/>
  <c r="I202" i="27"/>
  <c r="F202" i="27"/>
  <c r="O201" i="27"/>
  <c r="L201" i="27"/>
  <c r="I201" i="27"/>
  <c r="F201" i="27"/>
  <c r="O200" i="27"/>
  <c r="L200" i="27"/>
  <c r="L199" i="27" s="1"/>
  <c r="I200" i="27"/>
  <c r="F200" i="27"/>
  <c r="N199" i="27"/>
  <c r="M199" i="27"/>
  <c r="K199" i="27"/>
  <c r="J199" i="27"/>
  <c r="H199" i="27"/>
  <c r="G199" i="27"/>
  <c r="E199" i="27"/>
  <c r="D199" i="27"/>
  <c r="O198" i="27"/>
  <c r="L198" i="27"/>
  <c r="I198" i="27"/>
  <c r="F198" i="27"/>
  <c r="O197" i="27"/>
  <c r="L197" i="27"/>
  <c r="I197" i="27"/>
  <c r="F197" i="27"/>
  <c r="O196" i="27"/>
  <c r="L196" i="27"/>
  <c r="I196" i="27"/>
  <c r="F196" i="27"/>
  <c r="O195" i="27"/>
  <c r="L195" i="27"/>
  <c r="I195" i="27"/>
  <c r="F195" i="27"/>
  <c r="O194" i="27"/>
  <c r="L194" i="27"/>
  <c r="I194" i="27"/>
  <c r="F194" i="27"/>
  <c r="O193" i="27"/>
  <c r="L193" i="27"/>
  <c r="I193" i="27"/>
  <c r="F193" i="27"/>
  <c r="O192" i="27"/>
  <c r="L192" i="27"/>
  <c r="I192" i="27"/>
  <c r="F192" i="27"/>
  <c r="O191" i="27"/>
  <c r="L191" i="27"/>
  <c r="I191" i="27"/>
  <c r="F191" i="27"/>
  <c r="O190" i="27"/>
  <c r="L190" i="27"/>
  <c r="I190" i="27"/>
  <c r="F190" i="27"/>
  <c r="O189" i="27"/>
  <c r="L189" i="27"/>
  <c r="I189" i="27"/>
  <c r="F189" i="27"/>
  <c r="N188" i="27"/>
  <c r="M188" i="27"/>
  <c r="K188" i="27"/>
  <c r="K187" i="27" s="1"/>
  <c r="J188" i="27"/>
  <c r="H188" i="27"/>
  <c r="G188" i="27"/>
  <c r="E188" i="27"/>
  <c r="E187" i="27" s="1"/>
  <c r="D188" i="27"/>
  <c r="N187" i="27"/>
  <c r="O186" i="27"/>
  <c r="L186" i="27"/>
  <c r="I186" i="27"/>
  <c r="F186" i="27"/>
  <c r="O185" i="27"/>
  <c r="L185" i="27"/>
  <c r="I185" i="27"/>
  <c r="F185" i="27"/>
  <c r="O184" i="27"/>
  <c r="L184" i="27"/>
  <c r="L183" i="27" s="1"/>
  <c r="I184" i="27"/>
  <c r="I183" i="27" s="1"/>
  <c r="F184" i="27"/>
  <c r="N183" i="27"/>
  <c r="N182" i="27" s="1"/>
  <c r="M183" i="27"/>
  <c r="K183" i="27"/>
  <c r="J183" i="27"/>
  <c r="H183" i="27"/>
  <c r="G183" i="27"/>
  <c r="E183" i="27"/>
  <c r="D183" i="27"/>
  <c r="O180" i="27"/>
  <c r="O179" i="27" s="1"/>
  <c r="O178" i="27" s="1"/>
  <c r="L180" i="27"/>
  <c r="L179" i="27" s="1"/>
  <c r="L178" i="27" s="1"/>
  <c r="I180" i="27"/>
  <c r="I179" i="27" s="1"/>
  <c r="I178" i="27" s="1"/>
  <c r="F180" i="27"/>
  <c r="N179" i="27"/>
  <c r="N178" i="27" s="1"/>
  <c r="M179" i="27"/>
  <c r="M178" i="27" s="1"/>
  <c r="K179" i="27"/>
  <c r="J179" i="27"/>
  <c r="H179" i="27"/>
  <c r="H178" i="27" s="1"/>
  <c r="G179" i="27"/>
  <c r="G178" i="27" s="1"/>
  <c r="F179" i="27"/>
  <c r="E179" i="27"/>
  <c r="E178" i="27" s="1"/>
  <c r="D179" i="27"/>
  <c r="D178" i="27" s="1"/>
  <c r="K178" i="27"/>
  <c r="J178" i="27"/>
  <c r="O177" i="27"/>
  <c r="L177" i="27"/>
  <c r="I177" i="27"/>
  <c r="F177" i="27"/>
  <c r="O176" i="27"/>
  <c r="O175" i="27" s="1"/>
  <c r="L176" i="27"/>
  <c r="L175" i="27" s="1"/>
  <c r="I176" i="27"/>
  <c r="F176" i="27"/>
  <c r="F175" i="27" s="1"/>
  <c r="N175" i="27"/>
  <c r="M175" i="27"/>
  <c r="M174" i="27" s="1"/>
  <c r="K175" i="27"/>
  <c r="J175" i="27"/>
  <c r="I175" i="27"/>
  <c r="H175" i="27"/>
  <c r="G175" i="27"/>
  <c r="E175" i="27"/>
  <c r="D175" i="27"/>
  <c r="O173" i="27"/>
  <c r="L173" i="27"/>
  <c r="I173" i="27"/>
  <c r="F173" i="27"/>
  <c r="O172" i="27"/>
  <c r="O171" i="27" s="1"/>
  <c r="L172" i="27"/>
  <c r="I172" i="27"/>
  <c r="F172" i="27"/>
  <c r="F171" i="27" s="1"/>
  <c r="N171" i="27"/>
  <c r="M171" i="27"/>
  <c r="K171" i="27"/>
  <c r="J171" i="27"/>
  <c r="I171" i="27"/>
  <c r="H171" i="27"/>
  <c r="G171" i="27"/>
  <c r="E171" i="27"/>
  <c r="D171" i="27"/>
  <c r="O170" i="27"/>
  <c r="L170" i="27"/>
  <c r="I170" i="27"/>
  <c r="F170" i="27"/>
  <c r="O169" i="27"/>
  <c r="L169" i="27"/>
  <c r="I169" i="27"/>
  <c r="F169" i="27"/>
  <c r="O168" i="27"/>
  <c r="L168" i="27"/>
  <c r="I168" i="27"/>
  <c r="F168" i="27"/>
  <c r="O167" i="27"/>
  <c r="L167" i="27"/>
  <c r="I167" i="27"/>
  <c r="I166" i="27" s="1"/>
  <c r="F167" i="27"/>
  <c r="N166" i="27"/>
  <c r="M166" i="27"/>
  <c r="K166" i="27"/>
  <c r="J166" i="27"/>
  <c r="H166" i="27"/>
  <c r="G166" i="27"/>
  <c r="E166" i="27"/>
  <c r="D166" i="27"/>
  <c r="O165" i="27"/>
  <c r="L165" i="27"/>
  <c r="I165" i="27"/>
  <c r="F165" i="27"/>
  <c r="O164" i="27"/>
  <c r="L164" i="27"/>
  <c r="I164" i="27"/>
  <c r="F164" i="27"/>
  <c r="O163" i="27"/>
  <c r="L163" i="27"/>
  <c r="I163" i="27"/>
  <c r="I162" i="27" s="1"/>
  <c r="F163" i="27"/>
  <c r="N162" i="27"/>
  <c r="N161" i="27" s="1"/>
  <c r="N160" i="27" s="1"/>
  <c r="M162" i="27"/>
  <c r="K162" i="27"/>
  <c r="J162" i="27"/>
  <c r="J161" i="27" s="1"/>
  <c r="J160" i="27" s="1"/>
  <c r="H162" i="27"/>
  <c r="G162" i="27"/>
  <c r="G161" i="27" s="1"/>
  <c r="G160" i="27" s="1"/>
  <c r="E162" i="27"/>
  <c r="E161" i="27" s="1"/>
  <c r="E160" i="27" s="1"/>
  <c r="D162" i="27"/>
  <c r="D161" i="27" s="1"/>
  <c r="O159" i="27"/>
  <c r="L159" i="27"/>
  <c r="I159" i="27"/>
  <c r="F159" i="27"/>
  <c r="O158" i="27"/>
  <c r="L158" i="27"/>
  <c r="I158" i="27"/>
  <c r="F158" i="27"/>
  <c r="O157" i="27"/>
  <c r="L157" i="27"/>
  <c r="I157" i="27"/>
  <c r="F157" i="27"/>
  <c r="O156" i="27"/>
  <c r="L156" i="27"/>
  <c r="I156" i="27"/>
  <c r="F156" i="27"/>
  <c r="O155" i="27"/>
  <c r="L155" i="27"/>
  <c r="I155" i="27"/>
  <c r="F155" i="27"/>
  <c r="O154" i="27"/>
  <c r="L154" i="27"/>
  <c r="L153" i="27" s="1"/>
  <c r="L152" i="27" s="1"/>
  <c r="I154" i="27"/>
  <c r="F154" i="27"/>
  <c r="N153" i="27"/>
  <c r="N152" i="27" s="1"/>
  <c r="M153" i="27"/>
  <c r="M152" i="27" s="1"/>
  <c r="K153" i="27"/>
  <c r="K152" i="27" s="1"/>
  <c r="J153" i="27"/>
  <c r="J152" i="27" s="1"/>
  <c r="H153" i="27"/>
  <c r="G153" i="27"/>
  <c r="G152" i="27" s="1"/>
  <c r="E153" i="27"/>
  <c r="E152" i="27" s="1"/>
  <c r="D153" i="27"/>
  <c r="H152" i="27"/>
  <c r="D152" i="27"/>
  <c r="O151" i="27"/>
  <c r="L151" i="27"/>
  <c r="I151" i="27"/>
  <c r="F151" i="27"/>
  <c r="O150" i="27"/>
  <c r="L150" i="27"/>
  <c r="I150" i="27"/>
  <c r="F150" i="27"/>
  <c r="O149" i="27"/>
  <c r="L149" i="27"/>
  <c r="I149" i="27"/>
  <c r="F149" i="27"/>
  <c r="O148" i="27"/>
  <c r="O147" i="27" s="1"/>
  <c r="L148" i="27"/>
  <c r="I148" i="27"/>
  <c r="I147" i="27" s="1"/>
  <c r="F148" i="27"/>
  <c r="F147" i="27" s="1"/>
  <c r="N147" i="27"/>
  <c r="M147" i="27"/>
  <c r="K147" i="27"/>
  <c r="J147" i="27"/>
  <c r="H147" i="27"/>
  <c r="G147" i="27"/>
  <c r="E147" i="27"/>
  <c r="D147" i="27"/>
  <c r="O146" i="27"/>
  <c r="L146" i="27"/>
  <c r="I146" i="27"/>
  <c r="F146" i="27"/>
  <c r="O145" i="27"/>
  <c r="L145" i="27"/>
  <c r="I145" i="27"/>
  <c r="F145" i="27"/>
  <c r="O144" i="27"/>
  <c r="L144" i="27"/>
  <c r="I144" i="27"/>
  <c r="F144" i="27"/>
  <c r="O143" i="27"/>
  <c r="L143" i="27"/>
  <c r="I143" i="27"/>
  <c r="F143" i="27"/>
  <c r="O142" i="27"/>
  <c r="L142" i="27"/>
  <c r="I142" i="27"/>
  <c r="F142" i="27"/>
  <c r="O141" i="27"/>
  <c r="L141" i="27"/>
  <c r="I141" i="27"/>
  <c r="F141" i="27"/>
  <c r="O140" i="27"/>
  <c r="L140" i="27"/>
  <c r="I140" i="27"/>
  <c r="F140" i="27"/>
  <c r="O139" i="27"/>
  <c r="L139" i="27"/>
  <c r="I139" i="27"/>
  <c r="F139" i="27"/>
  <c r="N138" i="27"/>
  <c r="M138" i="27"/>
  <c r="K138" i="27"/>
  <c r="J138" i="27"/>
  <c r="H138" i="27"/>
  <c r="G138" i="27"/>
  <c r="E138" i="27"/>
  <c r="D138" i="27"/>
  <c r="O137" i="27"/>
  <c r="L137" i="27"/>
  <c r="I137" i="27"/>
  <c r="F137" i="27"/>
  <c r="O136" i="27"/>
  <c r="L136" i="27"/>
  <c r="I136" i="27"/>
  <c r="F136" i="27"/>
  <c r="C136" i="27" s="1"/>
  <c r="O135" i="27"/>
  <c r="L135" i="27"/>
  <c r="I135" i="27"/>
  <c r="I134" i="27" s="1"/>
  <c r="F135" i="27"/>
  <c r="N134" i="27"/>
  <c r="M134" i="27"/>
  <c r="K134" i="27"/>
  <c r="J134" i="27"/>
  <c r="H134" i="27"/>
  <c r="G134" i="27"/>
  <c r="E134" i="27"/>
  <c r="D134" i="27"/>
  <c r="O133" i="27"/>
  <c r="L133" i="27"/>
  <c r="I133" i="27"/>
  <c r="F133" i="27"/>
  <c r="O132" i="27"/>
  <c r="O131" i="27" s="1"/>
  <c r="L132" i="27"/>
  <c r="I132" i="27"/>
  <c r="I131" i="27" s="1"/>
  <c r="F132" i="27"/>
  <c r="F131" i="27" s="1"/>
  <c r="N131" i="27"/>
  <c r="M131" i="27"/>
  <c r="K131" i="27"/>
  <c r="J131" i="27"/>
  <c r="H131" i="27"/>
  <c r="G131" i="27"/>
  <c r="E131" i="27"/>
  <c r="D131" i="27"/>
  <c r="O130" i="27"/>
  <c r="L130" i="27"/>
  <c r="I130" i="27"/>
  <c r="F130" i="27"/>
  <c r="O129" i="27"/>
  <c r="L129" i="27"/>
  <c r="I129" i="27"/>
  <c r="F129" i="27"/>
  <c r="O128" i="27"/>
  <c r="L128" i="27"/>
  <c r="I128" i="27"/>
  <c r="F128" i="27"/>
  <c r="O127" i="27"/>
  <c r="L127" i="27"/>
  <c r="I127" i="27"/>
  <c r="I126" i="27" s="1"/>
  <c r="F127" i="27"/>
  <c r="N126" i="27"/>
  <c r="M126" i="27"/>
  <c r="K126" i="27"/>
  <c r="J126" i="27"/>
  <c r="H126" i="27"/>
  <c r="G126" i="27"/>
  <c r="E126" i="27"/>
  <c r="D126" i="27"/>
  <c r="O125" i="27"/>
  <c r="L125" i="27"/>
  <c r="I125" i="27"/>
  <c r="F125" i="27"/>
  <c r="O124" i="27"/>
  <c r="L124" i="27"/>
  <c r="I124" i="27"/>
  <c r="F124" i="27"/>
  <c r="O123" i="27"/>
  <c r="L123" i="27"/>
  <c r="I123" i="27"/>
  <c r="F123" i="27"/>
  <c r="O122" i="27"/>
  <c r="L122" i="27"/>
  <c r="I122" i="27"/>
  <c r="F122" i="27"/>
  <c r="F121" i="27" s="1"/>
  <c r="N121" i="27"/>
  <c r="M121" i="27"/>
  <c r="K121" i="27"/>
  <c r="K120" i="27" s="1"/>
  <c r="J121" i="27"/>
  <c r="H121" i="27"/>
  <c r="G121" i="27"/>
  <c r="E121" i="27"/>
  <c r="D121" i="27"/>
  <c r="O119" i="27"/>
  <c r="L119" i="27"/>
  <c r="I119" i="27"/>
  <c r="F119" i="27"/>
  <c r="O118" i="27"/>
  <c r="L118" i="27"/>
  <c r="I118" i="27"/>
  <c r="F118" i="27"/>
  <c r="O117" i="27"/>
  <c r="L117" i="27"/>
  <c r="I117" i="27"/>
  <c r="F117" i="27"/>
  <c r="O116" i="27"/>
  <c r="L116" i="27"/>
  <c r="I116" i="27"/>
  <c r="F116" i="27"/>
  <c r="O115" i="27"/>
  <c r="L115" i="27"/>
  <c r="I115" i="27"/>
  <c r="I114" i="27" s="1"/>
  <c r="F115" i="27"/>
  <c r="N114" i="27"/>
  <c r="M114" i="27"/>
  <c r="K114" i="27"/>
  <c r="J114" i="27"/>
  <c r="H114" i="27"/>
  <c r="G114" i="27"/>
  <c r="E114" i="27"/>
  <c r="D114" i="27"/>
  <c r="O113" i="27"/>
  <c r="L113" i="27"/>
  <c r="I113" i="27"/>
  <c r="F113" i="27"/>
  <c r="O112" i="27"/>
  <c r="L112" i="27"/>
  <c r="I112" i="27"/>
  <c r="F112" i="27"/>
  <c r="O111" i="27"/>
  <c r="L111" i="27"/>
  <c r="I111" i="27"/>
  <c r="F111" i="27"/>
  <c r="O110" i="27"/>
  <c r="L110" i="27"/>
  <c r="I110" i="27"/>
  <c r="F110" i="27"/>
  <c r="O109" i="27"/>
  <c r="L109" i="27"/>
  <c r="I109" i="27"/>
  <c r="F109" i="27"/>
  <c r="F108" i="27" s="1"/>
  <c r="O108" i="27"/>
  <c r="N108" i="27"/>
  <c r="M108" i="27"/>
  <c r="K108" i="27"/>
  <c r="J108" i="27"/>
  <c r="H108" i="27"/>
  <c r="G108" i="27"/>
  <c r="E108" i="27"/>
  <c r="D108" i="27"/>
  <c r="O107" i="27"/>
  <c r="L107" i="27"/>
  <c r="I107" i="27"/>
  <c r="F107" i="27"/>
  <c r="O106" i="27"/>
  <c r="L106" i="27"/>
  <c r="I106" i="27"/>
  <c r="F106" i="27"/>
  <c r="O105" i="27"/>
  <c r="L105" i="27"/>
  <c r="I105" i="27"/>
  <c r="F105" i="27"/>
  <c r="O104" i="27"/>
  <c r="L104" i="27"/>
  <c r="I104" i="27"/>
  <c r="F104" i="27"/>
  <c r="O103" i="27"/>
  <c r="L103" i="27"/>
  <c r="I103" i="27"/>
  <c r="F103" i="27"/>
  <c r="O102" i="27"/>
  <c r="L102" i="27"/>
  <c r="I102" i="27"/>
  <c r="F102" i="27"/>
  <c r="O101" i="27"/>
  <c r="L101" i="27"/>
  <c r="I101" i="27"/>
  <c r="F101" i="27"/>
  <c r="O100" i="27"/>
  <c r="L100" i="27"/>
  <c r="L99" i="27" s="1"/>
  <c r="I100" i="27"/>
  <c r="F100" i="27"/>
  <c r="N99" i="27"/>
  <c r="M99" i="27"/>
  <c r="K99" i="27"/>
  <c r="J99" i="27"/>
  <c r="H99" i="27"/>
  <c r="G99" i="27"/>
  <c r="E99" i="27"/>
  <c r="D99" i="27"/>
  <c r="O98" i="27"/>
  <c r="L98" i="27"/>
  <c r="I98" i="27"/>
  <c r="F98" i="27"/>
  <c r="O97" i="27"/>
  <c r="L97" i="27"/>
  <c r="I97" i="27"/>
  <c r="F97" i="27"/>
  <c r="O96" i="27"/>
  <c r="L96" i="27"/>
  <c r="I96" i="27"/>
  <c r="F96" i="27"/>
  <c r="O95" i="27"/>
  <c r="L95" i="27"/>
  <c r="I95" i="27"/>
  <c r="F95" i="27"/>
  <c r="O94" i="27"/>
  <c r="L94" i="27"/>
  <c r="I94" i="27"/>
  <c r="F94" i="27"/>
  <c r="O93" i="27"/>
  <c r="L93" i="27"/>
  <c r="I93" i="27"/>
  <c r="F93" i="27"/>
  <c r="O92" i="27"/>
  <c r="L92" i="27"/>
  <c r="I92" i="27"/>
  <c r="F92" i="27"/>
  <c r="F91" i="27" s="1"/>
  <c r="N91" i="27"/>
  <c r="M91" i="27"/>
  <c r="K91" i="27"/>
  <c r="J91" i="27"/>
  <c r="H91" i="27"/>
  <c r="G91" i="27"/>
  <c r="E91" i="27"/>
  <c r="D91" i="27"/>
  <c r="O90" i="27"/>
  <c r="L90" i="27"/>
  <c r="I90" i="27"/>
  <c r="F90" i="27"/>
  <c r="O89" i="27"/>
  <c r="L89" i="27"/>
  <c r="I89" i="27"/>
  <c r="F89" i="27"/>
  <c r="O88" i="27"/>
  <c r="L88" i="27"/>
  <c r="I88" i="27"/>
  <c r="F88" i="27"/>
  <c r="O87" i="27"/>
  <c r="L87" i="27"/>
  <c r="I87" i="27"/>
  <c r="F87" i="27"/>
  <c r="O86" i="27"/>
  <c r="L86" i="27"/>
  <c r="L85" i="27" s="1"/>
  <c r="I86" i="27"/>
  <c r="F86" i="27"/>
  <c r="N85" i="27"/>
  <c r="M85" i="27"/>
  <c r="K85" i="27"/>
  <c r="J85" i="27"/>
  <c r="H85" i="27"/>
  <c r="G85" i="27"/>
  <c r="E85" i="27"/>
  <c r="D85" i="27"/>
  <c r="O84" i="27"/>
  <c r="L84" i="27"/>
  <c r="I84" i="27"/>
  <c r="F84" i="27"/>
  <c r="O82" i="27"/>
  <c r="L82" i="27"/>
  <c r="I82" i="27"/>
  <c r="F82" i="27"/>
  <c r="O81" i="27"/>
  <c r="L81" i="27"/>
  <c r="L80" i="27" s="1"/>
  <c r="I81" i="27"/>
  <c r="F81" i="27"/>
  <c r="F80" i="27" s="1"/>
  <c r="O80" i="27"/>
  <c r="N80" i="27"/>
  <c r="M80" i="27"/>
  <c r="K80" i="27"/>
  <c r="J80" i="27"/>
  <c r="H80" i="27"/>
  <c r="G80" i="27"/>
  <c r="E80" i="27"/>
  <c r="D80" i="27"/>
  <c r="O79" i="27"/>
  <c r="L79" i="27"/>
  <c r="I79" i="27"/>
  <c r="F79" i="27"/>
  <c r="O78" i="27"/>
  <c r="O77" i="27" s="1"/>
  <c r="L78" i="27"/>
  <c r="L77" i="27" s="1"/>
  <c r="I78" i="27"/>
  <c r="I77" i="27" s="1"/>
  <c r="F78" i="27"/>
  <c r="N77" i="27"/>
  <c r="M77" i="27"/>
  <c r="K77" i="27"/>
  <c r="K76" i="27" s="1"/>
  <c r="J77" i="27"/>
  <c r="J76" i="27" s="1"/>
  <c r="H77" i="27"/>
  <c r="G77" i="27"/>
  <c r="E77" i="27"/>
  <c r="E76" i="27" s="1"/>
  <c r="D77" i="27"/>
  <c r="D76" i="27" s="1"/>
  <c r="O74" i="27"/>
  <c r="L74" i="27"/>
  <c r="I74" i="27"/>
  <c r="F74" i="27"/>
  <c r="O73" i="27"/>
  <c r="L73" i="27"/>
  <c r="I73" i="27"/>
  <c r="F73" i="27"/>
  <c r="O72" i="27"/>
  <c r="L72" i="27"/>
  <c r="I72" i="27"/>
  <c r="F72" i="27"/>
  <c r="O71" i="27"/>
  <c r="L71" i="27"/>
  <c r="I71" i="27"/>
  <c r="F71" i="27"/>
  <c r="O70" i="27"/>
  <c r="L70" i="27"/>
  <c r="I70" i="27"/>
  <c r="F70" i="27"/>
  <c r="O69" i="27"/>
  <c r="N69" i="27"/>
  <c r="N67" i="27" s="1"/>
  <c r="M69" i="27"/>
  <c r="K69" i="27"/>
  <c r="K67" i="27" s="1"/>
  <c r="J69" i="27"/>
  <c r="H69" i="27"/>
  <c r="H67" i="27" s="1"/>
  <c r="G69" i="27"/>
  <c r="G67" i="27" s="1"/>
  <c r="F69" i="27"/>
  <c r="E69" i="27"/>
  <c r="D69" i="27"/>
  <c r="D67" i="27" s="1"/>
  <c r="O68" i="27"/>
  <c r="O67" i="27" s="1"/>
  <c r="L68" i="27"/>
  <c r="I68" i="27"/>
  <c r="F68" i="27"/>
  <c r="M67" i="27"/>
  <c r="J67" i="27"/>
  <c r="E67" i="27"/>
  <c r="O66" i="27"/>
  <c r="L66" i="27"/>
  <c r="I66" i="27"/>
  <c r="F66" i="27"/>
  <c r="O65" i="27"/>
  <c r="L65" i="27"/>
  <c r="I65" i="27"/>
  <c r="F65" i="27"/>
  <c r="O64" i="27"/>
  <c r="L64" i="27"/>
  <c r="I64" i="27"/>
  <c r="F64" i="27"/>
  <c r="O63" i="27"/>
  <c r="L63" i="27"/>
  <c r="I63" i="27"/>
  <c r="F63" i="27"/>
  <c r="O62" i="27"/>
  <c r="L62" i="27"/>
  <c r="I62" i="27"/>
  <c r="F62" i="27"/>
  <c r="O61" i="27"/>
  <c r="L61" i="27"/>
  <c r="I61" i="27"/>
  <c r="F61" i="27"/>
  <c r="O60" i="27"/>
  <c r="L60" i="27"/>
  <c r="I60" i="27"/>
  <c r="F60" i="27"/>
  <c r="O59" i="27"/>
  <c r="L59" i="27"/>
  <c r="I59" i="27"/>
  <c r="F59" i="27"/>
  <c r="N58" i="27"/>
  <c r="M58" i="27"/>
  <c r="K58" i="27"/>
  <c r="J58" i="27"/>
  <c r="H58" i="27"/>
  <c r="G58" i="27"/>
  <c r="E58" i="27"/>
  <c r="D58" i="27"/>
  <c r="O57" i="27"/>
  <c r="L57" i="27"/>
  <c r="I57" i="27"/>
  <c r="F57" i="27"/>
  <c r="O56" i="27"/>
  <c r="L56" i="27"/>
  <c r="L55" i="27" s="1"/>
  <c r="I56" i="27"/>
  <c r="I55" i="27" s="1"/>
  <c r="F56" i="27"/>
  <c r="N55" i="27"/>
  <c r="M55" i="27"/>
  <c r="K55" i="27"/>
  <c r="K54" i="27" s="1"/>
  <c r="J55" i="27"/>
  <c r="H55" i="27"/>
  <c r="H54" i="27" s="1"/>
  <c r="G55" i="27"/>
  <c r="E55" i="27"/>
  <c r="E54" i="27" s="1"/>
  <c r="E53" i="27" s="1"/>
  <c r="D55" i="27"/>
  <c r="G54" i="27"/>
  <c r="G53" i="27" s="1"/>
  <c r="O47" i="27"/>
  <c r="C47" i="27" s="1"/>
  <c r="O46" i="27"/>
  <c r="C46" i="27" s="1"/>
  <c r="N45" i="27"/>
  <c r="M45" i="27"/>
  <c r="L44" i="27"/>
  <c r="L43" i="27" s="1"/>
  <c r="I44" i="27"/>
  <c r="F44" i="27"/>
  <c r="F43" i="27" s="1"/>
  <c r="K43" i="27"/>
  <c r="J43" i="27"/>
  <c r="H43" i="27"/>
  <c r="G43" i="27"/>
  <c r="E43" i="27"/>
  <c r="D43" i="27"/>
  <c r="F42" i="27"/>
  <c r="C42" i="27" s="1"/>
  <c r="E41" i="27"/>
  <c r="D41" i="27"/>
  <c r="L40" i="27"/>
  <c r="C40" i="27" s="1"/>
  <c r="L39" i="27"/>
  <c r="C39" i="27" s="1"/>
  <c r="L38" i="27"/>
  <c r="C38" i="27" s="1"/>
  <c r="L37" i="27"/>
  <c r="K36" i="27"/>
  <c r="J36" i="27"/>
  <c r="L35" i="27"/>
  <c r="C35" i="27" s="1"/>
  <c r="L34" i="27"/>
  <c r="K33" i="27"/>
  <c r="J33" i="27"/>
  <c r="L32" i="27"/>
  <c r="L31" i="27" s="1"/>
  <c r="C31" i="27" s="1"/>
  <c r="K31" i="27"/>
  <c r="J31" i="27"/>
  <c r="L30" i="27"/>
  <c r="C30" i="27" s="1"/>
  <c r="L29" i="27"/>
  <c r="C29" i="27" s="1"/>
  <c r="L28" i="27"/>
  <c r="K27" i="27"/>
  <c r="K26" i="27" s="1"/>
  <c r="J27" i="27"/>
  <c r="F25" i="27"/>
  <c r="C25" i="27" s="1"/>
  <c r="I24" i="27"/>
  <c r="F24" i="27"/>
  <c r="O23" i="27"/>
  <c r="L23" i="27"/>
  <c r="I23" i="27"/>
  <c r="F23" i="27"/>
  <c r="O22" i="27"/>
  <c r="O21" i="27" s="1"/>
  <c r="L22" i="27"/>
  <c r="I22" i="27"/>
  <c r="I21" i="27" s="1"/>
  <c r="I275" i="27" s="1"/>
  <c r="F22" i="27"/>
  <c r="F21" i="27" s="1"/>
  <c r="N21" i="27"/>
  <c r="N275" i="27" s="1"/>
  <c r="M21" i="27"/>
  <c r="M275" i="27" s="1"/>
  <c r="K21" i="27"/>
  <c r="K275" i="27" s="1"/>
  <c r="K274" i="27" s="1"/>
  <c r="J21" i="27"/>
  <c r="H21" i="27"/>
  <c r="G21" i="27"/>
  <c r="G275" i="27" s="1"/>
  <c r="G274" i="27" s="1"/>
  <c r="E21" i="27"/>
  <c r="D21" i="27"/>
  <c r="M20" i="27"/>
  <c r="K182" i="27" l="1"/>
  <c r="N20" i="27"/>
  <c r="C96" i="27"/>
  <c r="E174" i="27"/>
  <c r="E240" i="27"/>
  <c r="C64" i="27"/>
  <c r="H161" i="27"/>
  <c r="C172" i="27"/>
  <c r="C173" i="27"/>
  <c r="C229" i="27"/>
  <c r="C95" i="27"/>
  <c r="C113" i="27"/>
  <c r="M83" i="27"/>
  <c r="O174" i="27"/>
  <c r="C213" i="27"/>
  <c r="D212" i="27"/>
  <c r="C217" i="27"/>
  <c r="C225" i="27"/>
  <c r="C249" i="27"/>
  <c r="N252" i="27"/>
  <c r="O253" i="27"/>
  <c r="O252" i="27" s="1"/>
  <c r="C32" i="27"/>
  <c r="K53" i="27"/>
  <c r="C60" i="27"/>
  <c r="C61" i="27"/>
  <c r="C63" i="27"/>
  <c r="O58" i="27"/>
  <c r="C68" i="27"/>
  <c r="C70" i="27"/>
  <c r="M76" i="27"/>
  <c r="E83" i="27"/>
  <c r="G120" i="27"/>
  <c r="C140" i="27"/>
  <c r="C141" i="27"/>
  <c r="O76" i="27"/>
  <c r="C124" i="27"/>
  <c r="N174" i="27"/>
  <c r="C193" i="27"/>
  <c r="C197" i="27"/>
  <c r="J187" i="27"/>
  <c r="J182" i="27" s="1"/>
  <c r="C205" i="27"/>
  <c r="H240" i="27"/>
  <c r="N240" i="27"/>
  <c r="C269" i="27"/>
  <c r="H174" i="27"/>
  <c r="I241" i="27"/>
  <c r="C44" i="27"/>
  <c r="C78" i="27"/>
  <c r="C89" i="27"/>
  <c r="C90" i="27"/>
  <c r="C104" i="27"/>
  <c r="C107" i="27"/>
  <c r="D83" i="27"/>
  <c r="O134" i="27"/>
  <c r="C168" i="27"/>
  <c r="D174" i="27"/>
  <c r="C201" i="27"/>
  <c r="C203" i="27"/>
  <c r="C221" i="27"/>
  <c r="C222" i="27"/>
  <c r="C237" i="27"/>
  <c r="L245" i="27"/>
  <c r="L240" i="27" s="1"/>
  <c r="H252" i="27"/>
  <c r="C261" i="27"/>
  <c r="C281" i="27"/>
  <c r="C282" i="27"/>
  <c r="C283" i="27"/>
  <c r="O183" i="27"/>
  <c r="N274" i="27"/>
  <c r="E20" i="27"/>
  <c r="O45" i="27"/>
  <c r="C45" i="27" s="1"/>
  <c r="M54" i="27"/>
  <c r="M53" i="27" s="1"/>
  <c r="G76" i="27"/>
  <c r="C100" i="27"/>
  <c r="C112" i="27"/>
  <c r="C116" i="27"/>
  <c r="C119" i="27"/>
  <c r="C151" i="27"/>
  <c r="C156" i="27"/>
  <c r="C159" i="27"/>
  <c r="K161" i="27"/>
  <c r="K160" i="27" s="1"/>
  <c r="G187" i="27"/>
  <c r="G182" i="27" s="1"/>
  <c r="M187" i="27"/>
  <c r="M182" i="27" s="1"/>
  <c r="C209" i="27"/>
  <c r="G212" i="27"/>
  <c r="C251" i="27"/>
  <c r="C277" i="27"/>
  <c r="I276" i="27"/>
  <c r="L174" i="27"/>
  <c r="C24" i="27"/>
  <c r="F41" i="27"/>
  <c r="C41" i="27" s="1"/>
  <c r="D54" i="27"/>
  <c r="C57" i="27"/>
  <c r="C74" i="27"/>
  <c r="N83" i="27"/>
  <c r="O85" i="27"/>
  <c r="C128" i="27"/>
  <c r="C129" i="27"/>
  <c r="L134" i="27"/>
  <c r="C144" i="27"/>
  <c r="C146" i="27"/>
  <c r="C164" i="27"/>
  <c r="C165" i="27"/>
  <c r="C176" i="27"/>
  <c r="J174" i="27"/>
  <c r="I174" i="27"/>
  <c r="C189" i="27"/>
  <c r="C190" i="27"/>
  <c r="O199" i="27"/>
  <c r="O219" i="27"/>
  <c r="O233" i="27"/>
  <c r="O232" i="27" s="1"/>
  <c r="C243" i="27"/>
  <c r="D240" i="27"/>
  <c r="D211" i="27" s="1"/>
  <c r="C247" i="27"/>
  <c r="O245" i="27"/>
  <c r="O240" i="27" s="1"/>
  <c r="H53" i="27"/>
  <c r="M274" i="27"/>
  <c r="J26" i="27"/>
  <c r="J20" i="27" s="1"/>
  <c r="C56" i="27"/>
  <c r="N54" i="27"/>
  <c r="N53" i="27" s="1"/>
  <c r="C62" i="27"/>
  <c r="C79" i="27"/>
  <c r="C84" i="27"/>
  <c r="J83" i="27"/>
  <c r="C101" i="27"/>
  <c r="C106" i="27"/>
  <c r="C111" i="27"/>
  <c r="C118" i="27"/>
  <c r="O126" i="27"/>
  <c r="H120" i="27"/>
  <c r="C133" i="27"/>
  <c r="O138" i="27"/>
  <c r="C145" i="27"/>
  <c r="C150" i="27"/>
  <c r="C158" i="27"/>
  <c r="O162" i="27"/>
  <c r="C170" i="27"/>
  <c r="K174" i="27"/>
  <c r="C196" i="27"/>
  <c r="C207" i="27"/>
  <c r="J212" i="27"/>
  <c r="N212" i="27"/>
  <c r="F216" i="27"/>
  <c r="L219" i="27"/>
  <c r="C226" i="27"/>
  <c r="I245" i="27"/>
  <c r="C262" i="27"/>
  <c r="E252" i="27"/>
  <c r="C270" i="27"/>
  <c r="C271" i="27"/>
  <c r="L276" i="27"/>
  <c r="D160" i="27"/>
  <c r="C185" i="27"/>
  <c r="I219" i="27"/>
  <c r="M252" i="27"/>
  <c r="C23" i="27"/>
  <c r="J54" i="27"/>
  <c r="J53" i="27" s="1"/>
  <c r="C66" i="27"/>
  <c r="F67" i="27"/>
  <c r="C72" i="27"/>
  <c r="C73" i="27"/>
  <c r="H76" i="27"/>
  <c r="C88" i="27"/>
  <c r="H83" i="27"/>
  <c r="C93" i="27"/>
  <c r="C98" i="27"/>
  <c r="C105" i="27"/>
  <c r="C117" i="27"/>
  <c r="N120" i="27"/>
  <c r="C125" i="27"/>
  <c r="D120" i="27"/>
  <c r="D75" i="27" s="1"/>
  <c r="C143" i="27"/>
  <c r="C149" i="27"/>
  <c r="C157" i="27"/>
  <c r="C169" i="27"/>
  <c r="H187" i="27"/>
  <c r="H182" i="27" s="1"/>
  <c r="C195" i="27"/>
  <c r="F208" i="27"/>
  <c r="C208" i="27" s="1"/>
  <c r="C230" i="27"/>
  <c r="I227" i="27"/>
  <c r="C235" i="27"/>
  <c r="C254" i="27"/>
  <c r="C255" i="27"/>
  <c r="G174" i="27"/>
  <c r="L216" i="27"/>
  <c r="E275" i="27"/>
  <c r="E274" i="27" s="1"/>
  <c r="J275" i="27"/>
  <c r="J274" i="27" s="1"/>
  <c r="C22" i="27"/>
  <c r="D53" i="27"/>
  <c r="F58" i="27"/>
  <c r="C59" i="27"/>
  <c r="C65" i="27"/>
  <c r="N76" i="27"/>
  <c r="C82" i="27"/>
  <c r="C92" i="27"/>
  <c r="O91" i="27"/>
  <c r="C97" i="27"/>
  <c r="F99" i="27"/>
  <c r="C103" i="27"/>
  <c r="O114" i="27"/>
  <c r="J120" i="27"/>
  <c r="C123" i="27"/>
  <c r="O121" i="27"/>
  <c r="O120" i="27" s="1"/>
  <c r="C130" i="27"/>
  <c r="C137" i="27"/>
  <c r="C142" i="27"/>
  <c r="C155" i="27"/>
  <c r="O153" i="27"/>
  <c r="O152" i="27" s="1"/>
  <c r="O166" i="27"/>
  <c r="H160" i="27"/>
  <c r="C177" i="27"/>
  <c r="C180" i="27"/>
  <c r="C186" i="27"/>
  <c r="O188" i="27"/>
  <c r="L188" i="27"/>
  <c r="L187" i="27" s="1"/>
  <c r="L182" i="27" s="1"/>
  <c r="C202" i="27"/>
  <c r="C204" i="27"/>
  <c r="H212" i="27"/>
  <c r="C223" i="27"/>
  <c r="C224" i="27"/>
  <c r="O227" i="27"/>
  <c r="L227" i="27"/>
  <c r="I233" i="27"/>
  <c r="I232" i="27" s="1"/>
  <c r="J240" i="27"/>
  <c r="F250" i="27"/>
  <c r="C250" i="27" s="1"/>
  <c r="C280" i="27"/>
  <c r="C34" i="27"/>
  <c r="L33" i="27"/>
  <c r="C33" i="27" s="1"/>
  <c r="L21" i="27"/>
  <c r="C21" i="27" s="1"/>
  <c r="L76" i="27"/>
  <c r="O275" i="27"/>
  <c r="O274" i="27" s="1"/>
  <c r="H275" i="27"/>
  <c r="H274" i="27" s="1"/>
  <c r="H20" i="27"/>
  <c r="F275" i="27"/>
  <c r="C28" i="27"/>
  <c r="L27" i="27"/>
  <c r="C37" i="27"/>
  <c r="L36" i="27"/>
  <c r="C36" i="27" s="1"/>
  <c r="D275" i="27"/>
  <c r="D274" i="27" s="1"/>
  <c r="D20" i="27"/>
  <c r="L69" i="27"/>
  <c r="L67" i="27" s="1"/>
  <c r="C81" i="27"/>
  <c r="C110" i="27"/>
  <c r="I108" i="27"/>
  <c r="I121" i="27"/>
  <c r="C122" i="27"/>
  <c r="C139" i="27"/>
  <c r="F138" i="27"/>
  <c r="C148" i="27"/>
  <c r="C175" i="27"/>
  <c r="C200" i="27"/>
  <c r="F199" i="27"/>
  <c r="C284" i="27"/>
  <c r="G20" i="27"/>
  <c r="K20" i="27"/>
  <c r="F55" i="27"/>
  <c r="C71" i="27"/>
  <c r="I80" i="27"/>
  <c r="F85" i="27"/>
  <c r="K83" i="27"/>
  <c r="K75" i="27" s="1"/>
  <c r="C87" i="27"/>
  <c r="L91" i="27"/>
  <c r="C102" i="27"/>
  <c r="I99" i="27"/>
  <c r="C109" i="27"/>
  <c r="L108" i="27"/>
  <c r="C115" i="27"/>
  <c r="F114" i="27"/>
  <c r="L121" i="27"/>
  <c r="E120" i="27"/>
  <c r="C127" i="27"/>
  <c r="F126" i="27"/>
  <c r="L131" i="27"/>
  <c r="C131" i="27" s="1"/>
  <c r="L147" i="27"/>
  <c r="C147" i="27" s="1"/>
  <c r="M161" i="27"/>
  <c r="M160" i="27" s="1"/>
  <c r="L162" i="27"/>
  <c r="C167" i="27"/>
  <c r="F166" i="27"/>
  <c r="L171" i="27"/>
  <c r="C171" i="27" s="1"/>
  <c r="C248" i="27"/>
  <c r="F245" i="27"/>
  <c r="C132" i="27"/>
  <c r="I43" i="27"/>
  <c r="O55" i="27"/>
  <c r="O54" i="27" s="1"/>
  <c r="O53" i="27" s="1"/>
  <c r="I58" i="27"/>
  <c r="I54" i="27" s="1"/>
  <c r="L58" i="27"/>
  <c r="L54" i="27" s="1"/>
  <c r="I69" i="27"/>
  <c r="I67" i="27" s="1"/>
  <c r="F77" i="27"/>
  <c r="G83" i="27"/>
  <c r="I85" i="27"/>
  <c r="C86" i="27"/>
  <c r="C94" i="27"/>
  <c r="I91" i="27"/>
  <c r="C135" i="27"/>
  <c r="F134" i="27"/>
  <c r="L138" i="27"/>
  <c r="I161" i="27"/>
  <c r="I160" i="27" s="1"/>
  <c r="C179" i="27"/>
  <c r="F178" i="27"/>
  <c r="C178" i="27" s="1"/>
  <c r="O99" i="27"/>
  <c r="L114" i="27"/>
  <c r="M120" i="27"/>
  <c r="M75" i="27" s="1"/>
  <c r="L126" i="27"/>
  <c r="I138" i="27"/>
  <c r="F153" i="27"/>
  <c r="I153" i="27"/>
  <c r="I152" i="27" s="1"/>
  <c r="C154" i="27"/>
  <c r="C163" i="27"/>
  <c r="F162" i="27"/>
  <c r="L166" i="27"/>
  <c r="C192" i="27"/>
  <c r="F188" i="27"/>
  <c r="M212" i="27"/>
  <c r="M211" i="27" s="1"/>
  <c r="C256" i="27"/>
  <c r="C268" i="27"/>
  <c r="F267" i="27"/>
  <c r="I274" i="27"/>
  <c r="C191" i="27"/>
  <c r="I188" i="27"/>
  <c r="C194" i="27"/>
  <c r="C206" i="27"/>
  <c r="C210" i="27"/>
  <c r="O212" i="27"/>
  <c r="C218" i="27"/>
  <c r="C228" i="27"/>
  <c r="F227" i="27"/>
  <c r="C234" i="27"/>
  <c r="C236" i="27"/>
  <c r="F233" i="27"/>
  <c r="K240" i="27"/>
  <c r="K211" i="27" s="1"/>
  <c r="C242" i="27"/>
  <c r="C244" i="27"/>
  <c r="F241" i="27"/>
  <c r="I253" i="27"/>
  <c r="I252" i="27" s="1"/>
  <c r="C264" i="27"/>
  <c r="F263" i="27"/>
  <c r="C263" i="27" s="1"/>
  <c r="E182" i="27"/>
  <c r="C184" i="27"/>
  <c r="F183" i="27"/>
  <c r="D187" i="27"/>
  <c r="D182" i="27" s="1"/>
  <c r="C198" i="27"/>
  <c r="I199" i="27"/>
  <c r="I214" i="27"/>
  <c r="C215" i="27"/>
  <c r="E212" i="27"/>
  <c r="E211" i="27" s="1"/>
  <c r="C220" i="27"/>
  <c r="F219" i="27"/>
  <c r="C231" i="27"/>
  <c r="C238" i="27"/>
  <c r="C239" i="27"/>
  <c r="G240" i="27"/>
  <c r="L253" i="27"/>
  <c r="L252" i="27" s="1"/>
  <c r="C259" i="27"/>
  <c r="C260" i="27"/>
  <c r="F257" i="27"/>
  <c r="C257" i="27" s="1"/>
  <c r="C278" i="27"/>
  <c r="C279" i="27"/>
  <c r="C246" i="27"/>
  <c r="C258" i="27"/>
  <c r="F276" i="27"/>
  <c r="C276" i="27" s="1"/>
  <c r="O187" i="27" l="1"/>
  <c r="O182" i="27" s="1"/>
  <c r="G75" i="27"/>
  <c r="I53" i="27"/>
  <c r="C245" i="27"/>
  <c r="E75" i="27"/>
  <c r="E52" i="27" s="1"/>
  <c r="C108" i="27"/>
  <c r="H211" i="27"/>
  <c r="H181" i="27" s="1"/>
  <c r="I240" i="27"/>
  <c r="N211" i="27"/>
  <c r="N181" i="27" s="1"/>
  <c r="G211" i="27"/>
  <c r="L212" i="27"/>
  <c r="L211" i="27" s="1"/>
  <c r="O83" i="27"/>
  <c r="O75" i="27" s="1"/>
  <c r="F120" i="27"/>
  <c r="K52" i="27"/>
  <c r="J211" i="27"/>
  <c r="J181" i="27" s="1"/>
  <c r="E181" i="27"/>
  <c r="C134" i="27"/>
  <c r="M181" i="27"/>
  <c r="M52" i="27"/>
  <c r="M51" i="27" s="1"/>
  <c r="M50" i="27" s="1"/>
  <c r="L53" i="27"/>
  <c r="L161" i="27"/>
  <c r="L160" i="27" s="1"/>
  <c r="F20" i="27"/>
  <c r="O20" i="27"/>
  <c r="C219" i="27"/>
  <c r="I212" i="27"/>
  <c r="I211" i="27" s="1"/>
  <c r="C227" i="27"/>
  <c r="C67" i="27"/>
  <c r="C166" i="27"/>
  <c r="C99" i="27"/>
  <c r="I120" i="27"/>
  <c r="N75" i="27"/>
  <c r="C216" i="27"/>
  <c r="O161" i="27"/>
  <c r="O160" i="27" s="1"/>
  <c r="J75" i="27"/>
  <c r="J52" i="27" s="1"/>
  <c r="J51" i="27" s="1"/>
  <c r="M272" i="27"/>
  <c r="C91" i="27"/>
  <c r="G52" i="27"/>
  <c r="C121" i="27"/>
  <c r="C199" i="27"/>
  <c r="D52" i="27"/>
  <c r="H75" i="27"/>
  <c r="H272" i="27" s="1"/>
  <c r="K181" i="27"/>
  <c r="K51" i="27" s="1"/>
  <c r="K272" i="27"/>
  <c r="G181" i="27"/>
  <c r="G272" i="27"/>
  <c r="D181" i="27"/>
  <c r="D272" i="27"/>
  <c r="F274" i="27"/>
  <c r="C183" i="27"/>
  <c r="M273" i="27"/>
  <c r="O211" i="27"/>
  <c r="O272" i="27" s="1"/>
  <c r="I187" i="27"/>
  <c r="I182" i="27" s="1"/>
  <c r="F76" i="27"/>
  <c r="C77" i="27"/>
  <c r="O52" i="27"/>
  <c r="L120" i="27"/>
  <c r="L83" i="27"/>
  <c r="C138" i="27"/>
  <c r="C58" i="27"/>
  <c r="L75" i="27"/>
  <c r="C267" i="27"/>
  <c r="F266" i="27"/>
  <c r="C188" i="27"/>
  <c r="F187" i="27"/>
  <c r="C187" i="27" s="1"/>
  <c r="C85" i="27"/>
  <c r="F83" i="27"/>
  <c r="C55" i="27"/>
  <c r="F54" i="27"/>
  <c r="F240" i="27"/>
  <c r="C240" i="27" s="1"/>
  <c r="C241" i="27"/>
  <c r="F232" i="27"/>
  <c r="C232" i="27" s="1"/>
  <c r="C233" i="27"/>
  <c r="F253" i="27"/>
  <c r="C214" i="27"/>
  <c r="L181" i="27"/>
  <c r="C162" i="27"/>
  <c r="F161" i="27"/>
  <c r="F152" i="27"/>
  <c r="C152" i="27" s="1"/>
  <c r="C153" i="27"/>
  <c r="C43" i="27"/>
  <c r="I20" i="27"/>
  <c r="C126" i="27"/>
  <c r="C114" i="27"/>
  <c r="I76" i="27"/>
  <c r="C80" i="27"/>
  <c r="F174" i="27"/>
  <c r="C174" i="27" s="1"/>
  <c r="C69" i="27"/>
  <c r="C27" i="27"/>
  <c r="L26" i="27"/>
  <c r="L20" i="27" s="1"/>
  <c r="F212" i="27"/>
  <c r="I83" i="27"/>
  <c r="L275" i="27"/>
  <c r="L274" i="27" s="1"/>
  <c r="D51" i="27" l="1"/>
  <c r="E272" i="27"/>
  <c r="N272" i="27"/>
  <c r="I181" i="27"/>
  <c r="G51" i="27"/>
  <c r="G273" i="27" s="1"/>
  <c r="C20" i="27"/>
  <c r="N52" i="27"/>
  <c r="N51" i="27" s="1"/>
  <c r="N273" i="27" s="1"/>
  <c r="L272" i="27"/>
  <c r="E51" i="27"/>
  <c r="N50" i="27"/>
  <c r="J272" i="27"/>
  <c r="C83" i="27"/>
  <c r="C120" i="27"/>
  <c r="H52" i="27"/>
  <c r="H51" i="27" s="1"/>
  <c r="K50" i="27"/>
  <c r="K273" i="27"/>
  <c r="C212" i="27"/>
  <c r="F211" i="27"/>
  <c r="C211" i="27" s="1"/>
  <c r="C275" i="27"/>
  <c r="F265" i="27"/>
  <c r="C266" i="27"/>
  <c r="C274" i="27"/>
  <c r="G50" i="27"/>
  <c r="J50" i="27"/>
  <c r="J273" i="27"/>
  <c r="C26" i="27"/>
  <c r="F160" i="27"/>
  <c r="C160" i="27" s="1"/>
  <c r="C161" i="27"/>
  <c r="F252" i="27"/>
  <c r="C252" i="27" s="1"/>
  <c r="C253" i="27"/>
  <c r="F75" i="27"/>
  <c r="C76" i="27"/>
  <c r="F182" i="27"/>
  <c r="O181" i="27"/>
  <c r="O51" i="27" s="1"/>
  <c r="E273" i="27"/>
  <c r="E50" i="27"/>
  <c r="D273" i="27"/>
  <c r="D50" i="27"/>
  <c r="I75" i="27"/>
  <c r="I52" i="27" s="1"/>
  <c r="I51" i="27" s="1"/>
  <c r="C54" i="27"/>
  <c r="F53" i="27"/>
  <c r="L52" i="27"/>
  <c r="L51" i="27" s="1"/>
  <c r="L50" i="27" s="1"/>
  <c r="H50" i="27" l="1"/>
  <c r="H273" i="27"/>
  <c r="I273" i="27"/>
  <c r="I50" i="27"/>
  <c r="F52" i="27"/>
  <c r="C53" i="27"/>
  <c r="C75" i="27"/>
  <c r="O50" i="27"/>
  <c r="O273" i="27"/>
  <c r="C265" i="27"/>
  <c r="F272" i="27"/>
  <c r="I272" i="27"/>
  <c r="F181" i="27"/>
  <c r="C181" i="27" s="1"/>
  <c r="C182" i="27"/>
  <c r="L273" i="27"/>
  <c r="C272" i="27" l="1"/>
  <c r="F51" i="27"/>
  <c r="C52" i="27"/>
  <c r="F273" i="27" l="1"/>
  <c r="C273" i="27" s="1"/>
  <c r="C51" i="27"/>
  <c r="F50" i="27"/>
  <c r="C50" i="27" s="1"/>
  <c r="O284" i="26" l="1"/>
  <c r="L284" i="26"/>
  <c r="I284" i="26"/>
  <c r="F284" i="26"/>
  <c r="O283" i="26"/>
  <c r="L283" i="26"/>
  <c r="I283" i="26"/>
  <c r="F283" i="26"/>
  <c r="O282" i="26"/>
  <c r="L282" i="26"/>
  <c r="I282" i="26"/>
  <c r="F282" i="26"/>
  <c r="C282" i="26" s="1"/>
  <c r="O281" i="26"/>
  <c r="L281" i="26"/>
  <c r="I281" i="26"/>
  <c r="F281" i="26"/>
  <c r="C281" i="26" s="1"/>
  <c r="O280" i="26"/>
  <c r="L280" i="26"/>
  <c r="I280" i="26"/>
  <c r="F280" i="26"/>
  <c r="O279" i="26"/>
  <c r="L279" i="26"/>
  <c r="I279" i="26"/>
  <c r="F279" i="26"/>
  <c r="O278" i="26"/>
  <c r="L278" i="26"/>
  <c r="I278" i="26"/>
  <c r="F278" i="26"/>
  <c r="O277" i="26"/>
  <c r="L277" i="26"/>
  <c r="I277" i="26"/>
  <c r="I276" i="26" s="1"/>
  <c r="F277" i="26"/>
  <c r="N276" i="26"/>
  <c r="M276" i="26"/>
  <c r="K276" i="26"/>
  <c r="J276" i="26"/>
  <c r="H276" i="26"/>
  <c r="G276" i="26"/>
  <c r="E276" i="26"/>
  <c r="D276" i="26"/>
  <c r="O271" i="26"/>
  <c r="L271" i="26"/>
  <c r="I271" i="26"/>
  <c r="F271" i="26"/>
  <c r="O270" i="26"/>
  <c r="L270" i="26"/>
  <c r="L269" i="26" s="1"/>
  <c r="I270" i="26"/>
  <c r="F270" i="26"/>
  <c r="F269" i="26" s="1"/>
  <c r="O269" i="26"/>
  <c r="N269" i="26"/>
  <c r="M269" i="26"/>
  <c r="K269" i="26"/>
  <c r="J269" i="26"/>
  <c r="H269" i="26"/>
  <c r="G269" i="26"/>
  <c r="E269" i="26"/>
  <c r="D269" i="26"/>
  <c r="O268" i="26"/>
  <c r="L268" i="26"/>
  <c r="L267" i="26" s="1"/>
  <c r="L266" i="26" s="1"/>
  <c r="L265" i="26" s="1"/>
  <c r="I268" i="26"/>
  <c r="I267" i="26" s="1"/>
  <c r="I266" i="26" s="1"/>
  <c r="I265" i="26" s="1"/>
  <c r="F268" i="26"/>
  <c r="O267" i="26"/>
  <c r="O266" i="26" s="1"/>
  <c r="O265" i="26" s="1"/>
  <c r="N267" i="26"/>
  <c r="N266" i="26" s="1"/>
  <c r="N265" i="26" s="1"/>
  <c r="M267" i="26"/>
  <c r="M266" i="26" s="1"/>
  <c r="M265" i="26" s="1"/>
  <c r="K267" i="26"/>
  <c r="K266" i="26" s="1"/>
  <c r="K265" i="26" s="1"/>
  <c r="J267" i="26"/>
  <c r="H267" i="26"/>
  <c r="H266" i="26" s="1"/>
  <c r="H265" i="26" s="1"/>
  <c r="G267" i="26"/>
  <c r="G266" i="26" s="1"/>
  <c r="G265" i="26" s="1"/>
  <c r="E267" i="26"/>
  <c r="E266" i="26" s="1"/>
  <c r="E265" i="26" s="1"/>
  <c r="D267" i="26"/>
  <c r="J266" i="26"/>
  <c r="J265" i="26" s="1"/>
  <c r="D266" i="26"/>
  <c r="D265" i="26" s="1"/>
  <c r="O264" i="26"/>
  <c r="O263" i="26" s="1"/>
  <c r="L264" i="26"/>
  <c r="L263" i="26" s="1"/>
  <c r="I264" i="26"/>
  <c r="I263" i="26" s="1"/>
  <c r="F264" i="26"/>
  <c r="N263" i="26"/>
  <c r="M263" i="26"/>
  <c r="K263" i="26"/>
  <c r="J263" i="26"/>
  <c r="H263" i="26"/>
  <c r="G263" i="26"/>
  <c r="E263" i="26"/>
  <c r="D263" i="26"/>
  <c r="O262" i="26"/>
  <c r="L262" i="26"/>
  <c r="I262" i="26"/>
  <c r="F262" i="26"/>
  <c r="O261" i="26"/>
  <c r="L261" i="26"/>
  <c r="I261" i="26"/>
  <c r="F261" i="26"/>
  <c r="O260" i="26"/>
  <c r="L260" i="26"/>
  <c r="I260" i="26"/>
  <c r="F260" i="26"/>
  <c r="O259" i="26"/>
  <c r="L259" i="26"/>
  <c r="I259" i="26"/>
  <c r="F259" i="26"/>
  <c r="O258" i="26"/>
  <c r="O257" i="26" s="1"/>
  <c r="L258" i="26"/>
  <c r="L257" i="26" s="1"/>
  <c r="I258" i="26"/>
  <c r="F258" i="26"/>
  <c r="F257" i="26" s="1"/>
  <c r="N257" i="26"/>
  <c r="M257" i="26"/>
  <c r="K257" i="26"/>
  <c r="K253" i="26" s="1"/>
  <c r="J257" i="26"/>
  <c r="J253" i="26" s="1"/>
  <c r="H257" i="26"/>
  <c r="G257" i="26"/>
  <c r="G253" i="26" s="1"/>
  <c r="G252" i="26" s="1"/>
  <c r="E257" i="26"/>
  <c r="E253" i="26" s="1"/>
  <c r="E252" i="26" s="1"/>
  <c r="D257" i="26"/>
  <c r="D253" i="26" s="1"/>
  <c r="D252" i="26" s="1"/>
  <c r="O256" i="26"/>
  <c r="L256" i="26"/>
  <c r="I256" i="26"/>
  <c r="F256" i="26"/>
  <c r="O255" i="26"/>
  <c r="L255" i="26"/>
  <c r="I255" i="26"/>
  <c r="F255" i="26"/>
  <c r="O254" i="26"/>
  <c r="L254" i="26"/>
  <c r="I254" i="26"/>
  <c r="F254" i="26"/>
  <c r="N253" i="26"/>
  <c r="M253" i="26"/>
  <c r="H253" i="26"/>
  <c r="H252" i="26" s="1"/>
  <c r="N252" i="26"/>
  <c r="O251" i="26"/>
  <c r="O250" i="26" s="1"/>
  <c r="L251" i="26"/>
  <c r="L250" i="26" s="1"/>
  <c r="I251" i="26"/>
  <c r="F251" i="26"/>
  <c r="N250" i="26"/>
  <c r="M250" i="26"/>
  <c r="K250" i="26"/>
  <c r="J250" i="26"/>
  <c r="H250" i="26"/>
  <c r="G250" i="26"/>
  <c r="F250" i="26"/>
  <c r="E250" i="26"/>
  <c r="D250" i="26"/>
  <c r="O249" i="26"/>
  <c r="L249" i="26"/>
  <c r="I249" i="26"/>
  <c r="F249" i="26"/>
  <c r="O248" i="26"/>
  <c r="L248" i="26"/>
  <c r="I248" i="26"/>
  <c r="F248" i="26"/>
  <c r="O247" i="26"/>
  <c r="L247" i="26"/>
  <c r="I247" i="26"/>
  <c r="F247" i="26"/>
  <c r="O246" i="26"/>
  <c r="L246" i="26"/>
  <c r="L245" i="26" s="1"/>
  <c r="I246" i="26"/>
  <c r="F246" i="26"/>
  <c r="F245" i="26" s="1"/>
  <c r="N245" i="26"/>
  <c r="M245" i="26"/>
  <c r="K245" i="26"/>
  <c r="J245" i="26"/>
  <c r="H245" i="26"/>
  <c r="G245" i="26"/>
  <c r="E245" i="26"/>
  <c r="D245" i="26"/>
  <c r="O244" i="26"/>
  <c r="L244" i="26"/>
  <c r="I244" i="26"/>
  <c r="F244" i="26"/>
  <c r="O243" i="26"/>
  <c r="L243" i="26"/>
  <c r="I243" i="26"/>
  <c r="F243" i="26"/>
  <c r="O242" i="26"/>
  <c r="L242" i="26"/>
  <c r="L241" i="26" s="1"/>
  <c r="L240" i="26" s="1"/>
  <c r="I242" i="26"/>
  <c r="F242" i="26"/>
  <c r="F241" i="26" s="1"/>
  <c r="O241" i="26"/>
  <c r="N241" i="26"/>
  <c r="M241" i="26"/>
  <c r="K241" i="26"/>
  <c r="J241" i="26"/>
  <c r="H241" i="26"/>
  <c r="H240" i="26" s="1"/>
  <c r="G241" i="26"/>
  <c r="E241" i="26"/>
  <c r="E240" i="26" s="1"/>
  <c r="D241" i="26"/>
  <c r="N240" i="26"/>
  <c r="O239" i="26"/>
  <c r="L239" i="26"/>
  <c r="I239" i="26"/>
  <c r="F239" i="26"/>
  <c r="O238" i="26"/>
  <c r="L238" i="26"/>
  <c r="I238" i="26"/>
  <c r="F238" i="26"/>
  <c r="O237" i="26"/>
  <c r="L237" i="26"/>
  <c r="I237" i="26"/>
  <c r="F237" i="26"/>
  <c r="O236" i="26"/>
  <c r="L236" i="26"/>
  <c r="I236" i="26"/>
  <c r="F236" i="26"/>
  <c r="O235" i="26"/>
  <c r="L235" i="26"/>
  <c r="I235" i="26"/>
  <c r="F235" i="26"/>
  <c r="O234" i="26"/>
  <c r="L234" i="26"/>
  <c r="I234" i="26"/>
  <c r="F234" i="26"/>
  <c r="F233" i="26" s="1"/>
  <c r="F232" i="26" s="1"/>
  <c r="N233" i="26"/>
  <c r="M233" i="26"/>
  <c r="M232" i="26" s="1"/>
  <c r="K233" i="26"/>
  <c r="K232" i="26" s="1"/>
  <c r="J233" i="26"/>
  <c r="J232" i="26" s="1"/>
  <c r="H233" i="26"/>
  <c r="G233" i="26"/>
  <c r="G232" i="26" s="1"/>
  <c r="E233" i="26"/>
  <c r="E232" i="26" s="1"/>
  <c r="D233" i="26"/>
  <c r="D232" i="26" s="1"/>
  <c r="N232" i="26"/>
  <c r="H232" i="26"/>
  <c r="O231" i="26"/>
  <c r="L231" i="26"/>
  <c r="I231" i="26"/>
  <c r="F231" i="26"/>
  <c r="O230" i="26"/>
  <c r="L230" i="26"/>
  <c r="I230" i="26"/>
  <c r="F230" i="26"/>
  <c r="O229" i="26"/>
  <c r="L229" i="26"/>
  <c r="I229" i="26"/>
  <c r="F229" i="26"/>
  <c r="O228" i="26"/>
  <c r="L228" i="26"/>
  <c r="I228" i="26"/>
  <c r="F228" i="26"/>
  <c r="N227" i="26"/>
  <c r="M227" i="26"/>
  <c r="K227" i="26"/>
  <c r="J227" i="26"/>
  <c r="H227" i="26"/>
  <c r="G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N219" i="26"/>
  <c r="M219" i="26"/>
  <c r="K219" i="26"/>
  <c r="J219" i="26"/>
  <c r="I219" i="26"/>
  <c r="H219" i="26"/>
  <c r="G219" i="26"/>
  <c r="E219" i="26"/>
  <c r="D219" i="26"/>
  <c r="O218" i="26"/>
  <c r="L218" i="26"/>
  <c r="I218" i="26"/>
  <c r="F218" i="26"/>
  <c r="O217" i="26"/>
  <c r="O216" i="26" s="1"/>
  <c r="L217" i="26"/>
  <c r="I217" i="26"/>
  <c r="I216" i="26" s="1"/>
  <c r="F217" i="26"/>
  <c r="N216" i="26"/>
  <c r="M216" i="26"/>
  <c r="K216" i="26"/>
  <c r="K212" i="26" s="1"/>
  <c r="J216" i="26"/>
  <c r="H216" i="26"/>
  <c r="G216" i="26"/>
  <c r="E216" i="26"/>
  <c r="D216" i="26"/>
  <c r="O215" i="26"/>
  <c r="L215" i="26"/>
  <c r="L214" i="26" s="1"/>
  <c r="I215" i="26"/>
  <c r="F215" i="26"/>
  <c r="F214" i="26" s="1"/>
  <c r="O214" i="26"/>
  <c r="N214" i="26"/>
  <c r="M214" i="26"/>
  <c r="K214" i="26"/>
  <c r="J214" i="26"/>
  <c r="J212" i="26" s="1"/>
  <c r="H214" i="26"/>
  <c r="G214" i="26"/>
  <c r="E214" i="26"/>
  <c r="D214" i="26"/>
  <c r="O213" i="26"/>
  <c r="L213" i="26"/>
  <c r="I213" i="26"/>
  <c r="F213" i="26"/>
  <c r="H212" i="26"/>
  <c r="O210" i="26"/>
  <c r="L210" i="26"/>
  <c r="I210" i="26"/>
  <c r="F210" i="26"/>
  <c r="O209" i="26"/>
  <c r="O208" i="26" s="1"/>
  <c r="L209" i="26"/>
  <c r="L208" i="26" s="1"/>
  <c r="I209" i="26"/>
  <c r="I208" i="26" s="1"/>
  <c r="F209" i="26"/>
  <c r="N208" i="26"/>
  <c r="M208" i="26"/>
  <c r="K208" i="26"/>
  <c r="J208" i="26"/>
  <c r="H208" i="26"/>
  <c r="G208" i="26"/>
  <c r="F208" i="26"/>
  <c r="E208" i="26"/>
  <c r="D208" i="26"/>
  <c r="O207" i="26"/>
  <c r="L207" i="26"/>
  <c r="I207" i="26"/>
  <c r="F207" i="26"/>
  <c r="O206" i="26"/>
  <c r="L206" i="26"/>
  <c r="I206" i="26"/>
  <c r="F206" i="26"/>
  <c r="O205" i="26"/>
  <c r="L205" i="26"/>
  <c r="I205" i="26"/>
  <c r="F205" i="26"/>
  <c r="O204" i="26"/>
  <c r="L204" i="26"/>
  <c r="I204" i="26"/>
  <c r="F204" i="26"/>
  <c r="O203" i="26"/>
  <c r="L203" i="26"/>
  <c r="I203" i="26"/>
  <c r="F203" i="26"/>
  <c r="O202" i="26"/>
  <c r="L202" i="26"/>
  <c r="I202" i="26"/>
  <c r="F202" i="26"/>
  <c r="O201" i="26"/>
  <c r="L201" i="26"/>
  <c r="I201" i="26"/>
  <c r="F201" i="26"/>
  <c r="O200" i="26"/>
  <c r="L200" i="26"/>
  <c r="I200" i="26"/>
  <c r="F200" i="26"/>
  <c r="N199" i="26"/>
  <c r="M199" i="26"/>
  <c r="K199" i="26"/>
  <c r="J199" i="26"/>
  <c r="H199" i="26"/>
  <c r="G199" i="26"/>
  <c r="E199" i="26"/>
  <c r="D199" i="26"/>
  <c r="O198" i="26"/>
  <c r="L198" i="26"/>
  <c r="I198" i="26"/>
  <c r="F198" i="26"/>
  <c r="O197" i="26"/>
  <c r="L197" i="26"/>
  <c r="I197" i="26"/>
  <c r="F197" i="26"/>
  <c r="O196" i="26"/>
  <c r="L196" i="26"/>
  <c r="I196" i="26"/>
  <c r="F196" i="26"/>
  <c r="O195" i="26"/>
  <c r="L195" i="26"/>
  <c r="I195" i="26"/>
  <c r="F195" i="26"/>
  <c r="O194" i="26"/>
  <c r="L194" i="26"/>
  <c r="I194" i="26"/>
  <c r="F194" i="26"/>
  <c r="O193" i="26"/>
  <c r="L193" i="26"/>
  <c r="I193" i="26"/>
  <c r="F193" i="26"/>
  <c r="O192" i="26"/>
  <c r="L192" i="26"/>
  <c r="I192" i="26"/>
  <c r="F192" i="26"/>
  <c r="O191" i="26"/>
  <c r="L191" i="26"/>
  <c r="I191" i="26"/>
  <c r="F191" i="26"/>
  <c r="O190" i="26"/>
  <c r="L190" i="26"/>
  <c r="I190" i="26"/>
  <c r="F190" i="26"/>
  <c r="O189" i="26"/>
  <c r="O188" i="26" s="1"/>
  <c r="L189" i="26"/>
  <c r="I189" i="26"/>
  <c r="F189" i="26"/>
  <c r="N188" i="26"/>
  <c r="M188" i="26"/>
  <c r="K188" i="26"/>
  <c r="J188" i="26"/>
  <c r="J187" i="26" s="1"/>
  <c r="H188" i="26"/>
  <c r="H187" i="26" s="1"/>
  <c r="H182" i="26" s="1"/>
  <c r="G188" i="26"/>
  <c r="E188" i="26"/>
  <c r="D188" i="26"/>
  <c r="D187" i="26" s="1"/>
  <c r="K187" i="26"/>
  <c r="G187" i="26"/>
  <c r="O186" i="26"/>
  <c r="L186" i="26"/>
  <c r="I186" i="26"/>
  <c r="F186" i="26"/>
  <c r="O185" i="26"/>
  <c r="L185" i="26"/>
  <c r="I185" i="26"/>
  <c r="F185" i="26"/>
  <c r="O184" i="26"/>
  <c r="L184" i="26"/>
  <c r="I184" i="26"/>
  <c r="I183" i="26" s="1"/>
  <c r="F184" i="26"/>
  <c r="N183" i="26"/>
  <c r="M183" i="26"/>
  <c r="K183" i="26"/>
  <c r="K182" i="26" s="1"/>
  <c r="J183" i="26"/>
  <c r="H183" i="26"/>
  <c r="G183" i="26"/>
  <c r="G182" i="26" s="1"/>
  <c r="E183" i="26"/>
  <c r="D183" i="26"/>
  <c r="D182" i="26" s="1"/>
  <c r="O180" i="26"/>
  <c r="L180" i="26"/>
  <c r="L179" i="26" s="1"/>
  <c r="L178" i="26" s="1"/>
  <c r="I180" i="26"/>
  <c r="F180" i="26"/>
  <c r="O179" i="26"/>
  <c r="O178" i="26" s="1"/>
  <c r="N179" i="26"/>
  <c r="N178" i="26" s="1"/>
  <c r="M179" i="26"/>
  <c r="M178" i="26" s="1"/>
  <c r="K179" i="26"/>
  <c r="K178" i="26" s="1"/>
  <c r="J179" i="26"/>
  <c r="J178" i="26" s="1"/>
  <c r="I179" i="26"/>
  <c r="I178" i="26" s="1"/>
  <c r="H179" i="26"/>
  <c r="H178" i="26" s="1"/>
  <c r="G179" i="26"/>
  <c r="G178" i="26" s="1"/>
  <c r="E179" i="26"/>
  <c r="D179" i="26"/>
  <c r="D178" i="26" s="1"/>
  <c r="E178" i="26"/>
  <c r="O177" i="26"/>
  <c r="L177" i="26"/>
  <c r="I177" i="26"/>
  <c r="F177" i="26"/>
  <c r="O176" i="26"/>
  <c r="O175" i="26" s="1"/>
  <c r="L176" i="26"/>
  <c r="L175" i="26" s="1"/>
  <c r="I176" i="26"/>
  <c r="I175" i="26" s="1"/>
  <c r="F176" i="26"/>
  <c r="N175" i="26"/>
  <c r="M175" i="26"/>
  <c r="K175" i="26"/>
  <c r="J175" i="26"/>
  <c r="H175" i="26"/>
  <c r="G175" i="26"/>
  <c r="E175" i="26"/>
  <c r="D175" i="26"/>
  <c r="D174" i="26" s="1"/>
  <c r="O173" i="26"/>
  <c r="L173" i="26"/>
  <c r="I173" i="26"/>
  <c r="F173" i="26"/>
  <c r="O172" i="26"/>
  <c r="O171" i="26" s="1"/>
  <c r="L172" i="26"/>
  <c r="I172" i="26"/>
  <c r="I171" i="26" s="1"/>
  <c r="F172" i="26"/>
  <c r="F171" i="26" s="1"/>
  <c r="N171" i="26"/>
  <c r="M171" i="26"/>
  <c r="K171" i="26"/>
  <c r="J171" i="26"/>
  <c r="H171" i="26"/>
  <c r="G171" i="26"/>
  <c r="E171" i="26"/>
  <c r="D171" i="26"/>
  <c r="O170" i="26"/>
  <c r="L170" i="26"/>
  <c r="I170" i="26"/>
  <c r="F170" i="26"/>
  <c r="O169" i="26"/>
  <c r="L169" i="26"/>
  <c r="I169" i="26"/>
  <c r="F169" i="26"/>
  <c r="O168" i="26"/>
  <c r="L168" i="26"/>
  <c r="I168" i="26"/>
  <c r="F168" i="26"/>
  <c r="O167" i="26"/>
  <c r="O166" i="26" s="1"/>
  <c r="L167" i="26"/>
  <c r="I167" i="26"/>
  <c r="F167" i="26"/>
  <c r="N166" i="26"/>
  <c r="M166" i="26"/>
  <c r="K166" i="26"/>
  <c r="J166" i="26"/>
  <c r="H166" i="26"/>
  <c r="G166" i="26"/>
  <c r="E166" i="26"/>
  <c r="D166" i="26"/>
  <c r="O165" i="26"/>
  <c r="L165" i="26"/>
  <c r="I165" i="26"/>
  <c r="F165" i="26"/>
  <c r="O164" i="26"/>
  <c r="L164" i="26"/>
  <c r="I164" i="26"/>
  <c r="F164" i="26"/>
  <c r="O163" i="26"/>
  <c r="L163" i="26"/>
  <c r="I163" i="26"/>
  <c r="F163" i="26"/>
  <c r="N162" i="26"/>
  <c r="M162" i="26"/>
  <c r="K162" i="26"/>
  <c r="J162" i="26"/>
  <c r="H162" i="26"/>
  <c r="H161" i="26" s="1"/>
  <c r="H160" i="26" s="1"/>
  <c r="G162" i="26"/>
  <c r="G161" i="26" s="1"/>
  <c r="G160" i="26" s="1"/>
  <c r="E162" i="26"/>
  <c r="D162" i="26"/>
  <c r="D161" i="26" s="1"/>
  <c r="N161" i="26"/>
  <c r="N160" i="26" s="1"/>
  <c r="J161" i="26"/>
  <c r="J160" i="26" s="1"/>
  <c r="O159" i="26"/>
  <c r="L159" i="26"/>
  <c r="I159" i="26"/>
  <c r="F159" i="26"/>
  <c r="O158" i="26"/>
  <c r="L158" i="26"/>
  <c r="I158" i="26"/>
  <c r="F158" i="26"/>
  <c r="O157" i="26"/>
  <c r="L157" i="26"/>
  <c r="I157" i="26"/>
  <c r="F157" i="26"/>
  <c r="O156" i="26"/>
  <c r="L156" i="26"/>
  <c r="I156" i="26"/>
  <c r="F156" i="26"/>
  <c r="O155" i="26"/>
  <c r="L155" i="26"/>
  <c r="I155" i="26"/>
  <c r="F155" i="26"/>
  <c r="O154" i="26"/>
  <c r="O153" i="26" s="1"/>
  <c r="O152" i="26" s="1"/>
  <c r="L154" i="26"/>
  <c r="I154" i="26"/>
  <c r="I153" i="26" s="1"/>
  <c r="I152" i="26" s="1"/>
  <c r="F154" i="26"/>
  <c r="N153" i="26"/>
  <c r="N152" i="26" s="1"/>
  <c r="M153" i="26"/>
  <c r="M152" i="26" s="1"/>
  <c r="K153" i="26"/>
  <c r="K152" i="26" s="1"/>
  <c r="J153" i="26"/>
  <c r="J152" i="26" s="1"/>
  <c r="H153" i="26"/>
  <c r="H152" i="26" s="1"/>
  <c r="G153" i="26"/>
  <c r="F153" i="26"/>
  <c r="E153" i="26"/>
  <c r="E152" i="26" s="1"/>
  <c r="D153" i="26"/>
  <c r="D152" i="26" s="1"/>
  <c r="G152" i="26"/>
  <c r="O151" i="26"/>
  <c r="L151" i="26"/>
  <c r="I151" i="26"/>
  <c r="F151" i="26"/>
  <c r="O150" i="26"/>
  <c r="L150" i="26"/>
  <c r="I150" i="26"/>
  <c r="F150" i="26"/>
  <c r="O149" i="26"/>
  <c r="L149" i="26"/>
  <c r="I149" i="26"/>
  <c r="F149" i="26"/>
  <c r="O148" i="26"/>
  <c r="O147" i="26" s="1"/>
  <c r="L148" i="26"/>
  <c r="L147" i="26" s="1"/>
  <c r="I148" i="26"/>
  <c r="F148" i="26"/>
  <c r="F147" i="26" s="1"/>
  <c r="N147" i="26"/>
  <c r="M147" i="26"/>
  <c r="K147" i="26"/>
  <c r="J147" i="26"/>
  <c r="H147" i="26"/>
  <c r="G147" i="26"/>
  <c r="E147" i="26"/>
  <c r="D147" i="26"/>
  <c r="O146" i="26"/>
  <c r="L146" i="26"/>
  <c r="I146" i="26"/>
  <c r="F146" i="26"/>
  <c r="O145" i="26"/>
  <c r="L145" i="26"/>
  <c r="I145" i="26"/>
  <c r="F145" i="26"/>
  <c r="O144" i="26"/>
  <c r="L144" i="26"/>
  <c r="I144" i="26"/>
  <c r="F144" i="26"/>
  <c r="O143" i="26"/>
  <c r="L143" i="26"/>
  <c r="I143" i="26"/>
  <c r="F143" i="26"/>
  <c r="O142" i="26"/>
  <c r="L142" i="26"/>
  <c r="I142" i="26"/>
  <c r="F142" i="26"/>
  <c r="O141" i="26"/>
  <c r="L141" i="26"/>
  <c r="I141" i="26"/>
  <c r="F141" i="26"/>
  <c r="O140" i="26"/>
  <c r="L140" i="26"/>
  <c r="I140" i="26"/>
  <c r="F140" i="26"/>
  <c r="O139" i="26"/>
  <c r="L139" i="26"/>
  <c r="I139" i="26"/>
  <c r="F139" i="26"/>
  <c r="N138" i="26"/>
  <c r="M138" i="26"/>
  <c r="K138" i="26"/>
  <c r="J138" i="26"/>
  <c r="H138" i="26"/>
  <c r="G138" i="26"/>
  <c r="E138" i="26"/>
  <c r="D138" i="26"/>
  <c r="O137" i="26"/>
  <c r="L137" i="26"/>
  <c r="I137" i="26"/>
  <c r="F137" i="26"/>
  <c r="O136" i="26"/>
  <c r="L136" i="26"/>
  <c r="I136" i="26"/>
  <c r="C136" i="26" s="1"/>
  <c r="F136" i="26"/>
  <c r="O135" i="26"/>
  <c r="L135" i="26"/>
  <c r="I135" i="26"/>
  <c r="F135" i="26"/>
  <c r="N134" i="26"/>
  <c r="M134" i="26"/>
  <c r="K134" i="26"/>
  <c r="J134" i="26"/>
  <c r="H134" i="26"/>
  <c r="G134" i="26"/>
  <c r="E134" i="26"/>
  <c r="D134" i="26"/>
  <c r="O133" i="26"/>
  <c r="L133" i="26"/>
  <c r="I133" i="26"/>
  <c r="F133" i="26"/>
  <c r="O132" i="26"/>
  <c r="O131" i="26" s="1"/>
  <c r="L132" i="26"/>
  <c r="I132" i="26"/>
  <c r="I131" i="26" s="1"/>
  <c r="F132" i="26"/>
  <c r="F131" i="26" s="1"/>
  <c r="N131" i="26"/>
  <c r="M131" i="26"/>
  <c r="L131" i="26"/>
  <c r="K131" i="26"/>
  <c r="J131" i="26"/>
  <c r="H131" i="26"/>
  <c r="G131" i="26"/>
  <c r="E131" i="26"/>
  <c r="D131" i="26"/>
  <c r="O130" i="26"/>
  <c r="L130" i="26"/>
  <c r="I130" i="26"/>
  <c r="F130" i="26"/>
  <c r="O129" i="26"/>
  <c r="L129" i="26"/>
  <c r="I129" i="26"/>
  <c r="F129" i="26"/>
  <c r="O128" i="26"/>
  <c r="L128" i="26"/>
  <c r="I128" i="26"/>
  <c r="F128" i="26"/>
  <c r="O127" i="26"/>
  <c r="L127" i="26"/>
  <c r="I127" i="26"/>
  <c r="I126" i="26" s="1"/>
  <c r="F127" i="26"/>
  <c r="N126" i="26"/>
  <c r="M126" i="26"/>
  <c r="K126" i="26"/>
  <c r="J126" i="26"/>
  <c r="H126" i="26"/>
  <c r="G126" i="26"/>
  <c r="E126" i="26"/>
  <c r="D126" i="26"/>
  <c r="O125" i="26"/>
  <c r="L125" i="26"/>
  <c r="I125" i="26"/>
  <c r="F125" i="26"/>
  <c r="O124" i="26"/>
  <c r="L124" i="26"/>
  <c r="I124" i="26"/>
  <c r="F124" i="26"/>
  <c r="O123" i="26"/>
  <c r="L123" i="26"/>
  <c r="I123" i="26"/>
  <c r="F123" i="26"/>
  <c r="O122" i="26"/>
  <c r="L122" i="26"/>
  <c r="I122" i="26"/>
  <c r="F122" i="26"/>
  <c r="N121" i="26"/>
  <c r="N120" i="26" s="1"/>
  <c r="M121" i="26"/>
  <c r="K121" i="26"/>
  <c r="J121" i="26"/>
  <c r="H121" i="26"/>
  <c r="G121" i="26"/>
  <c r="E121" i="26"/>
  <c r="D121" i="26"/>
  <c r="G120" i="26"/>
  <c r="O119" i="26"/>
  <c r="L119" i="26"/>
  <c r="I119" i="26"/>
  <c r="F119" i="26"/>
  <c r="C119" i="26" s="1"/>
  <c r="O118" i="26"/>
  <c r="L118" i="26"/>
  <c r="I118" i="26"/>
  <c r="F118" i="26"/>
  <c r="O117" i="26"/>
  <c r="L117" i="26"/>
  <c r="I117" i="26"/>
  <c r="F117" i="26"/>
  <c r="O116" i="26"/>
  <c r="L116" i="26"/>
  <c r="I116" i="26"/>
  <c r="F116" i="26"/>
  <c r="C116" i="26" s="1"/>
  <c r="O115" i="26"/>
  <c r="L115" i="26"/>
  <c r="L114" i="26" s="1"/>
  <c r="I115" i="26"/>
  <c r="F115" i="26"/>
  <c r="N114" i="26"/>
  <c r="M114" i="26"/>
  <c r="K114" i="26"/>
  <c r="J114" i="26"/>
  <c r="H114" i="26"/>
  <c r="G114" i="26"/>
  <c r="E114" i="26"/>
  <c r="D114" i="26"/>
  <c r="O113" i="26"/>
  <c r="L113" i="26"/>
  <c r="I113" i="26"/>
  <c r="F113" i="26"/>
  <c r="O112" i="26"/>
  <c r="L112" i="26"/>
  <c r="I112" i="26"/>
  <c r="F112" i="26"/>
  <c r="O111" i="26"/>
  <c r="L111" i="26"/>
  <c r="I111" i="26"/>
  <c r="F111" i="26"/>
  <c r="O110" i="26"/>
  <c r="L110" i="26"/>
  <c r="I110" i="26"/>
  <c r="F110" i="26"/>
  <c r="O109" i="26"/>
  <c r="L109" i="26"/>
  <c r="I109" i="26"/>
  <c r="F109" i="26"/>
  <c r="F108" i="26" s="1"/>
  <c r="O108" i="26"/>
  <c r="N108" i="26"/>
  <c r="M108" i="26"/>
  <c r="K108" i="26"/>
  <c r="J108" i="26"/>
  <c r="H108" i="26"/>
  <c r="G108" i="26"/>
  <c r="E108" i="26"/>
  <c r="D108" i="26"/>
  <c r="O107" i="26"/>
  <c r="L107" i="26"/>
  <c r="I107" i="26"/>
  <c r="F107" i="26"/>
  <c r="O106" i="26"/>
  <c r="L106" i="26"/>
  <c r="I106" i="26"/>
  <c r="F106" i="26"/>
  <c r="O105" i="26"/>
  <c r="L105" i="26"/>
  <c r="I105" i="26"/>
  <c r="F105" i="26"/>
  <c r="O104" i="26"/>
  <c r="L104" i="26"/>
  <c r="I104" i="26"/>
  <c r="C104" i="26" s="1"/>
  <c r="F104" i="26"/>
  <c r="O103" i="26"/>
  <c r="L103" i="26"/>
  <c r="I103" i="26"/>
  <c r="F103" i="26"/>
  <c r="O102" i="26"/>
  <c r="L102" i="26"/>
  <c r="I102" i="26"/>
  <c r="F102" i="26"/>
  <c r="O101" i="26"/>
  <c r="L101" i="26"/>
  <c r="I101" i="26"/>
  <c r="F101" i="26"/>
  <c r="O100" i="26"/>
  <c r="L100" i="26"/>
  <c r="I100" i="26"/>
  <c r="F100" i="26"/>
  <c r="N99" i="26"/>
  <c r="M99" i="26"/>
  <c r="K99" i="26"/>
  <c r="J99" i="26"/>
  <c r="H99" i="26"/>
  <c r="G99" i="26"/>
  <c r="E99" i="26"/>
  <c r="D99" i="26"/>
  <c r="O98" i="26"/>
  <c r="L98" i="26"/>
  <c r="I98" i="26"/>
  <c r="F98" i="26"/>
  <c r="O97" i="26"/>
  <c r="L97" i="26"/>
  <c r="I97" i="26"/>
  <c r="F97" i="26"/>
  <c r="O96" i="26"/>
  <c r="L96" i="26"/>
  <c r="I96" i="26"/>
  <c r="F96" i="26"/>
  <c r="O95" i="26"/>
  <c r="L95" i="26"/>
  <c r="I95" i="26"/>
  <c r="F95" i="26"/>
  <c r="O94" i="26"/>
  <c r="L94" i="26"/>
  <c r="I94" i="26"/>
  <c r="F94" i="26"/>
  <c r="O93" i="26"/>
  <c r="L93" i="26"/>
  <c r="I93" i="26"/>
  <c r="F93" i="26"/>
  <c r="O92" i="26"/>
  <c r="O91" i="26" s="1"/>
  <c r="L92" i="26"/>
  <c r="I92" i="26"/>
  <c r="F92" i="26"/>
  <c r="N91" i="26"/>
  <c r="M91" i="26"/>
  <c r="K91" i="26"/>
  <c r="J91" i="26"/>
  <c r="H91" i="26"/>
  <c r="G91" i="26"/>
  <c r="E91" i="26"/>
  <c r="D91" i="26"/>
  <c r="O90" i="26"/>
  <c r="L90" i="26"/>
  <c r="I90" i="26"/>
  <c r="F90" i="26"/>
  <c r="O89" i="26"/>
  <c r="L89" i="26"/>
  <c r="I89" i="26"/>
  <c r="F89" i="26"/>
  <c r="O88" i="26"/>
  <c r="L88" i="26"/>
  <c r="I88" i="26"/>
  <c r="F88" i="26"/>
  <c r="O87" i="26"/>
  <c r="L87" i="26"/>
  <c r="I87" i="26"/>
  <c r="F87" i="26"/>
  <c r="O86" i="26"/>
  <c r="L86" i="26"/>
  <c r="I86" i="26"/>
  <c r="F86" i="26"/>
  <c r="F85" i="26" s="1"/>
  <c r="N85" i="26"/>
  <c r="N83" i="26" s="1"/>
  <c r="M85" i="26"/>
  <c r="K85" i="26"/>
  <c r="J85" i="26"/>
  <c r="H85" i="26"/>
  <c r="G85" i="26"/>
  <c r="E85" i="26"/>
  <c r="D85" i="26"/>
  <c r="O84" i="26"/>
  <c r="L84" i="26"/>
  <c r="I84" i="26"/>
  <c r="F84" i="26"/>
  <c r="G83" i="26"/>
  <c r="O82" i="26"/>
  <c r="L82" i="26"/>
  <c r="I82" i="26"/>
  <c r="F82" i="26"/>
  <c r="O81" i="26"/>
  <c r="L81" i="26"/>
  <c r="L80" i="26" s="1"/>
  <c r="I81" i="26"/>
  <c r="F81" i="26"/>
  <c r="O80" i="26"/>
  <c r="N80" i="26"/>
  <c r="M80" i="26"/>
  <c r="K80" i="26"/>
  <c r="J80" i="26"/>
  <c r="H80" i="26"/>
  <c r="G80" i="26"/>
  <c r="F80" i="26"/>
  <c r="E80" i="26"/>
  <c r="D80" i="26"/>
  <c r="O79" i="26"/>
  <c r="L79" i="26"/>
  <c r="C79" i="26" s="1"/>
  <c r="I79" i="26"/>
  <c r="F79" i="26"/>
  <c r="O78" i="26"/>
  <c r="L78" i="26"/>
  <c r="I78" i="26"/>
  <c r="I77" i="26" s="1"/>
  <c r="F78" i="26"/>
  <c r="N77" i="26"/>
  <c r="M77" i="26"/>
  <c r="K77" i="26"/>
  <c r="J77" i="26"/>
  <c r="J76" i="26" s="1"/>
  <c r="H77" i="26"/>
  <c r="H76" i="26" s="1"/>
  <c r="G77" i="26"/>
  <c r="E77" i="26"/>
  <c r="E76" i="26" s="1"/>
  <c r="D77" i="26"/>
  <c r="N76" i="26"/>
  <c r="D76" i="26"/>
  <c r="O74" i="26"/>
  <c r="L74" i="26"/>
  <c r="I74" i="26"/>
  <c r="F74" i="26"/>
  <c r="O73" i="26"/>
  <c r="L73" i="26"/>
  <c r="I73" i="26"/>
  <c r="F73" i="26"/>
  <c r="O72" i="26"/>
  <c r="L72" i="26"/>
  <c r="I72" i="26"/>
  <c r="F72" i="26"/>
  <c r="O71" i="26"/>
  <c r="L71" i="26"/>
  <c r="I71" i="26"/>
  <c r="F71" i="26"/>
  <c r="O70" i="26"/>
  <c r="L70" i="26"/>
  <c r="I70" i="26"/>
  <c r="I69" i="26" s="1"/>
  <c r="F70" i="26"/>
  <c r="F69" i="26" s="1"/>
  <c r="N69" i="26"/>
  <c r="N67" i="26" s="1"/>
  <c r="M69" i="26"/>
  <c r="M67" i="26" s="1"/>
  <c r="K69" i="26"/>
  <c r="K67" i="26" s="1"/>
  <c r="J69" i="26"/>
  <c r="J67" i="26" s="1"/>
  <c r="H69" i="26"/>
  <c r="H67" i="26" s="1"/>
  <c r="G69" i="26"/>
  <c r="G67" i="26" s="1"/>
  <c r="E69" i="26"/>
  <c r="E67" i="26" s="1"/>
  <c r="D69" i="26"/>
  <c r="D67" i="26" s="1"/>
  <c r="O68" i="26"/>
  <c r="L68" i="26"/>
  <c r="I68" i="26"/>
  <c r="F68" i="26"/>
  <c r="O66" i="26"/>
  <c r="L66" i="26"/>
  <c r="I66" i="26"/>
  <c r="F66" i="26"/>
  <c r="O65" i="26"/>
  <c r="L65" i="26"/>
  <c r="I65" i="26"/>
  <c r="F65" i="26"/>
  <c r="O64" i="26"/>
  <c r="L64" i="26"/>
  <c r="I64" i="26"/>
  <c r="D64" i="26"/>
  <c r="O63" i="26"/>
  <c r="L63" i="26"/>
  <c r="I63" i="26"/>
  <c r="F63" i="26"/>
  <c r="O62" i="26"/>
  <c r="L62" i="26"/>
  <c r="I62" i="26"/>
  <c r="F62" i="26"/>
  <c r="O61" i="26"/>
  <c r="L61" i="26"/>
  <c r="I61" i="26"/>
  <c r="F61" i="26"/>
  <c r="O60" i="26"/>
  <c r="L60" i="26"/>
  <c r="I60" i="26"/>
  <c r="F60" i="26"/>
  <c r="O59" i="26"/>
  <c r="L59" i="26"/>
  <c r="I59" i="26"/>
  <c r="F59" i="26"/>
  <c r="N58" i="26"/>
  <c r="M58" i="26"/>
  <c r="K58" i="26"/>
  <c r="J58" i="26"/>
  <c r="H58" i="26"/>
  <c r="G58" i="26"/>
  <c r="E58" i="26"/>
  <c r="O57" i="26"/>
  <c r="L57" i="26"/>
  <c r="I57" i="26"/>
  <c r="F57" i="26"/>
  <c r="O56" i="26"/>
  <c r="O55" i="26" s="1"/>
  <c r="L56" i="26"/>
  <c r="I56" i="26"/>
  <c r="C56" i="26" s="1"/>
  <c r="F56" i="26"/>
  <c r="F55" i="26" s="1"/>
  <c r="N55" i="26"/>
  <c r="M55" i="26"/>
  <c r="K55" i="26"/>
  <c r="K54" i="26" s="1"/>
  <c r="J55" i="26"/>
  <c r="J54" i="26" s="1"/>
  <c r="H55" i="26"/>
  <c r="H54" i="26" s="1"/>
  <c r="G55" i="26"/>
  <c r="E55" i="26"/>
  <c r="E54" i="26" s="1"/>
  <c r="E53" i="26" s="1"/>
  <c r="D55" i="26"/>
  <c r="N54" i="26"/>
  <c r="O47" i="26"/>
  <c r="C47" i="26" s="1"/>
  <c r="O46" i="26"/>
  <c r="C46" i="26" s="1"/>
  <c r="N45" i="26"/>
  <c r="M45" i="26"/>
  <c r="L44" i="26"/>
  <c r="L43" i="26" s="1"/>
  <c r="I44" i="26"/>
  <c r="F44" i="26"/>
  <c r="F43" i="26" s="1"/>
  <c r="K43" i="26"/>
  <c r="J43" i="26"/>
  <c r="H43" i="26"/>
  <c r="G43" i="26"/>
  <c r="E43" i="26"/>
  <c r="D43" i="26"/>
  <c r="F42" i="26"/>
  <c r="C42" i="26" s="1"/>
  <c r="E41" i="26"/>
  <c r="D41" i="26"/>
  <c r="L40" i="26"/>
  <c r="C40" i="26"/>
  <c r="L39" i="26"/>
  <c r="C39" i="26" s="1"/>
  <c r="L38" i="26"/>
  <c r="C38" i="26"/>
  <c r="L37" i="26"/>
  <c r="K36" i="26"/>
  <c r="J36" i="26"/>
  <c r="L35" i="26"/>
  <c r="C35" i="26" s="1"/>
  <c r="L34" i="26"/>
  <c r="C34" i="26" s="1"/>
  <c r="K33" i="26"/>
  <c r="J33" i="26"/>
  <c r="L32" i="26"/>
  <c r="L31" i="26" s="1"/>
  <c r="C31" i="26" s="1"/>
  <c r="K31" i="26"/>
  <c r="J31" i="26"/>
  <c r="L30" i="26"/>
  <c r="C30" i="26" s="1"/>
  <c r="L29" i="26"/>
  <c r="C29" i="26" s="1"/>
  <c r="L28" i="26"/>
  <c r="C28" i="26" s="1"/>
  <c r="K27" i="26"/>
  <c r="J27" i="26"/>
  <c r="F25" i="26"/>
  <c r="C25" i="26" s="1"/>
  <c r="I24" i="26"/>
  <c r="F24" i="26"/>
  <c r="C24" i="26" s="1"/>
  <c r="O23" i="26"/>
  <c r="L23" i="26"/>
  <c r="I23" i="26"/>
  <c r="F23" i="26"/>
  <c r="O22" i="26"/>
  <c r="L22" i="26"/>
  <c r="L21" i="26" s="1"/>
  <c r="I22" i="26"/>
  <c r="I21" i="26" s="1"/>
  <c r="F22" i="26"/>
  <c r="F21" i="26" s="1"/>
  <c r="N21" i="26"/>
  <c r="N275" i="26" s="1"/>
  <c r="N274" i="26" s="1"/>
  <c r="M21" i="26"/>
  <c r="K21" i="26"/>
  <c r="J21" i="26"/>
  <c r="H21" i="26"/>
  <c r="H275" i="26" s="1"/>
  <c r="G21" i="26"/>
  <c r="G275" i="26" s="1"/>
  <c r="G274" i="26" s="1"/>
  <c r="E21" i="26"/>
  <c r="D21" i="26"/>
  <c r="D275" i="26" s="1"/>
  <c r="D274" i="26" s="1"/>
  <c r="O199" i="26" l="1"/>
  <c r="O187" i="26" s="1"/>
  <c r="O45" i="26"/>
  <c r="G54" i="26"/>
  <c r="J83" i="26"/>
  <c r="O126" i="26"/>
  <c r="C213" i="26"/>
  <c r="L36" i="26"/>
  <c r="C36" i="26" s="1"/>
  <c r="O21" i="26"/>
  <c r="O275" i="26" s="1"/>
  <c r="K76" i="26"/>
  <c r="C92" i="26"/>
  <c r="L174" i="26"/>
  <c r="C201" i="26"/>
  <c r="C221" i="26"/>
  <c r="C229" i="26"/>
  <c r="C230" i="26"/>
  <c r="D240" i="26"/>
  <c r="J240" i="26"/>
  <c r="C37" i="26"/>
  <c r="G212" i="26"/>
  <c r="G20" i="26"/>
  <c r="M54" i="26"/>
  <c r="M53" i="26" s="1"/>
  <c r="C78" i="26"/>
  <c r="O77" i="26"/>
  <c r="O76" i="26" s="1"/>
  <c r="C112" i="26"/>
  <c r="C148" i="26"/>
  <c r="I147" i="26"/>
  <c r="L153" i="26"/>
  <c r="L152" i="26" s="1"/>
  <c r="L171" i="26"/>
  <c r="G174" i="26"/>
  <c r="M174" i="26"/>
  <c r="J182" i="26"/>
  <c r="C193" i="26"/>
  <c r="I199" i="26"/>
  <c r="C205" i="26"/>
  <c r="C225" i="26"/>
  <c r="O233" i="26"/>
  <c r="O232" i="26" s="1"/>
  <c r="C249" i="26"/>
  <c r="C279" i="26"/>
  <c r="L233" i="26"/>
  <c r="L232" i="26" s="1"/>
  <c r="N53" i="26"/>
  <c r="C84" i="26"/>
  <c r="C100" i="26"/>
  <c r="C124" i="26"/>
  <c r="C168" i="26"/>
  <c r="C197" i="26"/>
  <c r="E187" i="26"/>
  <c r="C236" i="26"/>
  <c r="O253" i="26"/>
  <c r="O252" i="26" s="1"/>
  <c r="L276" i="26"/>
  <c r="N187" i="26"/>
  <c r="N182" i="26" s="1"/>
  <c r="K275" i="26"/>
  <c r="K274" i="26" s="1"/>
  <c r="C32" i="26"/>
  <c r="C61" i="26"/>
  <c r="C62" i="26"/>
  <c r="C71" i="26"/>
  <c r="C72" i="26"/>
  <c r="G76" i="26"/>
  <c r="G75" i="26" s="1"/>
  <c r="L77" i="26"/>
  <c r="E83" i="26"/>
  <c r="C96" i="26"/>
  <c r="C98" i="26"/>
  <c r="K120" i="26"/>
  <c r="C140" i="26"/>
  <c r="C141" i="26"/>
  <c r="C142" i="26"/>
  <c r="C143" i="26"/>
  <c r="C145" i="26"/>
  <c r="C146" i="26"/>
  <c r="C156" i="26"/>
  <c r="C164" i="26"/>
  <c r="C172" i="26"/>
  <c r="C176" i="26"/>
  <c r="C185" i="26"/>
  <c r="C186" i="26"/>
  <c r="C210" i="26"/>
  <c r="C217" i="26"/>
  <c r="O245" i="26"/>
  <c r="C256" i="26"/>
  <c r="J252" i="26"/>
  <c r="C261" i="26"/>
  <c r="J275" i="26"/>
  <c r="J274" i="26" s="1"/>
  <c r="C22" i="26"/>
  <c r="L33" i="26"/>
  <c r="C33" i="26" s="1"/>
  <c r="D20" i="26"/>
  <c r="H20" i="26"/>
  <c r="I55" i="26"/>
  <c r="C57" i="26"/>
  <c r="J53" i="26"/>
  <c r="C70" i="26"/>
  <c r="O69" i="26"/>
  <c r="O67" i="26" s="1"/>
  <c r="F77" i="26"/>
  <c r="C77" i="26" s="1"/>
  <c r="C89" i="26"/>
  <c r="C107" i="26"/>
  <c r="M83" i="26"/>
  <c r="C118" i="26"/>
  <c r="L121" i="26"/>
  <c r="C130" i="26"/>
  <c r="D120" i="26"/>
  <c r="H120" i="26"/>
  <c r="C131" i="26"/>
  <c r="I134" i="26"/>
  <c r="L134" i="26"/>
  <c r="I138" i="26"/>
  <c r="C155" i="26"/>
  <c r="D160" i="26"/>
  <c r="I162" i="26"/>
  <c r="L162" i="26"/>
  <c r="L161" i="26" s="1"/>
  <c r="L160" i="26" s="1"/>
  <c r="I166" i="26"/>
  <c r="F175" i="26"/>
  <c r="C204" i="26"/>
  <c r="C209" i="26"/>
  <c r="D212" i="26"/>
  <c r="D211" i="26" s="1"/>
  <c r="D181" i="26" s="1"/>
  <c r="E212" i="26"/>
  <c r="E211" i="26" s="1"/>
  <c r="O219" i="26"/>
  <c r="L227" i="26"/>
  <c r="C238" i="26"/>
  <c r="K252" i="26"/>
  <c r="C260" i="26"/>
  <c r="H53" i="26"/>
  <c r="O85" i="26"/>
  <c r="C208" i="26"/>
  <c r="F41" i="26"/>
  <c r="C60" i="26"/>
  <c r="K53" i="26"/>
  <c r="I67" i="26"/>
  <c r="C74" i="26"/>
  <c r="N75" i="26"/>
  <c r="M76" i="26"/>
  <c r="K83" i="26"/>
  <c r="K75" i="26" s="1"/>
  <c r="C88" i="26"/>
  <c r="L99" i="26"/>
  <c r="C106" i="26"/>
  <c r="C111" i="26"/>
  <c r="C117" i="26"/>
  <c r="J120" i="26"/>
  <c r="J75" i="26" s="1"/>
  <c r="C123" i="26"/>
  <c r="O121" i="26"/>
  <c r="M120" i="26"/>
  <c r="C133" i="26"/>
  <c r="O134" i="26"/>
  <c r="L138" i="26"/>
  <c r="C157" i="26"/>
  <c r="C158" i="26"/>
  <c r="C159" i="26"/>
  <c r="E161" i="26"/>
  <c r="E160" i="26" s="1"/>
  <c r="L166" i="26"/>
  <c r="C177" i="26"/>
  <c r="E174" i="26"/>
  <c r="C196" i="26"/>
  <c r="M187" i="26"/>
  <c r="C203" i="26"/>
  <c r="L216" i="26"/>
  <c r="C222" i="26"/>
  <c r="C224" i="26"/>
  <c r="C239" i="26"/>
  <c r="C244" i="26"/>
  <c r="C248" i="26"/>
  <c r="L253" i="26"/>
  <c r="L252" i="26" s="1"/>
  <c r="C277" i="26"/>
  <c r="L27" i="26"/>
  <c r="C27" i="26" s="1"/>
  <c r="G53" i="26"/>
  <c r="G52" i="26" s="1"/>
  <c r="H83" i="26"/>
  <c r="L91" i="26"/>
  <c r="C128" i="26"/>
  <c r="C132" i="26"/>
  <c r="C189" i="26"/>
  <c r="C237" i="26"/>
  <c r="N20" i="26"/>
  <c r="K26" i="26"/>
  <c r="J26" i="26"/>
  <c r="I58" i="26"/>
  <c r="I54" i="26" s="1"/>
  <c r="C63" i="26"/>
  <c r="C66" i="26"/>
  <c r="C82" i="26"/>
  <c r="C97" i="26"/>
  <c r="D83" i="26"/>
  <c r="O99" i="26"/>
  <c r="O114" i="26"/>
  <c r="C144" i="26"/>
  <c r="C149" i="26"/>
  <c r="C150" i="26"/>
  <c r="C151" i="26"/>
  <c r="K161" i="26"/>
  <c r="K160" i="26" s="1"/>
  <c r="C165" i="26"/>
  <c r="H174" i="26"/>
  <c r="F183" i="26"/>
  <c r="C184" i="26"/>
  <c r="O183" i="26"/>
  <c r="C195" i="26"/>
  <c r="C198" i="26"/>
  <c r="C207" i="26"/>
  <c r="J211" i="26"/>
  <c r="N212" i="26"/>
  <c r="N211" i="26" s="1"/>
  <c r="F216" i="26"/>
  <c r="C223" i="26"/>
  <c r="O227" i="26"/>
  <c r="G240" i="26"/>
  <c r="G211" i="26" s="1"/>
  <c r="M240" i="26"/>
  <c r="C278" i="26"/>
  <c r="K20" i="26"/>
  <c r="I80" i="26"/>
  <c r="I76" i="26" s="1"/>
  <c r="C81" i="26"/>
  <c r="C90" i="26"/>
  <c r="O20" i="26"/>
  <c r="L58" i="26"/>
  <c r="C68" i="26"/>
  <c r="J20" i="26"/>
  <c r="L275" i="26"/>
  <c r="L274" i="26" s="1"/>
  <c r="F275" i="26"/>
  <c r="C21" i="26"/>
  <c r="C23" i="26"/>
  <c r="L55" i="26"/>
  <c r="F152" i="26"/>
  <c r="C152" i="26" s="1"/>
  <c r="M20" i="26"/>
  <c r="M275" i="26"/>
  <c r="M274" i="26" s="1"/>
  <c r="D58" i="26"/>
  <c r="D54" i="26" s="1"/>
  <c r="D53" i="26" s="1"/>
  <c r="F64" i="26"/>
  <c r="C64" i="26" s="1"/>
  <c r="F67" i="26"/>
  <c r="L69" i="26"/>
  <c r="L67" i="26" s="1"/>
  <c r="M75" i="26"/>
  <c r="L76" i="26"/>
  <c r="C86" i="26"/>
  <c r="L85" i="26"/>
  <c r="C200" i="26"/>
  <c r="F199" i="26"/>
  <c r="E275" i="26"/>
  <c r="E274" i="26" s="1"/>
  <c r="E20" i="26"/>
  <c r="L26" i="26"/>
  <c r="L20" i="26" s="1"/>
  <c r="C44" i="26"/>
  <c r="I43" i="26"/>
  <c r="C43" i="26" s="1"/>
  <c r="C45" i="26"/>
  <c r="C59" i="26"/>
  <c r="O58" i="26"/>
  <c r="O54" i="26" s="1"/>
  <c r="O53" i="26" s="1"/>
  <c r="C65" i="26"/>
  <c r="C73" i="26"/>
  <c r="F76" i="26"/>
  <c r="C94" i="26"/>
  <c r="I91" i="26"/>
  <c r="C163" i="26"/>
  <c r="F162" i="26"/>
  <c r="C135" i="26"/>
  <c r="F134" i="26"/>
  <c r="C134" i="26" s="1"/>
  <c r="C147" i="26"/>
  <c r="C175" i="26"/>
  <c r="I250" i="26"/>
  <c r="C251" i="26"/>
  <c r="C284" i="26"/>
  <c r="C87" i="26"/>
  <c r="C101" i="26"/>
  <c r="C103" i="26"/>
  <c r="F99" i="26"/>
  <c r="C110" i="26"/>
  <c r="I108" i="26"/>
  <c r="C113" i="26"/>
  <c r="I114" i="26"/>
  <c r="F121" i="26"/>
  <c r="I121" i="26"/>
  <c r="C122" i="26"/>
  <c r="C125" i="26"/>
  <c r="L126" i="26"/>
  <c r="L120" i="26" s="1"/>
  <c r="C129" i="26"/>
  <c r="C137" i="26"/>
  <c r="O138" i="26"/>
  <c r="M161" i="26"/>
  <c r="M160" i="26" s="1"/>
  <c r="C167" i="26"/>
  <c r="F166" i="26"/>
  <c r="C166" i="26" s="1"/>
  <c r="C173" i="26"/>
  <c r="J174" i="26"/>
  <c r="N174" i="26"/>
  <c r="C180" i="26"/>
  <c r="F179" i="26"/>
  <c r="C231" i="26"/>
  <c r="I227" i="26"/>
  <c r="H274" i="26"/>
  <c r="I85" i="26"/>
  <c r="C93" i="26"/>
  <c r="C95" i="26"/>
  <c r="F91" i="26"/>
  <c r="C102" i="26"/>
  <c r="I99" i="26"/>
  <c r="C105" i="26"/>
  <c r="L108" i="26"/>
  <c r="C115" i="26"/>
  <c r="F114" i="26"/>
  <c r="E120" i="26"/>
  <c r="C127" i="26"/>
  <c r="F126" i="26"/>
  <c r="C139" i="26"/>
  <c r="F138" i="26"/>
  <c r="C154" i="26"/>
  <c r="O162" i="26"/>
  <c r="O161" i="26" s="1"/>
  <c r="O160" i="26" s="1"/>
  <c r="C169" i="26"/>
  <c r="C170" i="26"/>
  <c r="C171" i="26"/>
  <c r="I174" i="26"/>
  <c r="K174" i="26"/>
  <c r="O174" i="26"/>
  <c r="L188" i="26"/>
  <c r="C109" i="26"/>
  <c r="M182" i="26"/>
  <c r="L183" i="26"/>
  <c r="C190" i="26"/>
  <c r="C192" i="26"/>
  <c r="F188" i="26"/>
  <c r="C202" i="26"/>
  <c r="M212" i="26"/>
  <c r="M211" i="26" s="1"/>
  <c r="L219" i="26"/>
  <c r="C226" i="26"/>
  <c r="O240" i="26"/>
  <c r="C247" i="26"/>
  <c r="I245" i="26"/>
  <c r="C245" i="26" s="1"/>
  <c r="C259" i="26"/>
  <c r="I257" i="26"/>
  <c r="C257" i="26" s="1"/>
  <c r="C262" i="26"/>
  <c r="C271" i="26"/>
  <c r="I269" i="26"/>
  <c r="I275" i="26" s="1"/>
  <c r="I274" i="26" s="1"/>
  <c r="C283" i="26"/>
  <c r="N181" i="26"/>
  <c r="E182" i="26"/>
  <c r="E181" i="26" s="1"/>
  <c r="I182" i="26"/>
  <c r="C191" i="26"/>
  <c r="I188" i="26"/>
  <c r="I187" i="26" s="1"/>
  <c r="C194" i="26"/>
  <c r="L199" i="26"/>
  <c r="C206" i="26"/>
  <c r="O212" i="26"/>
  <c r="C218" i="26"/>
  <c r="C228" i="26"/>
  <c r="F227" i="26"/>
  <c r="K240" i="26"/>
  <c r="K211" i="26" s="1"/>
  <c r="F240" i="26"/>
  <c r="F253" i="26"/>
  <c r="C268" i="26"/>
  <c r="F267" i="26"/>
  <c r="O276" i="26"/>
  <c r="O274" i="26" s="1"/>
  <c r="J181" i="26"/>
  <c r="H211" i="26"/>
  <c r="H181" i="26" s="1"/>
  <c r="I214" i="26"/>
  <c r="I212" i="26" s="1"/>
  <c r="C215" i="26"/>
  <c r="C220" i="26"/>
  <c r="F219" i="26"/>
  <c r="C235" i="26"/>
  <c r="I233" i="26"/>
  <c r="C243" i="26"/>
  <c r="I241" i="26"/>
  <c r="C250" i="26"/>
  <c r="M252" i="26"/>
  <c r="C255" i="26"/>
  <c r="C264" i="26"/>
  <c r="F263" i="26"/>
  <c r="C263" i="26" s="1"/>
  <c r="C280" i="26"/>
  <c r="F276" i="26"/>
  <c r="C234" i="26"/>
  <c r="C242" i="26"/>
  <c r="C246" i="26"/>
  <c r="C254" i="26"/>
  <c r="C258" i="26"/>
  <c r="C270" i="26"/>
  <c r="N272" i="26" l="1"/>
  <c r="L212" i="26"/>
  <c r="L211" i="26" s="1"/>
  <c r="C219" i="26"/>
  <c r="L54" i="26"/>
  <c r="O182" i="26"/>
  <c r="I161" i="26"/>
  <c r="I160" i="26" s="1"/>
  <c r="M272" i="26"/>
  <c r="K52" i="26"/>
  <c r="E75" i="26"/>
  <c r="E52" i="26" s="1"/>
  <c r="E51" i="26" s="1"/>
  <c r="N52" i="26"/>
  <c r="I120" i="26"/>
  <c r="C108" i="26"/>
  <c r="C216" i="26"/>
  <c r="O83" i="26"/>
  <c r="H75" i="26"/>
  <c r="H52" i="26" s="1"/>
  <c r="H51" i="26" s="1"/>
  <c r="C80" i="26"/>
  <c r="C153" i="26"/>
  <c r="C69" i="26"/>
  <c r="G272" i="26"/>
  <c r="G181" i="26"/>
  <c r="G51" i="26" s="1"/>
  <c r="G273" i="26" s="1"/>
  <c r="C276" i="26"/>
  <c r="O211" i="26"/>
  <c r="J52" i="26"/>
  <c r="J51" i="26" s="1"/>
  <c r="J273" i="26" s="1"/>
  <c r="C269" i="26"/>
  <c r="I253" i="26"/>
  <c r="I252" i="26" s="1"/>
  <c r="C227" i="26"/>
  <c r="C126" i="26"/>
  <c r="I83" i="26"/>
  <c r="O120" i="26"/>
  <c r="O75" i="26" s="1"/>
  <c r="O272" i="26" s="1"/>
  <c r="C99" i="26"/>
  <c r="C199" i="26"/>
  <c r="C275" i="26"/>
  <c r="I53" i="26"/>
  <c r="D75" i="26"/>
  <c r="D52" i="26" s="1"/>
  <c r="D51" i="26" s="1"/>
  <c r="N51" i="26"/>
  <c r="N273" i="26" s="1"/>
  <c r="M52" i="26"/>
  <c r="C41" i="26"/>
  <c r="F20" i="26"/>
  <c r="K181" i="26"/>
  <c r="K51" i="26" s="1"/>
  <c r="K272" i="26"/>
  <c r="F212" i="26"/>
  <c r="I240" i="26"/>
  <c r="C240" i="26" s="1"/>
  <c r="C241" i="26"/>
  <c r="L187" i="26"/>
  <c r="L182" i="26" s="1"/>
  <c r="L181" i="26" s="1"/>
  <c r="F58" i="26"/>
  <c r="L83" i="26"/>
  <c r="L75" i="26" s="1"/>
  <c r="J272" i="26"/>
  <c r="C188" i="26"/>
  <c r="F187" i="26"/>
  <c r="M181" i="26"/>
  <c r="C138" i="26"/>
  <c r="L53" i="26"/>
  <c r="I75" i="26"/>
  <c r="C267" i="26"/>
  <c r="F266" i="26"/>
  <c r="F120" i="26"/>
  <c r="C121" i="26"/>
  <c r="C76" i="26"/>
  <c r="C183" i="26"/>
  <c r="C91" i="26"/>
  <c r="C179" i="26"/>
  <c r="F178" i="26"/>
  <c r="F274" i="26"/>
  <c r="C274" i="26" s="1"/>
  <c r="C162" i="26"/>
  <c r="F161" i="26"/>
  <c r="I232" i="26"/>
  <c r="C232" i="26" s="1"/>
  <c r="C233" i="26"/>
  <c r="F252" i="26"/>
  <c r="C252" i="26" s="1"/>
  <c r="C214" i="26"/>
  <c r="C114" i="26"/>
  <c r="E272" i="26"/>
  <c r="C26" i="26"/>
  <c r="H272" i="26"/>
  <c r="F83" i="26"/>
  <c r="C67" i="26"/>
  <c r="C85" i="26"/>
  <c r="C55" i="26"/>
  <c r="I20" i="26"/>
  <c r="C20" i="26" s="1"/>
  <c r="E50" i="26" l="1"/>
  <c r="E273" i="26"/>
  <c r="C253" i="26"/>
  <c r="M51" i="26"/>
  <c r="M273" i="26" s="1"/>
  <c r="N50" i="26"/>
  <c r="O181" i="26"/>
  <c r="H50" i="26"/>
  <c r="H273" i="26"/>
  <c r="J50" i="26"/>
  <c r="D272" i="26"/>
  <c r="I52" i="26"/>
  <c r="G50" i="26"/>
  <c r="C83" i="26"/>
  <c r="C120" i="26"/>
  <c r="L52" i="26"/>
  <c r="L51" i="26" s="1"/>
  <c r="M50" i="26"/>
  <c r="K50" i="26"/>
  <c r="K273" i="26"/>
  <c r="C58" i="26"/>
  <c r="F54" i="26"/>
  <c r="L272" i="26"/>
  <c r="F75" i="26"/>
  <c r="C75" i="26" s="1"/>
  <c r="C178" i="26"/>
  <c r="F174" i="26"/>
  <c r="C174" i="26" s="1"/>
  <c r="F160" i="26"/>
  <c r="C160" i="26" s="1"/>
  <c r="C161" i="26"/>
  <c r="F265" i="26"/>
  <c r="C266" i="26"/>
  <c r="C212" i="26"/>
  <c r="F211" i="26"/>
  <c r="D273" i="26"/>
  <c r="D50" i="26"/>
  <c r="C187" i="26"/>
  <c r="F182" i="26"/>
  <c r="O52" i="26"/>
  <c r="O51" i="26" s="1"/>
  <c r="I211" i="26"/>
  <c r="I272" i="26" l="1"/>
  <c r="I181" i="26"/>
  <c r="I51" i="26" s="1"/>
  <c r="O50" i="26"/>
  <c r="O273" i="26"/>
  <c r="C265" i="26"/>
  <c r="C54" i="26"/>
  <c r="F53" i="26"/>
  <c r="F181" i="26"/>
  <c r="C182" i="26"/>
  <c r="C211" i="26"/>
  <c r="L50" i="26"/>
  <c r="L273" i="26"/>
  <c r="F52" i="26" l="1"/>
  <c r="C53" i="26"/>
  <c r="F272" i="26"/>
  <c r="C272" i="26" s="1"/>
  <c r="I273" i="26"/>
  <c r="I50" i="26"/>
  <c r="C181" i="26"/>
  <c r="F51" i="26" l="1"/>
  <c r="C52" i="26"/>
  <c r="F273" i="26" l="1"/>
  <c r="C273" i="26" s="1"/>
  <c r="C51" i="26"/>
  <c r="F50" i="26"/>
  <c r="C50" i="26" s="1"/>
  <c r="R15" i="25" l="1"/>
  <c r="Q15" i="25"/>
  <c r="P15" i="25"/>
  <c r="O15" i="25"/>
  <c r="N15" i="25"/>
  <c r="M15" i="25"/>
  <c r="L15" i="25"/>
  <c r="K15" i="25"/>
  <c r="J15" i="25"/>
  <c r="I15" i="25"/>
  <c r="H15" i="25"/>
  <c r="G15" i="25"/>
  <c r="F15" i="25"/>
  <c r="E15" i="25"/>
  <c r="D15" i="25"/>
  <c r="E151" i="25" l="1"/>
  <c r="E153" i="25" s="1"/>
  <c r="F150" i="25"/>
  <c r="F149" i="25"/>
  <c r="F148" i="25"/>
  <c r="F147" i="25"/>
  <c r="F146" i="25"/>
  <c r="F145" i="25"/>
  <c r="F144" i="25"/>
  <c r="F143" i="25"/>
  <c r="F142" i="25"/>
  <c r="F141" i="25"/>
  <c r="F140" i="25"/>
  <c r="F139" i="25"/>
  <c r="F138" i="25"/>
  <c r="F137" i="25"/>
  <c r="F136" i="25"/>
  <c r="F135" i="25"/>
  <c r="F134" i="25"/>
  <c r="F133" i="25"/>
  <c r="F132" i="25"/>
  <c r="F131" i="25"/>
  <c r="F130" i="25"/>
  <c r="F129" i="25"/>
  <c r="F128" i="25"/>
  <c r="F127" i="25"/>
  <c r="F126" i="25"/>
  <c r="F125" i="25"/>
  <c r="F124" i="25"/>
  <c r="F123" i="25"/>
  <c r="F122" i="25"/>
  <c r="F121" i="25"/>
  <c r="P117" i="25"/>
  <c r="O117" i="25"/>
  <c r="N117" i="25"/>
  <c r="M117" i="25"/>
  <c r="L117" i="25"/>
  <c r="K117" i="25"/>
  <c r="J117" i="25"/>
  <c r="I117" i="25"/>
  <c r="H117" i="25"/>
  <c r="G117" i="25"/>
  <c r="E117" i="25"/>
  <c r="D117" i="25"/>
  <c r="P116" i="25"/>
  <c r="N116" i="25"/>
  <c r="M116" i="25"/>
  <c r="L116" i="25"/>
  <c r="K116" i="25"/>
  <c r="J116" i="25"/>
  <c r="I116" i="25"/>
  <c r="H116" i="25"/>
  <c r="G116" i="25"/>
  <c r="R113" i="25"/>
  <c r="Q113" i="25"/>
  <c r="P113" i="25"/>
  <c r="P111" i="25" s="1"/>
  <c r="O113" i="25"/>
  <c r="O111" i="25" s="1"/>
  <c r="N113" i="25"/>
  <c r="M113" i="25"/>
  <c r="L113" i="25"/>
  <c r="L111" i="25" s="1"/>
  <c r="K113" i="25"/>
  <c r="K111" i="25" s="1"/>
  <c r="J113" i="25"/>
  <c r="I113" i="25"/>
  <c r="I111" i="25" s="1"/>
  <c r="H113" i="25"/>
  <c r="H111" i="25" s="1"/>
  <c r="G113" i="25"/>
  <c r="G111" i="25" s="1"/>
  <c r="F113" i="25"/>
  <c r="E113" i="25"/>
  <c r="R112" i="25"/>
  <c r="R111" i="25" s="1"/>
  <c r="Q111" i="25"/>
  <c r="N111" i="25"/>
  <c r="M111" i="25"/>
  <c r="J111" i="25"/>
  <c r="F111" i="25"/>
  <c r="E111" i="25"/>
  <c r="D111" i="25"/>
  <c r="A111" i="25"/>
  <c r="R97" i="25"/>
  <c r="R96" i="25"/>
  <c r="Q90" i="25"/>
  <c r="P90" i="25"/>
  <c r="O90" i="25"/>
  <c r="N90" i="25"/>
  <c r="M90" i="25"/>
  <c r="L90" i="25"/>
  <c r="K90" i="25"/>
  <c r="J90" i="25"/>
  <c r="I90" i="25"/>
  <c r="H90" i="25"/>
  <c r="G90" i="25"/>
  <c r="F90" i="25"/>
  <c r="E90" i="25"/>
  <c r="D90" i="25"/>
  <c r="A90" i="25"/>
  <c r="R89" i="25"/>
  <c r="R117" i="25" s="1"/>
  <c r="R88" i="25"/>
  <c r="R116" i="25" s="1"/>
  <c r="A86" i="25"/>
  <c r="A78" i="25"/>
  <c r="A76" i="25"/>
  <c r="O70" i="25"/>
  <c r="O11" i="25" s="1"/>
  <c r="O12" i="25" s="1"/>
  <c r="F70" i="25"/>
  <c r="D70" i="25"/>
  <c r="A70" i="25"/>
  <c r="F65" i="25"/>
  <c r="F117" i="25" s="1"/>
  <c r="F64" i="25"/>
  <c r="A64" i="25"/>
  <c r="F52" i="25"/>
  <c r="E52" i="25"/>
  <c r="E37" i="25" s="1"/>
  <c r="D52" i="25"/>
  <c r="A52" i="25"/>
  <c r="Q43" i="25"/>
  <c r="Q117" i="25" s="1"/>
  <c r="Q42" i="25"/>
  <c r="Q37" i="25" s="1"/>
  <c r="P37" i="25"/>
  <c r="O37" i="25"/>
  <c r="N37" i="25"/>
  <c r="M37" i="25"/>
  <c r="L37" i="25"/>
  <c r="K37" i="25"/>
  <c r="J37" i="25"/>
  <c r="I37" i="25"/>
  <c r="H37" i="25"/>
  <c r="G37" i="25"/>
  <c r="F37" i="25"/>
  <c r="R36" i="25"/>
  <c r="J36" i="25"/>
  <c r="F36" i="25"/>
  <c r="R35" i="25"/>
  <c r="A35" i="25"/>
  <c r="Q36" i="25" s="1"/>
  <c r="P33" i="25"/>
  <c r="O33" i="25"/>
  <c r="N33" i="25"/>
  <c r="M33" i="25"/>
  <c r="L33" i="25"/>
  <c r="K33" i="25"/>
  <c r="J33" i="25"/>
  <c r="I33" i="25"/>
  <c r="H33" i="25"/>
  <c r="G33" i="25"/>
  <c r="A33" i="25"/>
  <c r="O34" i="25" s="1"/>
  <c r="R32" i="25"/>
  <c r="Q32" i="25"/>
  <c r="P32" i="25"/>
  <c r="O32" i="25"/>
  <c r="N32" i="25"/>
  <c r="M32" i="25"/>
  <c r="L32" i="25"/>
  <c r="K32" i="25"/>
  <c r="J32" i="25"/>
  <c r="I32" i="25"/>
  <c r="H32" i="25"/>
  <c r="G32" i="25"/>
  <c r="F32" i="25"/>
  <c r="R31" i="25"/>
  <c r="M30" i="25"/>
  <c r="A29" i="25"/>
  <c r="P30" i="25" s="1"/>
  <c r="F28" i="25"/>
  <c r="D28" i="25"/>
  <c r="E28" i="25" s="1"/>
  <c r="N27" i="25"/>
  <c r="M27" i="25"/>
  <c r="L27" i="25"/>
  <c r="K27" i="25"/>
  <c r="J27" i="25"/>
  <c r="I27" i="25"/>
  <c r="H27" i="25"/>
  <c r="G27" i="25"/>
  <c r="F27" i="25"/>
  <c r="O28" i="25" s="1"/>
  <c r="A25" i="25"/>
  <c r="H26" i="25" s="1"/>
  <c r="Q23" i="25"/>
  <c r="P23" i="25"/>
  <c r="O23" i="25"/>
  <c r="N23" i="25"/>
  <c r="M23" i="25"/>
  <c r="L23" i="25"/>
  <c r="K23" i="25"/>
  <c r="J23" i="25"/>
  <c r="I23" i="25"/>
  <c r="H23" i="25"/>
  <c r="A23" i="25"/>
  <c r="O21" i="25"/>
  <c r="N21" i="25"/>
  <c r="M21" i="25"/>
  <c r="L21" i="25"/>
  <c r="K21" i="25"/>
  <c r="J21" i="25"/>
  <c r="I21" i="25"/>
  <c r="H21" i="25"/>
  <c r="G21" i="25"/>
  <c r="F21" i="25"/>
  <c r="A21" i="25"/>
  <c r="O22" i="25" s="1"/>
  <c r="P19" i="25"/>
  <c r="L19" i="25"/>
  <c r="K19" i="25"/>
  <c r="J19" i="25"/>
  <c r="I19" i="25"/>
  <c r="H19" i="25"/>
  <c r="G19" i="25"/>
  <c r="A19" i="25"/>
  <c r="P20" i="25" s="1"/>
  <c r="R18" i="25"/>
  <c r="R17" i="25"/>
  <c r="P17" i="25"/>
  <c r="O17" i="25"/>
  <c r="N17" i="25"/>
  <c r="M17" i="25"/>
  <c r="L17" i="25"/>
  <c r="K17" i="25"/>
  <c r="J17" i="25"/>
  <c r="I17" i="25"/>
  <c r="H17" i="25"/>
  <c r="G17" i="25"/>
  <c r="F17" i="25"/>
  <c r="A17" i="25"/>
  <c r="F18" i="25" s="1"/>
  <c r="N12" i="25"/>
  <c r="Q11" i="25"/>
  <c r="Q12" i="25" s="1"/>
  <c r="P11" i="25"/>
  <c r="P12" i="25" s="1"/>
  <c r="N11" i="25"/>
  <c r="M11" i="25"/>
  <c r="M12" i="25" s="1"/>
  <c r="L11" i="25"/>
  <c r="L12" i="25" s="1"/>
  <c r="K11" i="25"/>
  <c r="K12" i="25" s="1"/>
  <c r="J11" i="25"/>
  <c r="J12" i="25" s="1"/>
  <c r="I11" i="25"/>
  <c r="I12" i="25" s="1"/>
  <c r="H11" i="25"/>
  <c r="H12" i="25" s="1"/>
  <c r="G11" i="25"/>
  <c r="G12" i="25" s="1"/>
  <c r="E11" i="25"/>
  <c r="E12" i="25" s="1"/>
  <c r="D11" i="25"/>
  <c r="D12" i="25" s="1"/>
  <c r="E26" i="25" l="1"/>
  <c r="F26" i="25" s="1"/>
  <c r="H28" i="25"/>
  <c r="E30" i="25"/>
  <c r="F30" i="25" s="1"/>
  <c r="N30" i="25"/>
  <c r="H34" i="25"/>
  <c r="I26" i="25"/>
  <c r="I30" i="25"/>
  <c r="M34" i="25"/>
  <c r="N36" i="25"/>
  <c r="Q116" i="25"/>
  <c r="H22" i="25"/>
  <c r="L22" i="25"/>
  <c r="D22" i="25"/>
  <c r="E22" i="25" s="1"/>
  <c r="J26" i="25"/>
  <c r="L28" i="25"/>
  <c r="J30" i="25"/>
  <c r="D34" i="25"/>
  <c r="E34" i="25" s="1"/>
  <c r="F34" i="25" s="1"/>
  <c r="R37" i="25"/>
  <c r="A37" i="25"/>
  <c r="G34" i="25"/>
  <c r="E116" i="25"/>
  <c r="F151" i="25"/>
  <c r="O18" i="25"/>
  <c r="L20" i="25"/>
  <c r="N24" i="25"/>
  <c r="J24" i="25"/>
  <c r="F24" i="25"/>
  <c r="G24" i="25" s="1"/>
  <c r="Q24" i="25"/>
  <c r="M24" i="25"/>
  <c r="I24" i="25"/>
  <c r="P24" i="25"/>
  <c r="L24" i="25"/>
  <c r="H24" i="25"/>
  <c r="K24" i="25"/>
  <c r="A16" i="25"/>
  <c r="N18" i="25"/>
  <c r="I18" i="25"/>
  <c r="P18" i="25"/>
  <c r="Q18" i="25"/>
  <c r="M18" i="25"/>
  <c r="H18" i="25"/>
  <c r="H16" i="25" s="1"/>
  <c r="H114" i="25" s="1"/>
  <c r="D18" i="25"/>
  <c r="L18" i="25"/>
  <c r="G18" i="25"/>
  <c r="O24" i="25"/>
  <c r="D116" i="25"/>
  <c r="D37" i="25"/>
  <c r="F11" i="25"/>
  <c r="F12" i="25" s="1"/>
  <c r="F116" i="25"/>
  <c r="O20" i="25"/>
  <c r="K20" i="25"/>
  <c r="G20" i="25"/>
  <c r="I20" i="25"/>
  <c r="N20" i="25"/>
  <c r="J20" i="25"/>
  <c r="M20" i="25"/>
  <c r="D20" i="25"/>
  <c r="E20" i="25" s="1"/>
  <c r="F20" i="25" s="1"/>
  <c r="L34" i="25"/>
  <c r="J18" i="25"/>
  <c r="H20" i="25"/>
  <c r="Q28" i="25"/>
  <c r="M28" i="25"/>
  <c r="I28" i="25"/>
  <c r="P28" i="25"/>
  <c r="P34" i="25"/>
  <c r="R90" i="25"/>
  <c r="I22" i="25"/>
  <c r="M22" i="25"/>
  <c r="G36" i="25"/>
  <c r="K36" i="25"/>
  <c r="O36" i="25"/>
  <c r="R11" i="25"/>
  <c r="F22" i="25"/>
  <c r="F8" i="25" s="1"/>
  <c r="F9" i="25" s="1"/>
  <c r="J22" i="25"/>
  <c r="N22" i="25"/>
  <c r="G26" i="25"/>
  <c r="K26" i="25"/>
  <c r="J28" i="25"/>
  <c r="N28" i="25"/>
  <c r="R28" i="25"/>
  <c r="G30" i="25"/>
  <c r="K30" i="25"/>
  <c r="O30" i="25"/>
  <c r="I34" i="25"/>
  <c r="N34" i="25"/>
  <c r="H36" i="25"/>
  <c r="L36" i="25"/>
  <c r="P36" i="25"/>
  <c r="O116" i="25"/>
  <c r="G22" i="25"/>
  <c r="K22" i="25"/>
  <c r="G28" i="25"/>
  <c r="K28" i="25"/>
  <c r="H30" i="25"/>
  <c r="L30" i="25"/>
  <c r="L13" i="25" s="1"/>
  <c r="L14" i="25" s="1"/>
  <c r="J34" i="25"/>
  <c r="E36" i="25"/>
  <c r="I36" i="25"/>
  <c r="M36" i="25"/>
  <c r="L8" i="25" l="1"/>
  <c r="L9" i="25" s="1"/>
  <c r="I16" i="25"/>
  <c r="I114" i="25" s="1"/>
  <c r="P8" i="25"/>
  <c r="P9" i="25" s="1"/>
  <c r="K8" i="25"/>
  <c r="K9" i="25" s="1"/>
  <c r="M13" i="25"/>
  <c r="M14" i="25" s="1"/>
  <c r="I13" i="25"/>
  <c r="I14" i="25" s="1"/>
  <c r="H8" i="25"/>
  <c r="H9" i="25" s="1"/>
  <c r="L16" i="25"/>
  <c r="L114" i="25" s="1"/>
  <c r="E18" i="25"/>
  <c r="D8" i="25"/>
  <c r="D9" i="25" s="1"/>
  <c r="D16" i="25"/>
  <c r="D114" i="25" s="1"/>
  <c r="D13" i="25"/>
  <c r="D14" i="25" s="1"/>
  <c r="P13" i="25"/>
  <c r="P14" i="25" s="1"/>
  <c r="R8" i="25"/>
  <c r="R16" i="25"/>
  <c r="R114" i="25" s="1"/>
  <c r="K13" i="25"/>
  <c r="K14" i="25" s="1"/>
  <c r="K16" i="25"/>
  <c r="K114" i="25" s="1"/>
  <c r="R13" i="25"/>
  <c r="I8" i="25"/>
  <c r="I9" i="25" s="1"/>
  <c r="H13" i="25"/>
  <c r="H14" i="25" s="1"/>
  <c r="O8" i="25"/>
  <c r="O9" i="25" s="1"/>
  <c r="O16" i="25"/>
  <c r="O114" i="25" s="1"/>
  <c r="O13" i="25"/>
  <c r="O14" i="25" s="1"/>
  <c r="G8" i="25"/>
  <c r="G9" i="25" s="1"/>
  <c r="G16" i="25"/>
  <c r="G114" i="25" s="1"/>
  <c r="G13" i="25"/>
  <c r="G14" i="25" s="1"/>
  <c r="N13" i="25"/>
  <c r="N14" i="25" s="1"/>
  <c r="N8" i="25"/>
  <c r="N9" i="25" s="1"/>
  <c r="N16" i="25"/>
  <c r="N114" i="25" s="1"/>
  <c r="M8" i="25"/>
  <c r="M9" i="25" s="1"/>
  <c r="P16" i="25"/>
  <c r="P114" i="25" s="1"/>
  <c r="J13" i="25"/>
  <c r="J14" i="25" s="1"/>
  <c r="J8" i="25"/>
  <c r="J9" i="25" s="1"/>
  <c r="J16" i="25"/>
  <c r="J114" i="25" s="1"/>
  <c r="F16" i="25"/>
  <c r="F114" i="25" s="1"/>
  <c r="F13" i="25"/>
  <c r="F14" i="25" s="1"/>
  <c r="M16" i="25"/>
  <c r="M114" i="25" s="1"/>
  <c r="Q16" i="25"/>
  <c r="Q114" i="25" s="1"/>
  <c r="Q13" i="25"/>
  <c r="Q14" i="25" s="1"/>
  <c r="Q8" i="25"/>
  <c r="Q9" i="25" s="1"/>
  <c r="E16" i="25" l="1"/>
  <c r="E114" i="25" s="1"/>
  <c r="E13" i="25"/>
  <c r="E14" i="25" s="1"/>
  <c r="E8" i="25"/>
  <c r="E9" i="25" s="1"/>
  <c r="O284" i="23" l="1"/>
  <c r="L284" i="23"/>
  <c r="I284" i="23"/>
  <c r="F284" i="23"/>
  <c r="O283" i="23"/>
  <c r="L283" i="23"/>
  <c r="I283" i="23"/>
  <c r="F283" i="23"/>
  <c r="C283" i="23" s="1"/>
  <c r="O282" i="23"/>
  <c r="L282" i="23"/>
  <c r="I282" i="23"/>
  <c r="F282" i="23"/>
  <c r="C282" i="23" s="1"/>
  <c r="O281" i="23"/>
  <c r="L281" i="23"/>
  <c r="I281" i="23"/>
  <c r="F281" i="23"/>
  <c r="C281" i="23" s="1"/>
  <c r="O280" i="23"/>
  <c r="L280" i="23"/>
  <c r="I280" i="23"/>
  <c r="F280" i="23"/>
  <c r="O279" i="23"/>
  <c r="L279" i="23"/>
  <c r="I279" i="23"/>
  <c r="F279" i="23"/>
  <c r="O278" i="23"/>
  <c r="L278" i="23"/>
  <c r="I278" i="23"/>
  <c r="F278" i="23"/>
  <c r="O277" i="23"/>
  <c r="O276" i="23" s="1"/>
  <c r="L277" i="23"/>
  <c r="I277" i="23"/>
  <c r="F277" i="23"/>
  <c r="N276" i="23"/>
  <c r="M276" i="23"/>
  <c r="K276" i="23"/>
  <c r="J276" i="23"/>
  <c r="H276" i="23"/>
  <c r="G276" i="23"/>
  <c r="E276" i="23"/>
  <c r="D276" i="23"/>
  <c r="O271" i="23"/>
  <c r="L271" i="23"/>
  <c r="I271" i="23"/>
  <c r="F271" i="23"/>
  <c r="O270" i="23"/>
  <c r="L270" i="23"/>
  <c r="L269" i="23" s="1"/>
  <c r="I270" i="23"/>
  <c r="F270" i="23"/>
  <c r="O269" i="23"/>
  <c r="N269" i="23"/>
  <c r="M269" i="23"/>
  <c r="K269" i="23"/>
  <c r="J269" i="23"/>
  <c r="H269" i="23"/>
  <c r="G269" i="23"/>
  <c r="F269" i="23"/>
  <c r="E269" i="23"/>
  <c r="D269" i="23"/>
  <c r="O268" i="23"/>
  <c r="L268" i="23"/>
  <c r="L267" i="23" s="1"/>
  <c r="L266" i="23" s="1"/>
  <c r="L265" i="23" s="1"/>
  <c r="I268" i="23"/>
  <c r="F268" i="23"/>
  <c r="O267" i="23"/>
  <c r="O266" i="23" s="1"/>
  <c r="O265" i="23" s="1"/>
  <c r="N267" i="23"/>
  <c r="N266" i="23" s="1"/>
  <c r="N265" i="23" s="1"/>
  <c r="M267" i="23"/>
  <c r="M266" i="23" s="1"/>
  <c r="M265" i="23" s="1"/>
  <c r="K267" i="23"/>
  <c r="K266" i="23" s="1"/>
  <c r="K265" i="23" s="1"/>
  <c r="J267" i="23"/>
  <c r="J266" i="23" s="1"/>
  <c r="J265" i="23" s="1"/>
  <c r="I267" i="23"/>
  <c r="I266" i="23" s="1"/>
  <c r="I265" i="23" s="1"/>
  <c r="H267" i="23"/>
  <c r="G267" i="23"/>
  <c r="G266" i="23" s="1"/>
  <c r="G265" i="23" s="1"/>
  <c r="E267" i="23"/>
  <c r="E266" i="23" s="1"/>
  <c r="E265" i="23" s="1"/>
  <c r="D267" i="23"/>
  <c r="D266" i="23" s="1"/>
  <c r="D265" i="23" s="1"/>
  <c r="H266" i="23"/>
  <c r="H265" i="23" s="1"/>
  <c r="O264" i="23"/>
  <c r="L264" i="23"/>
  <c r="L263" i="23" s="1"/>
  <c r="I264" i="23"/>
  <c r="I263" i="23" s="1"/>
  <c r="F264" i="23"/>
  <c r="O263" i="23"/>
  <c r="N263" i="23"/>
  <c r="M263" i="23"/>
  <c r="K263" i="23"/>
  <c r="J263" i="23"/>
  <c r="H263" i="23"/>
  <c r="G263" i="23"/>
  <c r="E263" i="23"/>
  <c r="D263" i="23"/>
  <c r="O262" i="23"/>
  <c r="L262" i="23"/>
  <c r="I262" i="23"/>
  <c r="F262" i="23"/>
  <c r="O261" i="23"/>
  <c r="L261" i="23"/>
  <c r="I261" i="23"/>
  <c r="F261" i="23"/>
  <c r="O260" i="23"/>
  <c r="L260" i="23"/>
  <c r="I260" i="23"/>
  <c r="F260" i="23"/>
  <c r="O259" i="23"/>
  <c r="L259" i="23"/>
  <c r="I259" i="23"/>
  <c r="F259" i="23"/>
  <c r="O258" i="23"/>
  <c r="O257" i="23" s="1"/>
  <c r="L258" i="23"/>
  <c r="I258" i="23"/>
  <c r="F258" i="23"/>
  <c r="N257" i="23"/>
  <c r="M257" i="23"/>
  <c r="K257" i="23"/>
  <c r="J257" i="23"/>
  <c r="H257" i="23"/>
  <c r="G257" i="23"/>
  <c r="G253" i="23" s="1"/>
  <c r="G252" i="23" s="1"/>
  <c r="E257" i="23"/>
  <c r="E253" i="23" s="1"/>
  <c r="D257" i="23"/>
  <c r="D253" i="23" s="1"/>
  <c r="D252" i="23" s="1"/>
  <c r="O256" i="23"/>
  <c r="L256" i="23"/>
  <c r="I256" i="23"/>
  <c r="F256" i="23"/>
  <c r="O255" i="23"/>
  <c r="L255" i="23"/>
  <c r="I255" i="23"/>
  <c r="F255" i="23"/>
  <c r="O254" i="23"/>
  <c r="L254" i="23"/>
  <c r="I254" i="23"/>
  <c r="F254" i="23"/>
  <c r="N253" i="23"/>
  <c r="N252" i="23" s="1"/>
  <c r="M253" i="23"/>
  <c r="K253" i="23"/>
  <c r="K252" i="23" s="1"/>
  <c r="J253" i="23"/>
  <c r="J252" i="23" s="1"/>
  <c r="H253" i="23"/>
  <c r="O251" i="23"/>
  <c r="L251" i="23"/>
  <c r="L250" i="23" s="1"/>
  <c r="I251" i="23"/>
  <c r="F251" i="23"/>
  <c r="F250" i="23" s="1"/>
  <c r="O250" i="23"/>
  <c r="N250" i="23"/>
  <c r="M250" i="23"/>
  <c r="K250" i="23"/>
  <c r="J250" i="23"/>
  <c r="H250" i="23"/>
  <c r="G250" i="23"/>
  <c r="E250" i="23"/>
  <c r="D250" i="23"/>
  <c r="O249" i="23"/>
  <c r="L249" i="23"/>
  <c r="I249" i="23"/>
  <c r="C249" i="23" s="1"/>
  <c r="F249" i="23"/>
  <c r="O248" i="23"/>
  <c r="L248" i="23"/>
  <c r="I248" i="23"/>
  <c r="F248" i="23"/>
  <c r="O247" i="23"/>
  <c r="L247" i="23"/>
  <c r="I247" i="23"/>
  <c r="F247" i="23"/>
  <c r="O246" i="23"/>
  <c r="L246" i="23"/>
  <c r="I246" i="23"/>
  <c r="F246" i="23"/>
  <c r="N245" i="23"/>
  <c r="M245" i="23"/>
  <c r="K245" i="23"/>
  <c r="J245" i="23"/>
  <c r="H245" i="23"/>
  <c r="G245" i="23"/>
  <c r="E245" i="23"/>
  <c r="D245" i="23"/>
  <c r="O244" i="23"/>
  <c r="L244" i="23"/>
  <c r="I244" i="23"/>
  <c r="F244" i="23"/>
  <c r="O243" i="23"/>
  <c r="L243" i="23"/>
  <c r="I243" i="23"/>
  <c r="F243" i="23"/>
  <c r="O242" i="23"/>
  <c r="L242" i="23"/>
  <c r="I242" i="23"/>
  <c r="F242" i="23"/>
  <c r="O241" i="23"/>
  <c r="N241" i="23"/>
  <c r="M241" i="23"/>
  <c r="M240" i="23" s="1"/>
  <c r="K241" i="23"/>
  <c r="J241" i="23"/>
  <c r="J240" i="23" s="1"/>
  <c r="H241" i="23"/>
  <c r="G241" i="23"/>
  <c r="G240" i="23" s="1"/>
  <c r="E241" i="23"/>
  <c r="D241" i="23"/>
  <c r="D240" i="23" s="1"/>
  <c r="O239" i="23"/>
  <c r="L239" i="23"/>
  <c r="I239" i="23"/>
  <c r="F239" i="23"/>
  <c r="O238" i="23"/>
  <c r="L238" i="23"/>
  <c r="I238" i="23"/>
  <c r="F238" i="23"/>
  <c r="O237" i="23"/>
  <c r="L237" i="23"/>
  <c r="I237" i="23"/>
  <c r="F237" i="23"/>
  <c r="O236" i="23"/>
  <c r="L236" i="23"/>
  <c r="I236" i="23"/>
  <c r="F236" i="23"/>
  <c r="O235" i="23"/>
  <c r="L235" i="23"/>
  <c r="I235" i="23"/>
  <c r="F235" i="23"/>
  <c r="O234" i="23"/>
  <c r="L234" i="23"/>
  <c r="I234" i="23"/>
  <c r="F234" i="23"/>
  <c r="O233" i="23"/>
  <c r="O232" i="23" s="1"/>
  <c r="N233" i="23"/>
  <c r="M233" i="23"/>
  <c r="K233" i="23"/>
  <c r="K232" i="23" s="1"/>
  <c r="J233" i="23"/>
  <c r="J232" i="23" s="1"/>
  <c r="H233" i="23"/>
  <c r="G233" i="23"/>
  <c r="G232" i="23" s="1"/>
  <c r="E233" i="23"/>
  <c r="E232" i="23" s="1"/>
  <c r="D233" i="23"/>
  <c r="D232" i="23" s="1"/>
  <c r="N232" i="23"/>
  <c r="M232" i="23"/>
  <c r="H232" i="23"/>
  <c r="O231" i="23"/>
  <c r="L231" i="23"/>
  <c r="I231" i="23"/>
  <c r="F231" i="23"/>
  <c r="O230" i="23"/>
  <c r="L230" i="23"/>
  <c r="I230" i="23"/>
  <c r="F230" i="23"/>
  <c r="O229" i="23"/>
  <c r="L229" i="23"/>
  <c r="I229" i="23"/>
  <c r="F229" i="23"/>
  <c r="O228" i="23"/>
  <c r="L228" i="23"/>
  <c r="I228" i="23"/>
  <c r="I227" i="23" s="1"/>
  <c r="F228" i="23"/>
  <c r="N227" i="23"/>
  <c r="M227" i="23"/>
  <c r="K227" i="23"/>
  <c r="J227" i="23"/>
  <c r="H227" i="23"/>
  <c r="G227" i="23"/>
  <c r="E227" i="23"/>
  <c r="D227" i="23"/>
  <c r="O226" i="23"/>
  <c r="L226" i="23"/>
  <c r="I226" i="23"/>
  <c r="F226" i="23"/>
  <c r="O225" i="23"/>
  <c r="L225" i="23"/>
  <c r="I225" i="23"/>
  <c r="F225" i="23"/>
  <c r="O224" i="23"/>
  <c r="L224" i="23"/>
  <c r="I224" i="23"/>
  <c r="F224" i="23"/>
  <c r="O223" i="23"/>
  <c r="L223" i="23"/>
  <c r="I223" i="23"/>
  <c r="F223" i="23"/>
  <c r="O222" i="23"/>
  <c r="L222" i="23"/>
  <c r="I222" i="23"/>
  <c r="F222" i="23"/>
  <c r="O221" i="23"/>
  <c r="L221" i="23"/>
  <c r="I221" i="23"/>
  <c r="F221" i="23"/>
  <c r="O220" i="23"/>
  <c r="L220" i="23"/>
  <c r="I220" i="23"/>
  <c r="F220" i="23"/>
  <c r="N219" i="23"/>
  <c r="M219" i="23"/>
  <c r="K219" i="23"/>
  <c r="J219" i="23"/>
  <c r="H219" i="23"/>
  <c r="G219" i="23"/>
  <c r="E219" i="23"/>
  <c r="D219" i="23"/>
  <c r="O218" i="23"/>
  <c r="L218" i="23"/>
  <c r="I218" i="23"/>
  <c r="F218" i="23"/>
  <c r="O217" i="23"/>
  <c r="O216" i="23" s="1"/>
  <c r="L217" i="23"/>
  <c r="L216" i="23" s="1"/>
  <c r="I217" i="23"/>
  <c r="F217" i="23"/>
  <c r="N216" i="23"/>
  <c r="M216" i="23"/>
  <c r="K216" i="23"/>
  <c r="J216" i="23"/>
  <c r="I216" i="23"/>
  <c r="H216" i="23"/>
  <c r="G216" i="23"/>
  <c r="F216" i="23"/>
  <c r="E216" i="23"/>
  <c r="D216" i="23"/>
  <c r="O215" i="23"/>
  <c r="L215" i="23"/>
  <c r="L214" i="23" s="1"/>
  <c r="I215" i="23"/>
  <c r="I214" i="23" s="1"/>
  <c r="F215" i="23"/>
  <c r="O214" i="23"/>
  <c r="N214" i="23"/>
  <c r="M214" i="23"/>
  <c r="K214" i="23"/>
  <c r="J214" i="23"/>
  <c r="H214" i="23"/>
  <c r="G214" i="23"/>
  <c r="F214" i="23"/>
  <c r="E214" i="23"/>
  <c r="D214" i="23"/>
  <c r="O213" i="23"/>
  <c r="L213" i="23"/>
  <c r="I213" i="23"/>
  <c r="F213" i="23"/>
  <c r="D212" i="23"/>
  <c r="O210" i="23"/>
  <c r="L210" i="23"/>
  <c r="I210" i="23"/>
  <c r="F210" i="23"/>
  <c r="O209" i="23"/>
  <c r="O208" i="23" s="1"/>
  <c r="L209" i="23"/>
  <c r="L208" i="23" s="1"/>
  <c r="I209" i="23"/>
  <c r="I208" i="23" s="1"/>
  <c r="F209" i="23"/>
  <c r="N208" i="23"/>
  <c r="M208" i="23"/>
  <c r="K208" i="23"/>
  <c r="J208" i="23"/>
  <c r="H208" i="23"/>
  <c r="G208" i="23"/>
  <c r="F208" i="23"/>
  <c r="E208" i="23"/>
  <c r="D208" i="23"/>
  <c r="O207" i="23"/>
  <c r="L207" i="23"/>
  <c r="I207" i="23"/>
  <c r="F207" i="23"/>
  <c r="O206" i="23"/>
  <c r="L206" i="23"/>
  <c r="I206" i="23"/>
  <c r="F206" i="23"/>
  <c r="O205" i="23"/>
  <c r="L205" i="23"/>
  <c r="C205" i="23" s="1"/>
  <c r="I205" i="23"/>
  <c r="F205" i="23"/>
  <c r="O204" i="23"/>
  <c r="L204" i="23"/>
  <c r="I204" i="23"/>
  <c r="F204" i="23"/>
  <c r="O203" i="23"/>
  <c r="L203" i="23"/>
  <c r="I203" i="23"/>
  <c r="F203" i="23"/>
  <c r="O202" i="23"/>
  <c r="L202" i="23"/>
  <c r="I202" i="23"/>
  <c r="F202" i="23"/>
  <c r="O201" i="23"/>
  <c r="L201" i="23"/>
  <c r="I201" i="23"/>
  <c r="F201" i="23"/>
  <c r="O200" i="23"/>
  <c r="L200" i="23"/>
  <c r="I200" i="23"/>
  <c r="F200" i="23"/>
  <c r="N199" i="23"/>
  <c r="M199" i="23"/>
  <c r="K199" i="23"/>
  <c r="J199" i="23"/>
  <c r="H199" i="23"/>
  <c r="G199" i="23"/>
  <c r="E199" i="23"/>
  <c r="D199" i="23"/>
  <c r="O198" i="23"/>
  <c r="L198" i="23"/>
  <c r="I198" i="23"/>
  <c r="F198" i="23"/>
  <c r="O197" i="23"/>
  <c r="L197" i="23"/>
  <c r="I197" i="23"/>
  <c r="F197" i="23"/>
  <c r="O196" i="23"/>
  <c r="L196" i="23"/>
  <c r="I196" i="23"/>
  <c r="F196" i="23"/>
  <c r="O195" i="23"/>
  <c r="L195" i="23"/>
  <c r="I195" i="23"/>
  <c r="F195" i="23"/>
  <c r="O194" i="23"/>
  <c r="L194" i="23"/>
  <c r="I194" i="23"/>
  <c r="F194" i="23"/>
  <c r="O193" i="23"/>
  <c r="L193" i="23"/>
  <c r="I193" i="23"/>
  <c r="F193" i="23"/>
  <c r="O192" i="23"/>
  <c r="L192" i="23"/>
  <c r="I192" i="23"/>
  <c r="F192" i="23"/>
  <c r="O191" i="23"/>
  <c r="L191" i="23"/>
  <c r="I191" i="23"/>
  <c r="F191" i="23"/>
  <c r="O190" i="23"/>
  <c r="L190" i="23"/>
  <c r="I190" i="23"/>
  <c r="F190" i="23"/>
  <c r="O189" i="23"/>
  <c r="L189" i="23"/>
  <c r="I189" i="23"/>
  <c r="F189" i="23"/>
  <c r="N188" i="23"/>
  <c r="N187" i="23" s="1"/>
  <c r="M188" i="23"/>
  <c r="K188" i="23"/>
  <c r="J188" i="23"/>
  <c r="H188" i="23"/>
  <c r="G188" i="23"/>
  <c r="G187" i="23" s="1"/>
  <c r="E188" i="23"/>
  <c r="D188" i="23"/>
  <c r="K187" i="23"/>
  <c r="E187" i="23"/>
  <c r="O186" i="23"/>
  <c r="L186" i="23"/>
  <c r="I186" i="23"/>
  <c r="F186" i="23"/>
  <c r="O185" i="23"/>
  <c r="L185" i="23"/>
  <c r="I185" i="23"/>
  <c r="F185" i="23"/>
  <c r="O184" i="23"/>
  <c r="L184" i="23"/>
  <c r="I184" i="23"/>
  <c r="I183" i="23" s="1"/>
  <c r="F184" i="23"/>
  <c r="N183" i="23"/>
  <c r="M183" i="23"/>
  <c r="K183" i="23"/>
  <c r="K182" i="23" s="1"/>
  <c r="J183" i="23"/>
  <c r="H183" i="23"/>
  <c r="G183" i="23"/>
  <c r="E183" i="23"/>
  <c r="D183" i="23"/>
  <c r="O180" i="23"/>
  <c r="L180" i="23"/>
  <c r="L179" i="23" s="1"/>
  <c r="I180" i="23"/>
  <c r="I179" i="23" s="1"/>
  <c r="I178" i="23" s="1"/>
  <c r="F180" i="23"/>
  <c r="F179" i="23" s="1"/>
  <c r="F178" i="23" s="1"/>
  <c r="O179" i="23"/>
  <c r="O178" i="23" s="1"/>
  <c r="N179" i="23"/>
  <c r="N178" i="23" s="1"/>
  <c r="M179" i="23"/>
  <c r="M178" i="23" s="1"/>
  <c r="K179" i="23"/>
  <c r="K178" i="23" s="1"/>
  <c r="J179" i="23"/>
  <c r="J178" i="23" s="1"/>
  <c r="H179" i="23"/>
  <c r="H178" i="23" s="1"/>
  <c r="G179" i="23"/>
  <c r="G178" i="23" s="1"/>
  <c r="E179" i="23"/>
  <c r="E178" i="23" s="1"/>
  <c r="D179" i="23"/>
  <c r="D178" i="23" s="1"/>
  <c r="L178" i="23"/>
  <c r="O177" i="23"/>
  <c r="L177" i="23"/>
  <c r="I177" i="23"/>
  <c r="F177" i="23"/>
  <c r="O176" i="23"/>
  <c r="L176" i="23"/>
  <c r="L175" i="23" s="1"/>
  <c r="I176" i="23"/>
  <c r="I175" i="23" s="1"/>
  <c r="F176" i="23"/>
  <c r="N175" i="23"/>
  <c r="N174" i="23" s="1"/>
  <c r="M175" i="23"/>
  <c r="K175" i="23"/>
  <c r="J175" i="23"/>
  <c r="H175" i="23"/>
  <c r="G175" i="23"/>
  <c r="E175" i="23"/>
  <c r="D175" i="23"/>
  <c r="O173" i="23"/>
  <c r="L173" i="23"/>
  <c r="I173" i="23"/>
  <c r="F173" i="23"/>
  <c r="O172" i="23"/>
  <c r="L172" i="23"/>
  <c r="L171" i="23" s="1"/>
  <c r="I172" i="23"/>
  <c r="I171" i="23" s="1"/>
  <c r="F172" i="23"/>
  <c r="N171" i="23"/>
  <c r="M171" i="23"/>
  <c r="K171" i="23"/>
  <c r="J171" i="23"/>
  <c r="H171" i="23"/>
  <c r="G171" i="23"/>
  <c r="E171" i="23"/>
  <c r="D171" i="23"/>
  <c r="O170" i="23"/>
  <c r="L170" i="23"/>
  <c r="I170" i="23"/>
  <c r="F170" i="23"/>
  <c r="O169" i="23"/>
  <c r="L169" i="23"/>
  <c r="I169" i="23"/>
  <c r="F169" i="23"/>
  <c r="O168" i="23"/>
  <c r="L168" i="23"/>
  <c r="I168" i="23"/>
  <c r="F168" i="23"/>
  <c r="O167" i="23"/>
  <c r="L167" i="23"/>
  <c r="I167" i="23"/>
  <c r="F167" i="23"/>
  <c r="F166" i="23" s="1"/>
  <c r="N166" i="23"/>
  <c r="M166" i="23"/>
  <c r="K166" i="23"/>
  <c r="J166" i="23"/>
  <c r="H166" i="23"/>
  <c r="G166" i="23"/>
  <c r="E166" i="23"/>
  <c r="D166" i="23"/>
  <c r="O165" i="23"/>
  <c r="L165" i="23"/>
  <c r="I165" i="23"/>
  <c r="F165" i="23"/>
  <c r="O164" i="23"/>
  <c r="L164" i="23"/>
  <c r="I164" i="23"/>
  <c r="F164" i="23"/>
  <c r="O163" i="23"/>
  <c r="L163" i="23"/>
  <c r="L162" i="23" s="1"/>
  <c r="I163" i="23"/>
  <c r="F163" i="23"/>
  <c r="N162" i="23"/>
  <c r="M162" i="23"/>
  <c r="K162" i="23"/>
  <c r="K161" i="23" s="1"/>
  <c r="J162" i="23"/>
  <c r="J161" i="23" s="1"/>
  <c r="J160" i="23" s="1"/>
  <c r="H162" i="23"/>
  <c r="G162" i="23"/>
  <c r="G161" i="23" s="1"/>
  <c r="G160" i="23" s="1"/>
  <c r="E162" i="23"/>
  <c r="E161" i="23" s="1"/>
  <c r="D162" i="23"/>
  <c r="M161" i="23"/>
  <c r="M160" i="23" s="1"/>
  <c r="O159" i="23"/>
  <c r="L159" i="23"/>
  <c r="I159" i="23"/>
  <c r="F159" i="23"/>
  <c r="O158" i="23"/>
  <c r="L158" i="23"/>
  <c r="I158" i="23"/>
  <c r="F158" i="23"/>
  <c r="O157" i="23"/>
  <c r="L157" i="23"/>
  <c r="I157" i="23"/>
  <c r="F157" i="23"/>
  <c r="O156" i="23"/>
  <c r="L156" i="23"/>
  <c r="I156" i="23"/>
  <c r="F156" i="23"/>
  <c r="O155" i="23"/>
  <c r="L155" i="23"/>
  <c r="I155" i="23"/>
  <c r="F155" i="23"/>
  <c r="O154" i="23"/>
  <c r="L154" i="23"/>
  <c r="I154" i="23"/>
  <c r="F154" i="23"/>
  <c r="F153" i="23" s="1"/>
  <c r="N153" i="23"/>
  <c r="M153" i="23"/>
  <c r="M152" i="23" s="1"/>
  <c r="K153" i="23"/>
  <c r="K152" i="23" s="1"/>
  <c r="J153" i="23"/>
  <c r="J152" i="23" s="1"/>
  <c r="H153" i="23"/>
  <c r="G153" i="23"/>
  <c r="G152" i="23" s="1"/>
  <c r="E153" i="23"/>
  <c r="E152" i="23" s="1"/>
  <c r="D153" i="23"/>
  <c r="D152" i="23" s="1"/>
  <c r="N152" i="23"/>
  <c r="H152" i="23"/>
  <c r="O151" i="23"/>
  <c r="L151" i="23"/>
  <c r="I151" i="23"/>
  <c r="F151" i="23"/>
  <c r="O150" i="23"/>
  <c r="L150" i="23"/>
  <c r="I150" i="23"/>
  <c r="F150" i="23"/>
  <c r="O149" i="23"/>
  <c r="L149" i="23"/>
  <c r="I149" i="23"/>
  <c r="F149" i="23"/>
  <c r="O148" i="23"/>
  <c r="L148" i="23"/>
  <c r="I148" i="23"/>
  <c r="I147" i="23" s="1"/>
  <c r="F148" i="23"/>
  <c r="N147" i="23"/>
  <c r="M147" i="23"/>
  <c r="K147" i="23"/>
  <c r="J147" i="23"/>
  <c r="H147" i="23"/>
  <c r="G147" i="23"/>
  <c r="E147" i="23"/>
  <c r="D147" i="23"/>
  <c r="O146" i="23"/>
  <c r="L146" i="23"/>
  <c r="I146" i="23"/>
  <c r="F146" i="23"/>
  <c r="O145" i="23"/>
  <c r="L145" i="23"/>
  <c r="I145" i="23"/>
  <c r="F145" i="23"/>
  <c r="O144" i="23"/>
  <c r="L144" i="23"/>
  <c r="I144" i="23"/>
  <c r="F144" i="23"/>
  <c r="O143" i="23"/>
  <c r="L143" i="23"/>
  <c r="I143" i="23"/>
  <c r="F143" i="23"/>
  <c r="O142" i="23"/>
  <c r="L142" i="23"/>
  <c r="I142" i="23"/>
  <c r="F142" i="23"/>
  <c r="O141" i="23"/>
  <c r="L141" i="23"/>
  <c r="I141" i="23"/>
  <c r="F141" i="23"/>
  <c r="O140" i="23"/>
  <c r="L140" i="23"/>
  <c r="I140" i="23"/>
  <c r="F140" i="23"/>
  <c r="O139" i="23"/>
  <c r="O138" i="23" s="1"/>
  <c r="L139" i="23"/>
  <c r="I139" i="23"/>
  <c r="F139" i="23"/>
  <c r="N138" i="23"/>
  <c r="M138" i="23"/>
  <c r="K138" i="23"/>
  <c r="J138" i="23"/>
  <c r="H138" i="23"/>
  <c r="G138" i="23"/>
  <c r="E138" i="23"/>
  <c r="D138" i="23"/>
  <c r="O137" i="23"/>
  <c r="L137" i="23"/>
  <c r="I137" i="23"/>
  <c r="F137" i="23"/>
  <c r="O136" i="23"/>
  <c r="L136" i="23"/>
  <c r="I136" i="23"/>
  <c r="F136" i="23"/>
  <c r="O135" i="23"/>
  <c r="L135" i="23"/>
  <c r="L134" i="23" s="1"/>
  <c r="I135" i="23"/>
  <c r="F135" i="23"/>
  <c r="N134" i="23"/>
  <c r="M134" i="23"/>
  <c r="K134" i="23"/>
  <c r="J134" i="23"/>
  <c r="H134" i="23"/>
  <c r="G134" i="23"/>
  <c r="E134" i="23"/>
  <c r="D134" i="23"/>
  <c r="O133" i="23"/>
  <c r="L133" i="23"/>
  <c r="I133" i="23"/>
  <c r="F133" i="23"/>
  <c r="O132" i="23"/>
  <c r="L132" i="23"/>
  <c r="L131" i="23" s="1"/>
  <c r="I132" i="23"/>
  <c r="F132" i="23"/>
  <c r="N131" i="23"/>
  <c r="M131" i="23"/>
  <c r="K131" i="23"/>
  <c r="J131" i="23"/>
  <c r="H131" i="23"/>
  <c r="G131" i="23"/>
  <c r="E131" i="23"/>
  <c r="D131" i="23"/>
  <c r="O130" i="23"/>
  <c r="L130" i="23"/>
  <c r="I130" i="23"/>
  <c r="F130" i="23"/>
  <c r="O129" i="23"/>
  <c r="L129" i="23"/>
  <c r="I129" i="23"/>
  <c r="F129" i="23"/>
  <c r="O128" i="23"/>
  <c r="L128" i="23"/>
  <c r="I128" i="23"/>
  <c r="F128" i="23"/>
  <c r="O127" i="23"/>
  <c r="O126" i="23" s="1"/>
  <c r="L127" i="23"/>
  <c r="I127" i="23"/>
  <c r="F127" i="23"/>
  <c r="N126" i="23"/>
  <c r="M126" i="23"/>
  <c r="K126" i="23"/>
  <c r="J126" i="23"/>
  <c r="H126" i="23"/>
  <c r="G126" i="23"/>
  <c r="F126" i="23"/>
  <c r="E126" i="23"/>
  <c r="D126" i="23"/>
  <c r="O125" i="23"/>
  <c r="L125" i="23"/>
  <c r="I125" i="23"/>
  <c r="F125" i="23"/>
  <c r="O124" i="23"/>
  <c r="L124" i="23"/>
  <c r="I124" i="23"/>
  <c r="F124" i="23"/>
  <c r="O123" i="23"/>
  <c r="L123" i="23"/>
  <c r="I123" i="23"/>
  <c r="F123" i="23"/>
  <c r="O122" i="23"/>
  <c r="L122" i="23"/>
  <c r="I122" i="23"/>
  <c r="F122" i="23"/>
  <c r="O121" i="23"/>
  <c r="N121" i="23"/>
  <c r="M121" i="23"/>
  <c r="K121" i="23"/>
  <c r="J121" i="23"/>
  <c r="H121" i="23"/>
  <c r="G121" i="23"/>
  <c r="E121" i="23"/>
  <c r="D121" i="23"/>
  <c r="O119" i="23"/>
  <c r="L119" i="23"/>
  <c r="I119" i="23"/>
  <c r="F119" i="23"/>
  <c r="O118" i="23"/>
  <c r="L118" i="23"/>
  <c r="I118" i="23"/>
  <c r="F118" i="23"/>
  <c r="O117" i="23"/>
  <c r="L117" i="23"/>
  <c r="I117" i="23"/>
  <c r="F117" i="23"/>
  <c r="O116" i="23"/>
  <c r="L116" i="23"/>
  <c r="I116" i="23"/>
  <c r="F116" i="23"/>
  <c r="O115" i="23"/>
  <c r="O114" i="23" s="1"/>
  <c r="L115" i="23"/>
  <c r="I115" i="23"/>
  <c r="F115" i="23"/>
  <c r="N114" i="23"/>
  <c r="M114" i="23"/>
  <c r="K114" i="23"/>
  <c r="J114" i="23"/>
  <c r="H114" i="23"/>
  <c r="G114" i="23"/>
  <c r="E114" i="23"/>
  <c r="D114" i="23"/>
  <c r="O113" i="23"/>
  <c r="L113" i="23"/>
  <c r="I113" i="23"/>
  <c r="F113" i="23"/>
  <c r="O112" i="23"/>
  <c r="L112" i="23"/>
  <c r="I112" i="23"/>
  <c r="F112" i="23"/>
  <c r="O111" i="23"/>
  <c r="L111" i="23"/>
  <c r="I111" i="23"/>
  <c r="F111" i="23"/>
  <c r="O110" i="23"/>
  <c r="L110" i="23"/>
  <c r="I110" i="23"/>
  <c r="F110" i="23"/>
  <c r="O109" i="23"/>
  <c r="O108" i="23" s="1"/>
  <c r="L109" i="23"/>
  <c r="I109" i="23"/>
  <c r="F109" i="23"/>
  <c r="F108" i="23" s="1"/>
  <c r="N108" i="23"/>
  <c r="M108" i="23"/>
  <c r="K108" i="23"/>
  <c r="J108" i="23"/>
  <c r="H108" i="23"/>
  <c r="G108" i="23"/>
  <c r="E108" i="23"/>
  <c r="D108" i="23"/>
  <c r="O107" i="23"/>
  <c r="L107" i="23"/>
  <c r="I107" i="23"/>
  <c r="F107" i="23"/>
  <c r="O106" i="23"/>
  <c r="L106" i="23"/>
  <c r="I106" i="23"/>
  <c r="F106" i="23"/>
  <c r="O105" i="23"/>
  <c r="L105" i="23"/>
  <c r="I105" i="23"/>
  <c r="F105" i="23"/>
  <c r="O104" i="23"/>
  <c r="L104" i="23"/>
  <c r="I104" i="23"/>
  <c r="F104" i="23"/>
  <c r="O103" i="23"/>
  <c r="L103" i="23"/>
  <c r="I103" i="23"/>
  <c r="F103" i="23"/>
  <c r="O102" i="23"/>
  <c r="L102" i="23"/>
  <c r="I102" i="23"/>
  <c r="F102" i="23"/>
  <c r="O101" i="23"/>
  <c r="L101" i="23"/>
  <c r="I101" i="23"/>
  <c r="F101" i="23"/>
  <c r="O100" i="23"/>
  <c r="L100" i="23"/>
  <c r="L99" i="23" s="1"/>
  <c r="I100" i="23"/>
  <c r="F100" i="23"/>
  <c r="N99" i="23"/>
  <c r="M99" i="23"/>
  <c r="K99" i="23"/>
  <c r="J99" i="23"/>
  <c r="H99" i="23"/>
  <c r="G99" i="23"/>
  <c r="E99" i="23"/>
  <c r="D99" i="23"/>
  <c r="O98" i="23"/>
  <c r="L98" i="23"/>
  <c r="I98" i="23"/>
  <c r="F98" i="23"/>
  <c r="O97" i="23"/>
  <c r="L97" i="23"/>
  <c r="I97" i="23"/>
  <c r="F97" i="23"/>
  <c r="O96" i="23"/>
  <c r="L96" i="23"/>
  <c r="I96" i="23"/>
  <c r="F96" i="23"/>
  <c r="O95" i="23"/>
  <c r="L95" i="23"/>
  <c r="I95" i="23"/>
  <c r="F95" i="23"/>
  <c r="O94" i="23"/>
  <c r="L94" i="23"/>
  <c r="I94" i="23"/>
  <c r="F94" i="23"/>
  <c r="O93" i="23"/>
  <c r="L93" i="23"/>
  <c r="I93" i="23"/>
  <c r="F93" i="23"/>
  <c r="O92" i="23"/>
  <c r="L92" i="23"/>
  <c r="I92" i="23"/>
  <c r="F92" i="23"/>
  <c r="N91" i="23"/>
  <c r="M91" i="23"/>
  <c r="K91" i="23"/>
  <c r="J91" i="23"/>
  <c r="H91" i="23"/>
  <c r="G91" i="23"/>
  <c r="E91" i="23"/>
  <c r="D91" i="23"/>
  <c r="O90" i="23"/>
  <c r="L90" i="23"/>
  <c r="I90" i="23"/>
  <c r="F90" i="23"/>
  <c r="O89" i="23"/>
  <c r="L89" i="23"/>
  <c r="I89" i="23"/>
  <c r="F89" i="23"/>
  <c r="O88" i="23"/>
  <c r="L88" i="23"/>
  <c r="I88" i="23"/>
  <c r="F88" i="23"/>
  <c r="O87" i="23"/>
  <c r="L87" i="23"/>
  <c r="I87" i="23"/>
  <c r="F87" i="23"/>
  <c r="O86" i="23"/>
  <c r="L86" i="23"/>
  <c r="I86" i="23"/>
  <c r="F86" i="23"/>
  <c r="F85" i="23" s="1"/>
  <c r="N85" i="23"/>
  <c r="M85" i="23"/>
  <c r="K85" i="23"/>
  <c r="J85" i="23"/>
  <c r="H85" i="23"/>
  <c r="G85" i="23"/>
  <c r="E85" i="23"/>
  <c r="D85" i="23"/>
  <c r="O84" i="23"/>
  <c r="L84" i="23"/>
  <c r="I84" i="23"/>
  <c r="F84" i="23"/>
  <c r="J83" i="23"/>
  <c r="O82" i="23"/>
  <c r="L82" i="23"/>
  <c r="I82" i="23"/>
  <c r="F82" i="23"/>
  <c r="O81" i="23"/>
  <c r="O80" i="23" s="1"/>
  <c r="L81" i="23"/>
  <c r="I81" i="23"/>
  <c r="I80" i="23" s="1"/>
  <c r="F81" i="23"/>
  <c r="F80" i="23" s="1"/>
  <c r="N80" i="23"/>
  <c r="M80" i="23"/>
  <c r="K80" i="23"/>
  <c r="J80" i="23"/>
  <c r="H80" i="23"/>
  <c r="G80" i="23"/>
  <c r="E80" i="23"/>
  <c r="D80" i="23"/>
  <c r="O79" i="23"/>
  <c r="L79" i="23"/>
  <c r="I79" i="23"/>
  <c r="F79" i="23"/>
  <c r="O78" i="23"/>
  <c r="L78" i="23"/>
  <c r="I78" i="23"/>
  <c r="I77" i="23" s="1"/>
  <c r="F78" i="23"/>
  <c r="N77" i="23"/>
  <c r="N76" i="23" s="1"/>
  <c r="M77" i="23"/>
  <c r="K77" i="23"/>
  <c r="K76" i="23" s="1"/>
  <c r="J77" i="23"/>
  <c r="H77" i="23"/>
  <c r="G77" i="23"/>
  <c r="G76" i="23" s="1"/>
  <c r="E77" i="23"/>
  <c r="E76" i="23" s="1"/>
  <c r="D77" i="23"/>
  <c r="H76" i="23"/>
  <c r="O74" i="23"/>
  <c r="L74" i="23"/>
  <c r="I74" i="23"/>
  <c r="F74" i="23"/>
  <c r="O73" i="23"/>
  <c r="L73" i="23"/>
  <c r="I73" i="23"/>
  <c r="F73" i="23"/>
  <c r="O72" i="23"/>
  <c r="L72" i="23"/>
  <c r="I72" i="23"/>
  <c r="F72" i="23"/>
  <c r="O71" i="23"/>
  <c r="L71" i="23"/>
  <c r="I71" i="23"/>
  <c r="F71" i="23"/>
  <c r="O70" i="23"/>
  <c r="O69" i="23" s="1"/>
  <c r="L70" i="23"/>
  <c r="L69" i="23" s="1"/>
  <c r="I70" i="23"/>
  <c r="F70" i="23"/>
  <c r="N69" i="23"/>
  <c r="N67" i="23" s="1"/>
  <c r="M69" i="23"/>
  <c r="M67" i="23" s="1"/>
  <c r="K69" i="23"/>
  <c r="K67" i="23" s="1"/>
  <c r="J69" i="23"/>
  <c r="J67" i="23" s="1"/>
  <c r="H69" i="23"/>
  <c r="H67" i="23" s="1"/>
  <c r="G69" i="23"/>
  <c r="E69" i="23"/>
  <c r="E67" i="23" s="1"/>
  <c r="D69" i="23"/>
  <c r="D67" i="23" s="1"/>
  <c r="O68" i="23"/>
  <c r="L68" i="23"/>
  <c r="I68" i="23"/>
  <c r="F68" i="23"/>
  <c r="G67" i="23"/>
  <c r="O66" i="23"/>
  <c r="L66" i="23"/>
  <c r="I66" i="23"/>
  <c r="F66" i="23"/>
  <c r="O65" i="23"/>
  <c r="L65" i="23"/>
  <c r="I65" i="23"/>
  <c r="F65" i="23"/>
  <c r="O64" i="23"/>
  <c r="L64" i="23"/>
  <c r="I64" i="23"/>
  <c r="F64" i="23"/>
  <c r="O63" i="23"/>
  <c r="L63" i="23"/>
  <c r="I63" i="23"/>
  <c r="F63" i="23"/>
  <c r="O62" i="23"/>
  <c r="L62" i="23"/>
  <c r="I62" i="23"/>
  <c r="F62" i="23"/>
  <c r="O61" i="23"/>
  <c r="L61" i="23"/>
  <c r="I61" i="23"/>
  <c r="F61" i="23"/>
  <c r="O60" i="23"/>
  <c r="L60" i="23"/>
  <c r="I60" i="23"/>
  <c r="F60" i="23"/>
  <c r="O59" i="23"/>
  <c r="O58" i="23" s="1"/>
  <c r="L59" i="23"/>
  <c r="I59" i="23"/>
  <c r="F59" i="23"/>
  <c r="N58" i="23"/>
  <c r="M58" i="23"/>
  <c r="L58" i="23"/>
  <c r="K58" i="23"/>
  <c r="J58" i="23"/>
  <c r="H58" i="23"/>
  <c r="G58" i="23"/>
  <c r="E58" i="23"/>
  <c r="D58" i="23"/>
  <c r="O57" i="23"/>
  <c r="L57" i="23"/>
  <c r="I57" i="23"/>
  <c r="F57" i="23"/>
  <c r="O56" i="23"/>
  <c r="L56" i="23"/>
  <c r="L55" i="23" s="1"/>
  <c r="L54" i="23" s="1"/>
  <c r="I56" i="23"/>
  <c r="I55" i="23" s="1"/>
  <c r="F56" i="23"/>
  <c r="O55" i="23"/>
  <c r="N55" i="23"/>
  <c r="M55" i="23"/>
  <c r="K55" i="23"/>
  <c r="J55" i="23"/>
  <c r="H55" i="23"/>
  <c r="G55" i="23"/>
  <c r="E55" i="23"/>
  <c r="D55" i="23"/>
  <c r="N54" i="23"/>
  <c r="O47" i="23"/>
  <c r="C47" i="23" s="1"/>
  <c r="O46" i="23"/>
  <c r="C46" i="23" s="1"/>
  <c r="N45" i="23"/>
  <c r="M45" i="23"/>
  <c r="L44" i="23"/>
  <c r="L43" i="23" s="1"/>
  <c r="I44" i="23"/>
  <c r="I43" i="23" s="1"/>
  <c r="F44" i="23"/>
  <c r="K43" i="23"/>
  <c r="J43" i="23"/>
  <c r="H43" i="23"/>
  <c r="G43" i="23"/>
  <c r="E43" i="23"/>
  <c r="D43" i="23"/>
  <c r="F42" i="23"/>
  <c r="F41" i="23" s="1"/>
  <c r="C41" i="23" s="1"/>
  <c r="E41" i="23"/>
  <c r="D41" i="23"/>
  <c r="L40" i="23"/>
  <c r="C40" i="23" s="1"/>
  <c r="L39" i="23"/>
  <c r="C39" i="23" s="1"/>
  <c r="L38" i="23"/>
  <c r="C38" i="23" s="1"/>
  <c r="L37" i="23"/>
  <c r="C37" i="23" s="1"/>
  <c r="K36" i="23"/>
  <c r="J36" i="23"/>
  <c r="L35" i="23"/>
  <c r="C35" i="23" s="1"/>
  <c r="L34" i="23"/>
  <c r="C34" i="23" s="1"/>
  <c r="K33" i="23"/>
  <c r="J33" i="23"/>
  <c r="L32" i="23"/>
  <c r="C32" i="23" s="1"/>
  <c r="K31" i="23"/>
  <c r="J31" i="23"/>
  <c r="L30" i="23"/>
  <c r="C30" i="23" s="1"/>
  <c r="L29" i="23"/>
  <c r="C29" i="23" s="1"/>
  <c r="L28" i="23"/>
  <c r="C28" i="23" s="1"/>
  <c r="K27" i="23"/>
  <c r="J27" i="23"/>
  <c r="F25" i="23"/>
  <c r="C25" i="23" s="1"/>
  <c r="I24" i="23"/>
  <c r="F24" i="23"/>
  <c r="O23" i="23"/>
  <c r="L23" i="23"/>
  <c r="I23" i="23"/>
  <c r="F23" i="23"/>
  <c r="O22" i="23"/>
  <c r="L22" i="23"/>
  <c r="L21" i="23" s="1"/>
  <c r="I22" i="23"/>
  <c r="I21" i="23" s="1"/>
  <c r="F22" i="23"/>
  <c r="O21" i="23"/>
  <c r="N21" i="23"/>
  <c r="N275" i="23" s="1"/>
  <c r="N274" i="23" s="1"/>
  <c r="M21" i="23"/>
  <c r="M275" i="23" s="1"/>
  <c r="M274" i="23" s="1"/>
  <c r="K21" i="23"/>
  <c r="J21" i="23"/>
  <c r="H21" i="23"/>
  <c r="H275" i="23" s="1"/>
  <c r="H274" i="23" s="1"/>
  <c r="G21" i="23"/>
  <c r="G275" i="23" s="1"/>
  <c r="G274" i="23" s="1"/>
  <c r="F21" i="23"/>
  <c r="E21" i="23"/>
  <c r="D21" i="23"/>
  <c r="D275" i="23" s="1"/>
  <c r="I174" i="23" l="1"/>
  <c r="C127" i="23"/>
  <c r="D120" i="23"/>
  <c r="H174" i="23"/>
  <c r="H240" i="23"/>
  <c r="N240" i="23"/>
  <c r="C79" i="23"/>
  <c r="J120" i="23"/>
  <c r="N182" i="23"/>
  <c r="N212" i="23"/>
  <c r="C237" i="23"/>
  <c r="K26" i="23"/>
  <c r="J54" i="23"/>
  <c r="J53" i="23" s="1"/>
  <c r="C88" i="23"/>
  <c r="C111" i="23"/>
  <c r="C137" i="23"/>
  <c r="C157" i="23"/>
  <c r="K174" i="23"/>
  <c r="G182" i="23"/>
  <c r="C201" i="23"/>
  <c r="D274" i="23"/>
  <c r="G54" i="23"/>
  <c r="K54" i="23"/>
  <c r="C61" i="23"/>
  <c r="C64" i="23"/>
  <c r="I85" i="23"/>
  <c r="C95" i="23"/>
  <c r="C143" i="23"/>
  <c r="K212" i="23"/>
  <c r="C218" i="23"/>
  <c r="G212" i="23"/>
  <c r="J174" i="23"/>
  <c r="O171" i="23"/>
  <c r="E20" i="23"/>
  <c r="C59" i="23"/>
  <c r="C70" i="23"/>
  <c r="C96" i="23"/>
  <c r="G83" i="23"/>
  <c r="M83" i="23"/>
  <c r="C115" i="23"/>
  <c r="C133" i="23"/>
  <c r="C149" i="23"/>
  <c r="C159" i="23"/>
  <c r="C165" i="23"/>
  <c r="C173" i="23"/>
  <c r="O183" i="23"/>
  <c r="C193" i="23"/>
  <c r="C197" i="23"/>
  <c r="J187" i="23"/>
  <c r="J182" i="23" s="1"/>
  <c r="O219" i="23"/>
  <c r="C277" i="23"/>
  <c r="D20" i="23"/>
  <c r="F275" i="23"/>
  <c r="K275" i="23"/>
  <c r="K274" i="23" s="1"/>
  <c r="C24" i="23"/>
  <c r="H54" i="23"/>
  <c r="H53" i="23" s="1"/>
  <c r="C73" i="23"/>
  <c r="D76" i="23"/>
  <c r="E83" i="23"/>
  <c r="C87" i="23"/>
  <c r="L108" i="23"/>
  <c r="F114" i="23"/>
  <c r="K83" i="23"/>
  <c r="I131" i="23"/>
  <c r="C136" i="23"/>
  <c r="C169" i="23"/>
  <c r="O175" i="23"/>
  <c r="O174" i="23" s="1"/>
  <c r="D174" i="23"/>
  <c r="C185" i="23"/>
  <c r="C189" i="23"/>
  <c r="C208" i="23"/>
  <c r="C210" i="23"/>
  <c r="C213" i="23"/>
  <c r="C217" i="23"/>
  <c r="C225" i="23"/>
  <c r="C238" i="23"/>
  <c r="O245" i="23"/>
  <c r="C261" i="23"/>
  <c r="M212" i="23"/>
  <c r="M211" i="23" s="1"/>
  <c r="H20" i="23"/>
  <c r="E54" i="23"/>
  <c r="E53" i="23" s="1"/>
  <c r="J76" i="23"/>
  <c r="J75" i="23" s="1"/>
  <c r="J52" i="23" s="1"/>
  <c r="F77" i="23"/>
  <c r="F76" i="23" s="1"/>
  <c r="O77" i="23"/>
  <c r="O76" i="23" s="1"/>
  <c r="C105" i="23"/>
  <c r="C107" i="23"/>
  <c r="C123" i="23"/>
  <c r="C141" i="23"/>
  <c r="C145" i="23"/>
  <c r="C146" i="23"/>
  <c r="L166" i="23"/>
  <c r="L161" i="23" s="1"/>
  <c r="L160" i="23" s="1"/>
  <c r="C221" i="23"/>
  <c r="C229" i="23"/>
  <c r="E240" i="23"/>
  <c r="H252" i="23"/>
  <c r="E252" i="23"/>
  <c r="L27" i="23"/>
  <c r="C27" i="23" s="1"/>
  <c r="L31" i="23"/>
  <c r="C31" i="23" s="1"/>
  <c r="C42" i="23"/>
  <c r="C57" i="23"/>
  <c r="D54" i="23"/>
  <c r="D53" i="23" s="1"/>
  <c r="C63" i="23"/>
  <c r="C68" i="23"/>
  <c r="C71" i="23"/>
  <c r="C82" i="23"/>
  <c r="C92" i="23"/>
  <c r="C94" i="23"/>
  <c r="O91" i="23"/>
  <c r="C110" i="23"/>
  <c r="C117" i="23"/>
  <c r="C119" i="23"/>
  <c r="L138" i="23"/>
  <c r="O147" i="23"/>
  <c r="D161" i="23"/>
  <c r="D160" i="23" s="1"/>
  <c r="H161" i="23"/>
  <c r="H160" i="23" s="1"/>
  <c r="C168" i="23"/>
  <c r="E174" i="23"/>
  <c r="C179" i="23"/>
  <c r="L188" i="23"/>
  <c r="C198" i="23"/>
  <c r="C204" i="23"/>
  <c r="C209" i="23"/>
  <c r="J212" i="23"/>
  <c r="J211" i="23" s="1"/>
  <c r="L219" i="23"/>
  <c r="L212" i="23" s="1"/>
  <c r="O227" i="23"/>
  <c r="K240" i="23"/>
  <c r="K211" i="23" s="1"/>
  <c r="K181" i="23" s="1"/>
  <c r="C254" i="23"/>
  <c r="C255" i="23"/>
  <c r="C271" i="23"/>
  <c r="L227" i="23"/>
  <c r="E275" i="23"/>
  <c r="E274" i="23" s="1"/>
  <c r="J275" i="23"/>
  <c r="J274" i="23" s="1"/>
  <c r="O275" i="23"/>
  <c r="O274" i="23" s="1"/>
  <c r="G53" i="23"/>
  <c r="M54" i="23"/>
  <c r="M53" i="23" s="1"/>
  <c r="O54" i="23"/>
  <c r="C62" i="23"/>
  <c r="C66" i="23"/>
  <c r="K53" i="23"/>
  <c r="O67" i="23"/>
  <c r="M76" i="23"/>
  <c r="L77" i="23"/>
  <c r="C81" i="23"/>
  <c r="H83" i="23"/>
  <c r="C104" i="23"/>
  <c r="O99" i="23"/>
  <c r="L114" i="23"/>
  <c r="E120" i="23"/>
  <c r="E75" i="23" s="1"/>
  <c r="K120" i="23"/>
  <c r="K75" i="23" s="1"/>
  <c r="C129" i="23"/>
  <c r="O131" i="23"/>
  <c r="C140" i="23"/>
  <c r="C156" i="23"/>
  <c r="O153" i="23"/>
  <c r="O152" i="23" s="1"/>
  <c r="N161" i="23"/>
  <c r="N160" i="23" s="1"/>
  <c r="C170" i="23"/>
  <c r="G174" i="23"/>
  <c r="C180" i="23"/>
  <c r="C190" i="23"/>
  <c r="M187" i="23"/>
  <c r="C202" i="23"/>
  <c r="I199" i="23"/>
  <c r="C207" i="23"/>
  <c r="H212" i="23"/>
  <c r="H211" i="23" s="1"/>
  <c r="C230" i="23"/>
  <c r="I233" i="23"/>
  <c r="I232" i="23" s="1"/>
  <c r="C239" i="23"/>
  <c r="I241" i="23"/>
  <c r="O253" i="23"/>
  <c r="O252" i="23" s="1"/>
  <c r="I269" i="23"/>
  <c r="I275" i="23" s="1"/>
  <c r="L276" i="23"/>
  <c r="I219" i="23"/>
  <c r="I212" i="23" s="1"/>
  <c r="I276" i="23"/>
  <c r="G20" i="23"/>
  <c r="C23" i="23"/>
  <c r="J26" i="23"/>
  <c r="J20" i="23" s="1"/>
  <c r="C44" i="23"/>
  <c r="N53" i="23"/>
  <c r="C60" i="23"/>
  <c r="C65" i="23"/>
  <c r="C74" i="23"/>
  <c r="I76" i="23"/>
  <c r="C84" i="23"/>
  <c r="D83" i="23"/>
  <c r="N83" i="23"/>
  <c r="O85" i="23"/>
  <c r="O83" i="23" s="1"/>
  <c r="C89" i="23"/>
  <c r="C101" i="23"/>
  <c r="C103" i="23"/>
  <c r="C106" i="23"/>
  <c r="C113" i="23"/>
  <c r="G120" i="23"/>
  <c r="H120" i="23"/>
  <c r="N120" i="23"/>
  <c r="L126" i="23"/>
  <c r="F138" i="23"/>
  <c r="C144" i="23"/>
  <c r="L147" i="23"/>
  <c r="C151" i="23"/>
  <c r="K160" i="23"/>
  <c r="F162" i="23"/>
  <c r="F161" i="23" s="1"/>
  <c r="C164" i="23"/>
  <c r="L174" i="23"/>
  <c r="C178" i="23"/>
  <c r="I188" i="23"/>
  <c r="I187" i="23" s="1"/>
  <c r="I182" i="23" s="1"/>
  <c r="C194" i="23"/>
  <c r="C195" i="23"/>
  <c r="C196" i="23"/>
  <c r="L199" i="23"/>
  <c r="E212" i="23"/>
  <c r="C224" i="23"/>
  <c r="C231" i="23"/>
  <c r="I245" i="23"/>
  <c r="C262" i="23"/>
  <c r="M252" i="23"/>
  <c r="C278" i="23"/>
  <c r="I20" i="23"/>
  <c r="K20" i="23"/>
  <c r="L275" i="23"/>
  <c r="L274" i="23" s="1"/>
  <c r="I69" i="23"/>
  <c r="I67" i="23" s="1"/>
  <c r="F69" i="23"/>
  <c r="L80" i="23"/>
  <c r="L76" i="23" s="1"/>
  <c r="C93" i="23"/>
  <c r="I91" i="23"/>
  <c r="F121" i="23"/>
  <c r="C122" i="23"/>
  <c r="C132" i="23"/>
  <c r="F131" i="23"/>
  <c r="C131" i="23" s="1"/>
  <c r="I134" i="23"/>
  <c r="C135" i="23"/>
  <c r="C148" i="23"/>
  <c r="F147" i="23"/>
  <c r="O162" i="23"/>
  <c r="I166" i="23"/>
  <c r="C167" i="23"/>
  <c r="C109" i="23"/>
  <c r="F152" i="23"/>
  <c r="C177" i="23"/>
  <c r="C21" i="23"/>
  <c r="C22" i="23"/>
  <c r="O45" i="23"/>
  <c r="I58" i="23"/>
  <c r="I54" i="23" s="1"/>
  <c r="C172" i="23"/>
  <c r="F171" i="23"/>
  <c r="C171" i="23" s="1"/>
  <c r="F43" i="23"/>
  <c r="C43" i="23" s="1"/>
  <c r="F134" i="23"/>
  <c r="C176" i="23"/>
  <c r="F175" i="23"/>
  <c r="C284" i="23"/>
  <c r="L36" i="23"/>
  <c r="C36" i="23" s="1"/>
  <c r="M20" i="23"/>
  <c r="L33" i="23"/>
  <c r="F55" i="23"/>
  <c r="L67" i="23"/>
  <c r="L53" i="23" s="1"/>
  <c r="C72" i="23"/>
  <c r="L91" i="23"/>
  <c r="I99" i="23"/>
  <c r="C220" i="23"/>
  <c r="F219" i="23"/>
  <c r="C219" i="23" s="1"/>
  <c r="N20" i="23"/>
  <c r="C56" i="23"/>
  <c r="F58" i="23"/>
  <c r="C58" i="23" s="1"/>
  <c r="C78" i="23"/>
  <c r="L85" i="23"/>
  <c r="C97" i="23"/>
  <c r="I121" i="23"/>
  <c r="C125" i="23"/>
  <c r="C256" i="23"/>
  <c r="C258" i="23"/>
  <c r="L257" i="23"/>
  <c r="C90" i="23"/>
  <c r="C100" i="23"/>
  <c r="F99" i="23"/>
  <c r="I108" i="23"/>
  <c r="C108" i="23" s="1"/>
  <c r="C112" i="23"/>
  <c r="C116" i="23"/>
  <c r="M120" i="23"/>
  <c r="C124" i="23"/>
  <c r="C128" i="23"/>
  <c r="C150" i="23"/>
  <c r="C155" i="23"/>
  <c r="I153" i="23"/>
  <c r="I152" i="23" s="1"/>
  <c r="C158" i="23"/>
  <c r="E160" i="23"/>
  <c r="I162" i="23"/>
  <c r="I161" i="23" s="1"/>
  <c r="I160" i="23" s="1"/>
  <c r="C163" i="23"/>
  <c r="O166" i="23"/>
  <c r="M174" i="23"/>
  <c r="H187" i="23"/>
  <c r="H182" i="23" s="1"/>
  <c r="H181" i="23" s="1"/>
  <c r="C86" i="23"/>
  <c r="F91" i="23"/>
  <c r="C98" i="23"/>
  <c r="C102" i="23"/>
  <c r="I114" i="23"/>
  <c r="C118" i="23"/>
  <c r="L121" i="23"/>
  <c r="I126" i="23"/>
  <c r="C126" i="23" s="1"/>
  <c r="C130" i="23"/>
  <c r="O134" i="23"/>
  <c r="I138" i="23"/>
  <c r="C139" i="23"/>
  <c r="C142" i="23"/>
  <c r="L153" i="23"/>
  <c r="L152" i="23" s="1"/>
  <c r="L187" i="23"/>
  <c r="G211" i="23"/>
  <c r="G181" i="23" s="1"/>
  <c r="C154" i="23"/>
  <c r="J181" i="23"/>
  <c r="E182" i="23"/>
  <c r="C184" i="23"/>
  <c r="F183" i="23"/>
  <c r="D187" i="23"/>
  <c r="D182" i="23" s="1"/>
  <c r="O199" i="23"/>
  <c r="C206" i="23"/>
  <c r="N211" i="23"/>
  <c r="C222" i="23"/>
  <c r="C223" i="23"/>
  <c r="C235" i="23"/>
  <c r="C236" i="23"/>
  <c r="F233" i="23"/>
  <c r="C242" i="23"/>
  <c r="L241" i="23"/>
  <c r="C247" i="23"/>
  <c r="C248" i="23"/>
  <c r="F245" i="23"/>
  <c r="C268" i="23"/>
  <c r="F267" i="23"/>
  <c r="C269" i="23"/>
  <c r="C270" i="23"/>
  <c r="C186" i="23"/>
  <c r="O188" i="23"/>
  <c r="C200" i="23"/>
  <c r="F199" i="23"/>
  <c r="C226" i="23"/>
  <c r="O240" i="23"/>
  <c r="I250" i="23"/>
  <c r="C250" i="23" s="1"/>
  <c r="C251" i="23"/>
  <c r="L253" i="23"/>
  <c r="L252" i="23" s="1"/>
  <c r="C260" i="23"/>
  <c r="F257" i="23"/>
  <c r="C264" i="23"/>
  <c r="F263" i="23"/>
  <c r="C263" i="23" s="1"/>
  <c r="M182" i="23"/>
  <c r="L183" i="23"/>
  <c r="L182" i="23" s="1"/>
  <c r="C191" i="23"/>
  <c r="C192" i="23"/>
  <c r="F188" i="23"/>
  <c r="C203" i="23"/>
  <c r="D211" i="23"/>
  <c r="C214" i="23"/>
  <c r="C215" i="23"/>
  <c r="C216" i="23"/>
  <c r="C228" i="23"/>
  <c r="F227" i="23"/>
  <c r="C234" i="23"/>
  <c r="L233" i="23"/>
  <c r="L232" i="23" s="1"/>
  <c r="C243" i="23"/>
  <c r="C244" i="23"/>
  <c r="F241" i="23"/>
  <c r="C246" i="23"/>
  <c r="L245" i="23"/>
  <c r="C259" i="23"/>
  <c r="I257" i="23"/>
  <c r="I253" i="23" s="1"/>
  <c r="I252" i="23" s="1"/>
  <c r="C279" i="23"/>
  <c r="C280" i="23"/>
  <c r="F276" i="23"/>
  <c r="O212" i="23" l="1"/>
  <c r="C147" i="23"/>
  <c r="G75" i="23"/>
  <c r="J272" i="23"/>
  <c r="C85" i="23"/>
  <c r="I274" i="23"/>
  <c r="O53" i="23"/>
  <c r="M181" i="23"/>
  <c r="H75" i="23"/>
  <c r="H52" i="23" s="1"/>
  <c r="C276" i="23"/>
  <c r="J51" i="23"/>
  <c r="O120" i="23"/>
  <c r="C166" i="23"/>
  <c r="D75" i="23"/>
  <c r="D52" i="23" s="1"/>
  <c r="C77" i="23"/>
  <c r="C114" i="23"/>
  <c r="I53" i="23"/>
  <c r="C80" i="23"/>
  <c r="E211" i="23"/>
  <c r="E181" i="23" s="1"/>
  <c r="K272" i="23"/>
  <c r="C199" i="23"/>
  <c r="O187" i="23"/>
  <c r="O182" i="23" s="1"/>
  <c r="G272" i="23"/>
  <c r="L240" i="23"/>
  <c r="L211" i="23" s="1"/>
  <c r="L181" i="23" s="1"/>
  <c r="C138" i="23"/>
  <c r="L120" i="23"/>
  <c r="H272" i="23"/>
  <c r="O211" i="23"/>
  <c r="N75" i="23"/>
  <c r="N272" i="23" s="1"/>
  <c r="I83" i="23"/>
  <c r="I240" i="23"/>
  <c r="I211" i="23" s="1"/>
  <c r="I181" i="23" s="1"/>
  <c r="G52" i="23"/>
  <c r="G51" i="23" s="1"/>
  <c r="C227" i="23"/>
  <c r="H51" i="23"/>
  <c r="H273" i="23" s="1"/>
  <c r="M75" i="23"/>
  <c r="M52" i="23" s="1"/>
  <c r="M51" i="23" s="1"/>
  <c r="M50" i="23" s="1"/>
  <c r="C162" i="23"/>
  <c r="L83" i="23"/>
  <c r="C275" i="23"/>
  <c r="D272" i="23"/>
  <c r="E52" i="23"/>
  <c r="O161" i="23"/>
  <c r="O160" i="23" s="1"/>
  <c r="K52" i="23"/>
  <c r="K51" i="23" s="1"/>
  <c r="J50" i="23"/>
  <c r="J273" i="23"/>
  <c r="O75" i="23"/>
  <c r="F212" i="23"/>
  <c r="N181" i="23"/>
  <c r="C257" i="23"/>
  <c r="C245" i="23"/>
  <c r="C183" i="23"/>
  <c r="F253" i="23"/>
  <c r="C55" i="23"/>
  <c r="F54" i="23"/>
  <c r="F274" i="23"/>
  <c r="C274" i="23" s="1"/>
  <c r="C134" i="23"/>
  <c r="C76" i="23"/>
  <c r="F67" i="23"/>
  <c r="C67" i="23" s="1"/>
  <c r="C69" i="23"/>
  <c r="C267" i="23"/>
  <c r="F266" i="23"/>
  <c r="F232" i="23"/>
  <c r="C232" i="23" s="1"/>
  <c r="C233" i="23"/>
  <c r="C91" i="23"/>
  <c r="F83" i="23"/>
  <c r="C83" i="23" s="1"/>
  <c r="C33" i="23"/>
  <c r="L26" i="23"/>
  <c r="C45" i="23"/>
  <c r="O20" i="23"/>
  <c r="C153" i="23"/>
  <c r="C188" i="23"/>
  <c r="F187" i="23"/>
  <c r="C187" i="23" s="1"/>
  <c r="F240" i="23"/>
  <c r="C241" i="23"/>
  <c r="D181" i="23"/>
  <c r="C99" i="23"/>
  <c r="I120" i="23"/>
  <c r="F20" i="23"/>
  <c r="F160" i="23"/>
  <c r="C175" i="23"/>
  <c r="F174" i="23"/>
  <c r="C174" i="23" s="1"/>
  <c r="C152" i="23"/>
  <c r="C121" i="23"/>
  <c r="F120" i="23"/>
  <c r="H50" i="23" l="1"/>
  <c r="E272" i="23"/>
  <c r="L75" i="23"/>
  <c r="L52" i="23" s="1"/>
  <c r="L51" i="23" s="1"/>
  <c r="L50" i="23" s="1"/>
  <c r="G50" i="23"/>
  <c r="G273" i="23"/>
  <c r="C120" i="23"/>
  <c r="C160" i="23"/>
  <c r="D51" i="23"/>
  <c r="C240" i="23"/>
  <c r="E51" i="23"/>
  <c r="I75" i="23"/>
  <c r="I272" i="23" s="1"/>
  <c r="M272" i="23"/>
  <c r="M273" i="23"/>
  <c r="K50" i="23"/>
  <c r="K273" i="23"/>
  <c r="I52" i="23"/>
  <c r="I51" i="23" s="1"/>
  <c r="I50" i="23" s="1"/>
  <c r="C161" i="23"/>
  <c r="N52" i="23"/>
  <c r="L272" i="23"/>
  <c r="O181" i="23"/>
  <c r="F182" i="23"/>
  <c r="C182" i="23" s="1"/>
  <c r="N51" i="23"/>
  <c r="N273" i="23" s="1"/>
  <c r="C26" i="23"/>
  <c r="L20" i="23"/>
  <c r="C20" i="23" s="1"/>
  <c r="F265" i="23"/>
  <c r="C266" i="23"/>
  <c r="F252" i="23"/>
  <c r="C252" i="23" s="1"/>
  <c r="C253" i="23"/>
  <c r="D273" i="23"/>
  <c r="D50" i="23"/>
  <c r="O52" i="23"/>
  <c r="O272" i="23"/>
  <c r="F75" i="23"/>
  <c r="F53" i="23"/>
  <c r="C54" i="23"/>
  <c r="C212" i="23"/>
  <c r="F211" i="23"/>
  <c r="C211" i="23" s="1"/>
  <c r="I273" i="23" l="1"/>
  <c r="C75" i="23"/>
  <c r="E50" i="23"/>
  <c r="E273" i="23"/>
  <c r="O51" i="23"/>
  <c r="O50" i="23" s="1"/>
  <c r="N50" i="23"/>
  <c r="F181" i="23"/>
  <c r="C181" i="23" s="1"/>
  <c r="O273" i="23"/>
  <c r="C53" i="23"/>
  <c r="F52" i="23"/>
  <c r="C265" i="23"/>
  <c r="F272" i="23"/>
  <c r="C272" i="23" s="1"/>
  <c r="L273" i="23"/>
  <c r="C52" i="23" l="1"/>
  <c r="F51" i="23"/>
  <c r="F273" i="23" l="1"/>
  <c r="C273" i="23" s="1"/>
  <c r="C51" i="23"/>
  <c r="F50" i="23"/>
  <c r="C50" i="23" s="1"/>
  <c r="O284" i="22" l="1"/>
  <c r="L284" i="22"/>
  <c r="I284" i="22"/>
  <c r="F284" i="22"/>
  <c r="O283" i="22"/>
  <c r="L283" i="22"/>
  <c r="I283" i="22"/>
  <c r="F283" i="22"/>
  <c r="O282" i="22"/>
  <c r="L282" i="22"/>
  <c r="I282" i="22"/>
  <c r="F282" i="22"/>
  <c r="C282" i="22" s="1"/>
  <c r="O281" i="22"/>
  <c r="L281" i="22"/>
  <c r="I281" i="22"/>
  <c r="F281" i="22"/>
  <c r="C281" i="22" s="1"/>
  <c r="O280" i="22"/>
  <c r="L280" i="22"/>
  <c r="I280" i="22"/>
  <c r="F280" i="22"/>
  <c r="O279" i="22"/>
  <c r="L279" i="22"/>
  <c r="I279" i="22"/>
  <c r="F279" i="22"/>
  <c r="O278" i="22"/>
  <c r="L278" i="22"/>
  <c r="I278" i="22"/>
  <c r="F278" i="22"/>
  <c r="O277" i="22"/>
  <c r="O276" i="22" s="1"/>
  <c r="L277" i="22"/>
  <c r="I277" i="22"/>
  <c r="I276" i="22" s="1"/>
  <c r="F277" i="22"/>
  <c r="N276" i="22"/>
  <c r="M276" i="22"/>
  <c r="K276" i="22"/>
  <c r="J276" i="22"/>
  <c r="H276" i="22"/>
  <c r="G276" i="22"/>
  <c r="E276" i="22"/>
  <c r="D276" i="22"/>
  <c r="O271" i="22"/>
  <c r="L271" i="22"/>
  <c r="I271" i="22"/>
  <c r="F271" i="22"/>
  <c r="O270" i="22"/>
  <c r="O269" i="22" s="1"/>
  <c r="L270" i="22"/>
  <c r="L269" i="22" s="1"/>
  <c r="I270" i="22"/>
  <c r="F270" i="22"/>
  <c r="F269" i="22" s="1"/>
  <c r="N269" i="22"/>
  <c r="M269" i="22"/>
  <c r="K269" i="22"/>
  <c r="J269" i="22"/>
  <c r="H269" i="22"/>
  <c r="G269" i="22"/>
  <c r="E269" i="22"/>
  <c r="D269" i="22"/>
  <c r="O268" i="22"/>
  <c r="L268" i="22"/>
  <c r="L267" i="22" s="1"/>
  <c r="L266" i="22" s="1"/>
  <c r="L265" i="22" s="1"/>
  <c r="I268" i="22"/>
  <c r="I267" i="22" s="1"/>
  <c r="I266" i="22" s="1"/>
  <c r="I265" i="22" s="1"/>
  <c r="F268" i="22"/>
  <c r="O267" i="22"/>
  <c r="O266" i="22" s="1"/>
  <c r="N267" i="22"/>
  <c r="N266" i="22" s="1"/>
  <c r="N265" i="22" s="1"/>
  <c r="M267" i="22"/>
  <c r="M266" i="22" s="1"/>
  <c r="M265" i="22" s="1"/>
  <c r="K267" i="22"/>
  <c r="K266" i="22" s="1"/>
  <c r="K265" i="22" s="1"/>
  <c r="J267" i="22"/>
  <c r="H267" i="22"/>
  <c r="H266" i="22" s="1"/>
  <c r="H265" i="22" s="1"/>
  <c r="G267" i="22"/>
  <c r="G266" i="22" s="1"/>
  <c r="G265" i="22" s="1"/>
  <c r="E267" i="22"/>
  <c r="E266" i="22" s="1"/>
  <c r="E265" i="22" s="1"/>
  <c r="D267" i="22"/>
  <c r="J266" i="22"/>
  <c r="J265" i="22" s="1"/>
  <c r="D266" i="22"/>
  <c r="D265" i="22" s="1"/>
  <c r="O265" i="22"/>
  <c r="O264" i="22"/>
  <c r="L264" i="22"/>
  <c r="L263" i="22" s="1"/>
  <c r="I264" i="22"/>
  <c r="F264" i="22"/>
  <c r="O263" i="22"/>
  <c r="N263" i="22"/>
  <c r="M263" i="22"/>
  <c r="K263" i="22"/>
  <c r="J263" i="22"/>
  <c r="I263" i="22"/>
  <c r="H263" i="22"/>
  <c r="G263" i="22"/>
  <c r="E263" i="22"/>
  <c r="D263" i="22"/>
  <c r="O262" i="22"/>
  <c r="L262" i="22"/>
  <c r="I262" i="22"/>
  <c r="F262" i="22"/>
  <c r="O261" i="22"/>
  <c r="L261" i="22"/>
  <c r="I261" i="22"/>
  <c r="F261" i="22"/>
  <c r="O260" i="22"/>
  <c r="L260" i="22"/>
  <c r="I260" i="22"/>
  <c r="F260" i="22"/>
  <c r="O259" i="22"/>
  <c r="L259" i="22"/>
  <c r="I259" i="22"/>
  <c r="F259" i="22"/>
  <c r="O258" i="22"/>
  <c r="L258" i="22"/>
  <c r="L257" i="22" s="1"/>
  <c r="I258" i="22"/>
  <c r="F258" i="22"/>
  <c r="F257" i="22" s="1"/>
  <c r="O257" i="22"/>
  <c r="N257" i="22"/>
  <c r="M257" i="22"/>
  <c r="K257" i="22"/>
  <c r="K253" i="22" s="1"/>
  <c r="J257" i="22"/>
  <c r="J253" i="22" s="1"/>
  <c r="H257" i="22"/>
  <c r="G257" i="22"/>
  <c r="G253" i="22" s="1"/>
  <c r="G252" i="22" s="1"/>
  <c r="E257" i="22"/>
  <c r="E253" i="22" s="1"/>
  <c r="D257" i="22"/>
  <c r="D253" i="22" s="1"/>
  <c r="O256" i="22"/>
  <c r="L256" i="22"/>
  <c r="I256" i="22"/>
  <c r="F256" i="22"/>
  <c r="O255" i="22"/>
  <c r="L255" i="22"/>
  <c r="I255" i="22"/>
  <c r="F255" i="22"/>
  <c r="O254" i="22"/>
  <c r="L254" i="22"/>
  <c r="I254" i="22"/>
  <c r="F254" i="22"/>
  <c r="N253" i="22"/>
  <c r="M253" i="22"/>
  <c r="H253" i="22"/>
  <c r="H252" i="22" s="1"/>
  <c r="O251" i="22"/>
  <c r="O250" i="22" s="1"/>
  <c r="L251" i="22"/>
  <c r="L250" i="22" s="1"/>
  <c r="I251" i="22"/>
  <c r="F251" i="22"/>
  <c r="F250" i="22" s="1"/>
  <c r="N250" i="22"/>
  <c r="M250" i="22"/>
  <c r="K250" i="22"/>
  <c r="J250" i="22"/>
  <c r="H250" i="22"/>
  <c r="G250" i="22"/>
  <c r="E250" i="22"/>
  <c r="D250" i="22"/>
  <c r="O249" i="22"/>
  <c r="L249" i="22"/>
  <c r="I249" i="22"/>
  <c r="F249" i="22"/>
  <c r="O248" i="22"/>
  <c r="L248" i="22"/>
  <c r="I248" i="22"/>
  <c r="F248" i="22"/>
  <c r="O247" i="22"/>
  <c r="L247" i="22"/>
  <c r="I247" i="22"/>
  <c r="F247" i="22"/>
  <c r="O246" i="22"/>
  <c r="L246" i="22"/>
  <c r="I246" i="22"/>
  <c r="F246" i="22"/>
  <c r="N245" i="22"/>
  <c r="M245" i="22"/>
  <c r="K245" i="22"/>
  <c r="J245" i="22"/>
  <c r="H245" i="22"/>
  <c r="G245" i="22"/>
  <c r="E245" i="22"/>
  <c r="D245" i="22"/>
  <c r="O244" i="22"/>
  <c r="L244" i="22"/>
  <c r="I244" i="22"/>
  <c r="F244" i="22"/>
  <c r="O243" i="22"/>
  <c r="L243" i="22"/>
  <c r="I243" i="22"/>
  <c r="F243" i="22"/>
  <c r="O242" i="22"/>
  <c r="L242" i="22"/>
  <c r="L241" i="22" s="1"/>
  <c r="I242" i="22"/>
  <c r="F242" i="22"/>
  <c r="O241" i="22"/>
  <c r="N241" i="22"/>
  <c r="M241" i="22"/>
  <c r="K241" i="22"/>
  <c r="J241" i="22"/>
  <c r="H241" i="22"/>
  <c r="H240" i="22" s="1"/>
  <c r="G241" i="22"/>
  <c r="E241" i="22"/>
  <c r="E240" i="22" s="1"/>
  <c r="D241" i="22"/>
  <c r="N240" i="22"/>
  <c r="O239" i="22"/>
  <c r="L239" i="22"/>
  <c r="I239" i="22"/>
  <c r="F239" i="22"/>
  <c r="O238" i="22"/>
  <c r="L238" i="22"/>
  <c r="I238" i="22"/>
  <c r="F238" i="22"/>
  <c r="O237" i="22"/>
  <c r="L237" i="22"/>
  <c r="I237" i="22"/>
  <c r="F237" i="22"/>
  <c r="O236" i="22"/>
  <c r="L236" i="22"/>
  <c r="I236" i="22"/>
  <c r="F236" i="22"/>
  <c r="O235" i="22"/>
  <c r="L235" i="22"/>
  <c r="I235" i="22"/>
  <c r="F235" i="22"/>
  <c r="O234" i="22"/>
  <c r="L234" i="22"/>
  <c r="L233" i="22" s="1"/>
  <c r="L232" i="22" s="1"/>
  <c r="I234" i="22"/>
  <c r="F234" i="22"/>
  <c r="N233" i="22"/>
  <c r="M233" i="22"/>
  <c r="K233" i="22"/>
  <c r="K232" i="22" s="1"/>
  <c r="J233" i="22"/>
  <c r="J232" i="22" s="1"/>
  <c r="H233" i="22"/>
  <c r="G233" i="22"/>
  <c r="G232" i="22" s="1"/>
  <c r="E233" i="22"/>
  <c r="D233" i="22"/>
  <c r="D232" i="22" s="1"/>
  <c r="N232" i="22"/>
  <c r="M232" i="22"/>
  <c r="H232" i="22"/>
  <c r="E232" i="22"/>
  <c r="O231" i="22"/>
  <c r="L231" i="22"/>
  <c r="I231" i="22"/>
  <c r="F231" i="22"/>
  <c r="O230" i="22"/>
  <c r="L230" i="22"/>
  <c r="I230" i="22"/>
  <c r="F230" i="22"/>
  <c r="O229" i="22"/>
  <c r="L229" i="22"/>
  <c r="I229" i="22"/>
  <c r="F229" i="22"/>
  <c r="O228" i="22"/>
  <c r="L228" i="22"/>
  <c r="I228" i="22"/>
  <c r="F228" i="22"/>
  <c r="N227" i="22"/>
  <c r="M227" i="22"/>
  <c r="K227" i="22"/>
  <c r="J227" i="22"/>
  <c r="H227" i="22"/>
  <c r="G227" i="22"/>
  <c r="E227" i="22"/>
  <c r="D227" i="22"/>
  <c r="O226" i="22"/>
  <c r="L226" i="22"/>
  <c r="I226" i="22"/>
  <c r="F226" i="22"/>
  <c r="O225" i="22"/>
  <c r="L225" i="22"/>
  <c r="I225" i="22"/>
  <c r="C225" i="22" s="1"/>
  <c r="F225" i="22"/>
  <c r="O224" i="22"/>
  <c r="L224" i="22"/>
  <c r="I224" i="22"/>
  <c r="F224" i="22"/>
  <c r="O223" i="22"/>
  <c r="L223" i="22"/>
  <c r="I223" i="22"/>
  <c r="F223" i="22"/>
  <c r="O222" i="22"/>
  <c r="L222" i="22"/>
  <c r="I222" i="22"/>
  <c r="F222" i="22"/>
  <c r="O221" i="22"/>
  <c r="L221" i="22"/>
  <c r="I221" i="22"/>
  <c r="F221" i="22"/>
  <c r="O220" i="22"/>
  <c r="L220" i="22"/>
  <c r="I220" i="22"/>
  <c r="I219" i="22" s="1"/>
  <c r="F220" i="22"/>
  <c r="N219" i="22"/>
  <c r="M219" i="22"/>
  <c r="K219" i="22"/>
  <c r="J219" i="22"/>
  <c r="H219" i="22"/>
  <c r="G219" i="22"/>
  <c r="E219" i="22"/>
  <c r="D219" i="22"/>
  <c r="O218" i="22"/>
  <c r="L218" i="22"/>
  <c r="I218" i="22"/>
  <c r="F218" i="22"/>
  <c r="O217" i="22"/>
  <c r="O216" i="22" s="1"/>
  <c r="L217" i="22"/>
  <c r="I217" i="22"/>
  <c r="I216" i="22" s="1"/>
  <c r="F217" i="22"/>
  <c r="N216" i="22"/>
  <c r="M216" i="22"/>
  <c r="K216" i="22"/>
  <c r="J216" i="22"/>
  <c r="H216" i="22"/>
  <c r="G216" i="22"/>
  <c r="E216" i="22"/>
  <c r="D216" i="22"/>
  <c r="O215" i="22"/>
  <c r="L215" i="22"/>
  <c r="L214" i="22" s="1"/>
  <c r="I215" i="22"/>
  <c r="I214" i="22" s="1"/>
  <c r="F215" i="22"/>
  <c r="O214" i="22"/>
  <c r="N214" i="22"/>
  <c r="M214" i="22"/>
  <c r="K214" i="22"/>
  <c r="K212" i="22" s="1"/>
  <c r="J214" i="22"/>
  <c r="H214" i="22"/>
  <c r="G214" i="22"/>
  <c r="F214" i="22"/>
  <c r="E214" i="22"/>
  <c r="D214" i="22"/>
  <c r="O213" i="22"/>
  <c r="L213" i="22"/>
  <c r="I213" i="22"/>
  <c r="F213" i="22"/>
  <c r="O210" i="22"/>
  <c r="L210" i="22"/>
  <c r="I210" i="22"/>
  <c r="F210" i="22"/>
  <c r="O209" i="22"/>
  <c r="O208" i="22" s="1"/>
  <c r="L209" i="22"/>
  <c r="L208" i="22" s="1"/>
  <c r="I209" i="22"/>
  <c r="F209" i="22"/>
  <c r="F208" i="22" s="1"/>
  <c r="N208" i="22"/>
  <c r="M208" i="22"/>
  <c r="K208" i="22"/>
  <c r="J208" i="22"/>
  <c r="H208" i="22"/>
  <c r="G208" i="22"/>
  <c r="E208" i="22"/>
  <c r="D208" i="22"/>
  <c r="O207" i="22"/>
  <c r="L207" i="22"/>
  <c r="I207" i="22"/>
  <c r="F207" i="22"/>
  <c r="O206" i="22"/>
  <c r="L206" i="22"/>
  <c r="I206" i="22"/>
  <c r="F206" i="22"/>
  <c r="O205" i="22"/>
  <c r="L205" i="22"/>
  <c r="I205" i="22"/>
  <c r="F205" i="22"/>
  <c r="O204" i="22"/>
  <c r="L204" i="22"/>
  <c r="I204" i="22"/>
  <c r="F204" i="22"/>
  <c r="O203" i="22"/>
  <c r="L203" i="22"/>
  <c r="I203" i="22"/>
  <c r="F203" i="22"/>
  <c r="O202" i="22"/>
  <c r="L202" i="22"/>
  <c r="I202" i="22"/>
  <c r="F202" i="22"/>
  <c r="O201" i="22"/>
  <c r="L201" i="22"/>
  <c r="I201" i="22"/>
  <c r="F201" i="22"/>
  <c r="O200" i="22"/>
  <c r="L200" i="22"/>
  <c r="I200" i="22"/>
  <c r="F200" i="22"/>
  <c r="N199" i="22"/>
  <c r="M199" i="22"/>
  <c r="K199" i="22"/>
  <c r="J199" i="22"/>
  <c r="H199" i="22"/>
  <c r="G199" i="22"/>
  <c r="E199" i="22"/>
  <c r="D199" i="22"/>
  <c r="O198" i="22"/>
  <c r="L198" i="22"/>
  <c r="I198" i="22"/>
  <c r="F198" i="22"/>
  <c r="O197" i="22"/>
  <c r="L197" i="22"/>
  <c r="I197" i="22"/>
  <c r="F197" i="22"/>
  <c r="O196" i="22"/>
  <c r="L196" i="22"/>
  <c r="I196" i="22"/>
  <c r="F196" i="22"/>
  <c r="O195" i="22"/>
  <c r="L195" i="22"/>
  <c r="I195" i="22"/>
  <c r="F195" i="22"/>
  <c r="O194" i="22"/>
  <c r="L194" i="22"/>
  <c r="I194" i="22"/>
  <c r="F194" i="22"/>
  <c r="O193" i="22"/>
  <c r="L193" i="22"/>
  <c r="I193" i="22"/>
  <c r="F193" i="22"/>
  <c r="O192" i="22"/>
  <c r="L192" i="22"/>
  <c r="I192" i="22"/>
  <c r="F192" i="22"/>
  <c r="O191" i="22"/>
  <c r="L191" i="22"/>
  <c r="I191" i="22"/>
  <c r="F191" i="22"/>
  <c r="O190" i="22"/>
  <c r="L190" i="22"/>
  <c r="I190" i="22"/>
  <c r="F190" i="22"/>
  <c r="O189" i="22"/>
  <c r="L189" i="22"/>
  <c r="I189" i="22"/>
  <c r="C189" i="22" s="1"/>
  <c r="F189" i="22"/>
  <c r="N188" i="22"/>
  <c r="M188" i="22"/>
  <c r="K188" i="22"/>
  <c r="K187" i="22" s="1"/>
  <c r="J188" i="22"/>
  <c r="H188" i="22"/>
  <c r="G188" i="22"/>
  <c r="G187" i="22" s="1"/>
  <c r="E188" i="22"/>
  <c r="E187" i="22" s="1"/>
  <c r="D188" i="22"/>
  <c r="O186" i="22"/>
  <c r="L186" i="22"/>
  <c r="I186" i="22"/>
  <c r="F186" i="22"/>
  <c r="O185" i="22"/>
  <c r="L185" i="22"/>
  <c r="I185" i="22"/>
  <c r="F185" i="22"/>
  <c r="O184" i="22"/>
  <c r="L184" i="22"/>
  <c r="I184" i="22"/>
  <c r="F184" i="22"/>
  <c r="N183" i="22"/>
  <c r="M183" i="22"/>
  <c r="K183" i="22"/>
  <c r="J183" i="22"/>
  <c r="H183" i="22"/>
  <c r="G183" i="22"/>
  <c r="E183" i="22"/>
  <c r="D183" i="22"/>
  <c r="O180" i="22"/>
  <c r="L180" i="22"/>
  <c r="L179" i="22" s="1"/>
  <c r="L178" i="22" s="1"/>
  <c r="I180" i="22"/>
  <c r="F180" i="22"/>
  <c r="F179" i="22" s="1"/>
  <c r="O179" i="22"/>
  <c r="O178" i="22" s="1"/>
  <c r="N179" i="22"/>
  <c r="N178" i="22" s="1"/>
  <c r="N174" i="22" s="1"/>
  <c r="M179" i="22"/>
  <c r="M178" i="22" s="1"/>
  <c r="K179" i="22"/>
  <c r="K178" i="22" s="1"/>
  <c r="J179" i="22"/>
  <c r="I179" i="22"/>
  <c r="I178" i="22" s="1"/>
  <c r="H179" i="22"/>
  <c r="G179" i="22"/>
  <c r="G178" i="22" s="1"/>
  <c r="E179" i="22"/>
  <c r="E178" i="22" s="1"/>
  <c r="D179" i="22"/>
  <c r="D178" i="22" s="1"/>
  <c r="D174" i="22" s="1"/>
  <c r="J178" i="22"/>
  <c r="H178" i="22"/>
  <c r="O177" i="22"/>
  <c r="L177" i="22"/>
  <c r="I177" i="22"/>
  <c r="F177" i="22"/>
  <c r="O176" i="22"/>
  <c r="L176" i="22"/>
  <c r="L175" i="22" s="1"/>
  <c r="I176" i="22"/>
  <c r="F176" i="22"/>
  <c r="F175" i="22" s="1"/>
  <c r="O175" i="22"/>
  <c r="N175" i="22"/>
  <c r="M175" i="22"/>
  <c r="K175" i="22"/>
  <c r="J175" i="22"/>
  <c r="H175" i="22"/>
  <c r="G175" i="22"/>
  <c r="E175" i="22"/>
  <c r="D175" i="22"/>
  <c r="J174" i="22"/>
  <c r="O173" i="22"/>
  <c r="L173" i="22"/>
  <c r="I173" i="22"/>
  <c r="F173" i="22"/>
  <c r="O172" i="22"/>
  <c r="L172" i="22"/>
  <c r="L171" i="22" s="1"/>
  <c r="I172" i="22"/>
  <c r="F172" i="22"/>
  <c r="F171" i="22" s="1"/>
  <c r="O171" i="22"/>
  <c r="N171" i="22"/>
  <c r="M171" i="22"/>
  <c r="K171" i="22"/>
  <c r="J171" i="22"/>
  <c r="H171" i="22"/>
  <c r="G171" i="22"/>
  <c r="E171" i="22"/>
  <c r="D171" i="22"/>
  <c r="O170" i="22"/>
  <c r="L170" i="22"/>
  <c r="I170" i="22"/>
  <c r="F170" i="22"/>
  <c r="O169" i="22"/>
  <c r="L169" i="22"/>
  <c r="I169" i="22"/>
  <c r="F169" i="22"/>
  <c r="O168" i="22"/>
  <c r="L168" i="22"/>
  <c r="I168" i="22"/>
  <c r="F168" i="22"/>
  <c r="O167" i="22"/>
  <c r="O166" i="22" s="1"/>
  <c r="L167" i="22"/>
  <c r="I167" i="22"/>
  <c r="I166" i="22" s="1"/>
  <c r="F167" i="22"/>
  <c r="N166" i="22"/>
  <c r="M166" i="22"/>
  <c r="K166" i="22"/>
  <c r="K161" i="22" s="1"/>
  <c r="K160" i="22" s="1"/>
  <c r="J166" i="22"/>
  <c r="H166" i="22"/>
  <c r="G166" i="22"/>
  <c r="E166" i="22"/>
  <c r="D166" i="22"/>
  <c r="O165" i="22"/>
  <c r="L165" i="22"/>
  <c r="I165" i="22"/>
  <c r="C165" i="22" s="1"/>
  <c r="F165" i="22"/>
  <c r="O164" i="22"/>
  <c r="L164" i="22"/>
  <c r="I164" i="22"/>
  <c r="F164" i="22"/>
  <c r="O163" i="22"/>
  <c r="O162" i="22" s="1"/>
  <c r="L163" i="22"/>
  <c r="I163" i="22"/>
  <c r="I162" i="22" s="1"/>
  <c r="I161" i="22" s="1"/>
  <c r="F163" i="22"/>
  <c r="N162" i="22"/>
  <c r="N161" i="22" s="1"/>
  <c r="N160" i="22" s="1"/>
  <c r="M162" i="22"/>
  <c r="M161" i="22" s="1"/>
  <c r="M160" i="22" s="1"/>
  <c r="L162" i="22"/>
  <c r="K162" i="22"/>
  <c r="J162" i="22"/>
  <c r="J161" i="22" s="1"/>
  <c r="H162" i="22"/>
  <c r="H161" i="22" s="1"/>
  <c r="H160" i="22" s="1"/>
  <c r="G162" i="22"/>
  <c r="F162" i="22"/>
  <c r="E162" i="22"/>
  <c r="E161" i="22" s="1"/>
  <c r="E160" i="22" s="1"/>
  <c r="D162" i="22"/>
  <c r="D161" i="22" s="1"/>
  <c r="D160" i="22" s="1"/>
  <c r="G161" i="22"/>
  <c r="O159" i="22"/>
  <c r="L159" i="22"/>
  <c r="C159" i="22" s="1"/>
  <c r="I159" i="22"/>
  <c r="F159" i="22"/>
  <c r="O158" i="22"/>
  <c r="L158" i="22"/>
  <c r="I158" i="22"/>
  <c r="F158" i="22"/>
  <c r="O157" i="22"/>
  <c r="L157" i="22"/>
  <c r="I157" i="22"/>
  <c r="F157" i="22"/>
  <c r="O156" i="22"/>
  <c r="L156" i="22"/>
  <c r="I156" i="22"/>
  <c r="F156" i="22"/>
  <c r="O155" i="22"/>
  <c r="L155" i="22"/>
  <c r="I155" i="22"/>
  <c r="F155" i="22"/>
  <c r="O154" i="22"/>
  <c r="L154" i="22"/>
  <c r="I154" i="22"/>
  <c r="F154" i="22"/>
  <c r="N153" i="22"/>
  <c r="M153" i="22"/>
  <c r="M152" i="22" s="1"/>
  <c r="K153" i="22"/>
  <c r="K152" i="22" s="1"/>
  <c r="J153" i="22"/>
  <c r="J152" i="22" s="1"/>
  <c r="H153" i="22"/>
  <c r="G153" i="22"/>
  <c r="G152" i="22" s="1"/>
  <c r="E153" i="22"/>
  <c r="E152" i="22" s="1"/>
  <c r="D153" i="22"/>
  <c r="N152" i="22"/>
  <c r="H152" i="22"/>
  <c r="D152" i="22"/>
  <c r="O151" i="22"/>
  <c r="L151" i="22"/>
  <c r="I151" i="22"/>
  <c r="F151" i="22"/>
  <c r="O150" i="22"/>
  <c r="L150" i="22"/>
  <c r="I150" i="22"/>
  <c r="F150" i="22"/>
  <c r="O149" i="22"/>
  <c r="L149" i="22"/>
  <c r="I149" i="22"/>
  <c r="F149" i="22"/>
  <c r="O148" i="22"/>
  <c r="L148" i="22"/>
  <c r="L147" i="22" s="1"/>
  <c r="I148" i="22"/>
  <c r="F148" i="22"/>
  <c r="F147" i="22" s="1"/>
  <c r="O147" i="22"/>
  <c r="N147" i="22"/>
  <c r="M147" i="22"/>
  <c r="K147" i="22"/>
  <c r="J147" i="22"/>
  <c r="H147" i="22"/>
  <c r="G147" i="22"/>
  <c r="E147" i="22"/>
  <c r="D147" i="22"/>
  <c r="O146" i="22"/>
  <c r="L146" i="22"/>
  <c r="I146" i="22"/>
  <c r="F146" i="22"/>
  <c r="O145" i="22"/>
  <c r="L145" i="22"/>
  <c r="I145" i="22"/>
  <c r="F145" i="22"/>
  <c r="O144" i="22"/>
  <c r="L144" i="22"/>
  <c r="I144" i="22"/>
  <c r="F144" i="22"/>
  <c r="O143" i="22"/>
  <c r="L143" i="22"/>
  <c r="I143" i="22"/>
  <c r="F143" i="22"/>
  <c r="O142" i="22"/>
  <c r="L142" i="22"/>
  <c r="I142" i="22"/>
  <c r="F142" i="22"/>
  <c r="O141" i="22"/>
  <c r="L141" i="22"/>
  <c r="I141" i="22"/>
  <c r="F141" i="22"/>
  <c r="O140" i="22"/>
  <c r="L140" i="22"/>
  <c r="I140" i="22"/>
  <c r="F140" i="22"/>
  <c r="O139" i="22"/>
  <c r="L139" i="22"/>
  <c r="C139" i="22" s="1"/>
  <c r="I139" i="22"/>
  <c r="F139" i="22"/>
  <c r="N138" i="22"/>
  <c r="M138" i="22"/>
  <c r="K138" i="22"/>
  <c r="J138" i="22"/>
  <c r="H138" i="22"/>
  <c r="G138" i="22"/>
  <c r="E138" i="22"/>
  <c r="D138" i="22"/>
  <c r="O137" i="22"/>
  <c r="L137" i="22"/>
  <c r="I137" i="22"/>
  <c r="F137" i="22"/>
  <c r="O136" i="22"/>
  <c r="L136" i="22"/>
  <c r="I136" i="22"/>
  <c r="F136" i="22"/>
  <c r="O135" i="22"/>
  <c r="O134" i="22" s="1"/>
  <c r="L135" i="22"/>
  <c r="I135" i="22"/>
  <c r="I134" i="22" s="1"/>
  <c r="F135" i="22"/>
  <c r="N134" i="22"/>
  <c r="M134" i="22"/>
  <c r="K134" i="22"/>
  <c r="J134" i="22"/>
  <c r="H134" i="22"/>
  <c r="G134" i="22"/>
  <c r="E134" i="22"/>
  <c r="D134" i="22"/>
  <c r="O133" i="22"/>
  <c r="L133" i="22"/>
  <c r="I133" i="22"/>
  <c r="F133" i="22"/>
  <c r="O132" i="22"/>
  <c r="L132" i="22"/>
  <c r="L131" i="22" s="1"/>
  <c r="I132" i="22"/>
  <c r="F132" i="22"/>
  <c r="F131" i="22" s="1"/>
  <c r="O131" i="22"/>
  <c r="N131" i="22"/>
  <c r="M131" i="22"/>
  <c r="K131" i="22"/>
  <c r="J131" i="22"/>
  <c r="H131" i="22"/>
  <c r="G131" i="22"/>
  <c r="E131" i="22"/>
  <c r="D131" i="22"/>
  <c r="O130" i="22"/>
  <c r="L130" i="22"/>
  <c r="I130" i="22"/>
  <c r="F130" i="22"/>
  <c r="O129" i="22"/>
  <c r="L129" i="22"/>
  <c r="I129" i="22"/>
  <c r="F129" i="22"/>
  <c r="O128" i="22"/>
  <c r="L128" i="22"/>
  <c r="I128" i="22"/>
  <c r="F128" i="22"/>
  <c r="O127" i="22"/>
  <c r="O126" i="22" s="1"/>
  <c r="L127" i="22"/>
  <c r="I127" i="22"/>
  <c r="I126" i="22" s="1"/>
  <c r="F127" i="22"/>
  <c r="F126" i="22" s="1"/>
  <c r="N126" i="22"/>
  <c r="M126" i="22"/>
  <c r="K126" i="22"/>
  <c r="J126" i="22"/>
  <c r="H126" i="22"/>
  <c r="G126" i="22"/>
  <c r="E126" i="22"/>
  <c r="D126" i="22"/>
  <c r="O125" i="22"/>
  <c r="L125" i="22"/>
  <c r="I125" i="22"/>
  <c r="F125" i="22"/>
  <c r="O124" i="22"/>
  <c r="L124" i="22"/>
  <c r="I124" i="22"/>
  <c r="F124" i="22"/>
  <c r="O123" i="22"/>
  <c r="L123" i="22"/>
  <c r="I123" i="22"/>
  <c r="F123" i="22"/>
  <c r="O122" i="22"/>
  <c r="L122" i="22"/>
  <c r="I122" i="22"/>
  <c r="I121" i="22" s="1"/>
  <c r="F122" i="22"/>
  <c r="O121" i="22"/>
  <c r="N121" i="22"/>
  <c r="M121" i="22"/>
  <c r="K121" i="22"/>
  <c r="J121" i="22"/>
  <c r="H121" i="22"/>
  <c r="G121" i="22"/>
  <c r="E121" i="22"/>
  <c r="D121" i="22"/>
  <c r="D120" i="22" s="1"/>
  <c r="O119" i="22"/>
  <c r="L119" i="22"/>
  <c r="I119" i="22"/>
  <c r="F119" i="22"/>
  <c r="O118" i="22"/>
  <c r="L118" i="22"/>
  <c r="I118" i="22"/>
  <c r="F118" i="22"/>
  <c r="O117" i="22"/>
  <c r="L117" i="22"/>
  <c r="I117" i="22"/>
  <c r="F117" i="22"/>
  <c r="O116" i="22"/>
  <c r="L116" i="22"/>
  <c r="I116" i="22"/>
  <c r="F116" i="22"/>
  <c r="O115" i="22"/>
  <c r="L115" i="22"/>
  <c r="I115" i="22"/>
  <c r="F115" i="22"/>
  <c r="N114" i="22"/>
  <c r="M114" i="22"/>
  <c r="K114" i="22"/>
  <c r="J114" i="22"/>
  <c r="H114" i="22"/>
  <c r="G114" i="22"/>
  <c r="E114" i="22"/>
  <c r="D114" i="22"/>
  <c r="O113" i="22"/>
  <c r="L113" i="22"/>
  <c r="I113" i="22"/>
  <c r="F113" i="22"/>
  <c r="O112" i="22"/>
  <c r="L112" i="22"/>
  <c r="I112" i="22"/>
  <c r="F112" i="22"/>
  <c r="O111" i="22"/>
  <c r="L111" i="22"/>
  <c r="I111" i="22"/>
  <c r="F111" i="22"/>
  <c r="O110" i="22"/>
  <c r="L110" i="22"/>
  <c r="I110" i="22"/>
  <c r="F110" i="22"/>
  <c r="O109" i="22"/>
  <c r="O108" i="22" s="1"/>
  <c r="L109" i="22"/>
  <c r="I109" i="22"/>
  <c r="F109" i="22"/>
  <c r="F108" i="22" s="1"/>
  <c r="N108" i="22"/>
  <c r="M108" i="22"/>
  <c r="K108" i="22"/>
  <c r="J108" i="22"/>
  <c r="H108" i="22"/>
  <c r="G108" i="22"/>
  <c r="E108" i="22"/>
  <c r="D108" i="22"/>
  <c r="O107" i="22"/>
  <c r="L107" i="22"/>
  <c r="I107" i="22"/>
  <c r="F107" i="22"/>
  <c r="O106" i="22"/>
  <c r="L106" i="22"/>
  <c r="I106" i="22"/>
  <c r="F106" i="22"/>
  <c r="O105" i="22"/>
  <c r="L105" i="22"/>
  <c r="I105" i="22"/>
  <c r="F105" i="22"/>
  <c r="C105" i="22" s="1"/>
  <c r="O104" i="22"/>
  <c r="L104" i="22"/>
  <c r="I104" i="22"/>
  <c r="F104" i="22"/>
  <c r="O103" i="22"/>
  <c r="L103" i="22"/>
  <c r="I103" i="22"/>
  <c r="F103" i="22"/>
  <c r="O102" i="22"/>
  <c r="L102" i="22"/>
  <c r="I102" i="22"/>
  <c r="F102" i="22"/>
  <c r="O101" i="22"/>
  <c r="L101" i="22"/>
  <c r="I101" i="22"/>
  <c r="F101" i="22"/>
  <c r="O100" i="22"/>
  <c r="L100" i="22"/>
  <c r="L99" i="22" s="1"/>
  <c r="I100" i="22"/>
  <c r="I99" i="22" s="1"/>
  <c r="F100" i="22"/>
  <c r="N99" i="22"/>
  <c r="M99" i="22"/>
  <c r="K99" i="22"/>
  <c r="J99" i="22"/>
  <c r="H99" i="22"/>
  <c r="G99" i="22"/>
  <c r="E99" i="22"/>
  <c r="D99" i="22"/>
  <c r="O98" i="22"/>
  <c r="L98" i="22"/>
  <c r="I98" i="22"/>
  <c r="F98" i="22"/>
  <c r="O97" i="22"/>
  <c r="L97" i="22"/>
  <c r="I97" i="22"/>
  <c r="F97" i="22"/>
  <c r="O96" i="22"/>
  <c r="L96" i="22"/>
  <c r="I96" i="22"/>
  <c r="F96" i="22"/>
  <c r="O95" i="22"/>
  <c r="L95" i="22"/>
  <c r="I95" i="22"/>
  <c r="F95" i="22"/>
  <c r="O94" i="22"/>
  <c r="L94" i="22"/>
  <c r="I94" i="22"/>
  <c r="F94" i="22"/>
  <c r="O93" i="22"/>
  <c r="L93" i="22"/>
  <c r="I93" i="22"/>
  <c r="F93" i="22"/>
  <c r="O92" i="22"/>
  <c r="L92" i="22"/>
  <c r="I92" i="22"/>
  <c r="F92" i="22"/>
  <c r="N91" i="22"/>
  <c r="M91" i="22"/>
  <c r="K91" i="22"/>
  <c r="J91" i="22"/>
  <c r="H91" i="22"/>
  <c r="G91" i="22"/>
  <c r="E91" i="22"/>
  <c r="D91" i="22"/>
  <c r="O90" i="22"/>
  <c r="L90" i="22"/>
  <c r="I90" i="22"/>
  <c r="F90" i="22"/>
  <c r="O89" i="22"/>
  <c r="L89" i="22"/>
  <c r="I89" i="22"/>
  <c r="F89" i="22"/>
  <c r="O88" i="22"/>
  <c r="L88" i="22"/>
  <c r="I88" i="22"/>
  <c r="F88" i="22"/>
  <c r="O87" i="22"/>
  <c r="L87" i="22"/>
  <c r="I87" i="22"/>
  <c r="F87" i="22"/>
  <c r="O86" i="22"/>
  <c r="L86" i="22"/>
  <c r="L85" i="22" s="1"/>
  <c r="I86" i="22"/>
  <c r="I85" i="22" s="1"/>
  <c r="F86" i="22"/>
  <c r="N85" i="22"/>
  <c r="M85" i="22"/>
  <c r="K85" i="22"/>
  <c r="K83" i="22" s="1"/>
  <c r="J85" i="22"/>
  <c r="H85" i="22"/>
  <c r="G85" i="22"/>
  <c r="E85" i="22"/>
  <c r="D85" i="22"/>
  <c r="D83" i="22" s="1"/>
  <c r="O84" i="22"/>
  <c r="L84" i="22"/>
  <c r="I84" i="22"/>
  <c r="F84" i="22"/>
  <c r="O82" i="22"/>
  <c r="L82" i="22"/>
  <c r="I82" i="22"/>
  <c r="F82" i="22"/>
  <c r="O81" i="22"/>
  <c r="L81" i="22"/>
  <c r="L80" i="22" s="1"/>
  <c r="I81" i="22"/>
  <c r="I80" i="22" s="1"/>
  <c r="F81" i="22"/>
  <c r="O80" i="22"/>
  <c r="N80" i="22"/>
  <c r="M80" i="22"/>
  <c r="K80" i="22"/>
  <c r="J80" i="22"/>
  <c r="H80" i="22"/>
  <c r="G80" i="22"/>
  <c r="F80" i="22"/>
  <c r="E80" i="22"/>
  <c r="D80" i="22"/>
  <c r="O79" i="22"/>
  <c r="L79" i="22"/>
  <c r="I79" i="22"/>
  <c r="F79" i="22"/>
  <c r="O78" i="22"/>
  <c r="L78" i="22"/>
  <c r="I78" i="22"/>
  <c r="I77" i="22" s="1"/>
  <c r="F78" i="22"/>
  <c r="N77" i="22"/>
  <c r="M77" i="22"/>
  <c r="K77" i="22"/>
  <c r="J77" i="22"/>
  <c r="J76" i="22" s="1"/>
  <c r="H77" i="22"/>
  <c r="G77" i="22"/>
  <c r="E77" i="22"/>
  <c r="E76" i="22" s="1"/>
  <c r="D77" i="22"/>
  <c r="D76" i="22"/>
  <c r="O74" i="22"/>
  <c r="L74" i="22"/>
  <c r="I74" i="22"/>
  <c r="F74" i="22"/>
  <c r="C74" i="22" s="1"/>
  <c r="O73" i="22"/>
  <c r="L73" i="22"/>
  <c r="I73" i="22"/>
  <c r="F73" i="22"/>
  <c r="O72" i="22"/>
  <c r="L72" i="22"/>
  <c r="I72" i="22"/>
  <c r="F72" i="22"/>
  <c r="O71" i="22"/>
  <c r="L71" i="22"/>
  <c r="I71" i="22"/>
  <c r="F71" i="22"/>
  <c r="C71" i="22" s="1"/>
  <c r="O70" i="22"/>
  <c r="L70" i="22"/>
  <c r="I70" i="22"/>
  <c r="F70" i="22"/>
  <c r="N69" i="22"/>
  <c r="N67" i="22" s="1"/>
  <c r="M69" i="22"/>
  <c r="M67" i="22" s="1"/>
  <c r="K69" i="22"/>
  <c r="K67" i="22" s="1"/>
  <c r="J69" i="22"/>
  <c r="J67" i="22" s="1"/>
  <c r="H69" i="22"/>
  <c r="G69" i="22"/>
  <c r="E69" i="22"/>
  <c r="E67" i="22" s="1"/>
  <c r="D69" i="22"/>
  <c r="D67" i="22" s="1"/>
  <c r="O68" i="22"/>
  <c r="L68" i="22"/>
  <c r="I68" i="22"/>
  <c r="F68" i="22"/>
  <c r="H67" i="22"/>
  <c r="G67" i="22"/>
  <c r="O66" i="22"/>
  <c r="L66" i="22"/>
  <c r="I66" i="22"/>
  <c r="F66" i="22"/>
  <c r="O65" i="22"/>
  <c r="L65" i="22"/>
  <c r="I65" i="22"/>
  <c r="F65" i="22"/>
  <c r="O64" i="22"/>
  <c r="L64" i="22"/>
  <c r="I64" i="22"/>
  <c r="F64" i="22"/>
  <c r="O63" i="22"/>
  <c r="L63" i="22"/>
  <c r="I63" i="22"/>
  <c r="F63" i="22"/>
  <c r="O62" i="22"/>
  <c r="L62" i="22"/>
  <c r="I62" i="22"/>
  <c r="F62" i="22"/>
  <c r="O61" i="22"/>
  <c r="L61" i="22"/>
  <c r="I61" i="22"/>
  <c r="F61" i="22"/>
  <c r="O60" i="22"/>
  <c r="L60" i="22"/>
  <c r="I60" i="22"/>
  <c r="F60" i="22"/>
  <c r="O59" i="22"/>
  <c r="O58" i="22" s="1"/>
  <c r="L59" i="22"/>
  <c r="I59" i="22"/>
  <c r="F59" i="22"/>
  <c r="F58" i="22" s="1"/>
  <c r="N58" i="22"/>
  <c r="M58" i="22"/>
  <c r="M54" i="22" s="1"/>
  <c r="K58" i="22"/>
  <c r="J58" i="22"/>
  <c r="H58" i="22"/>
  <c r="G58" i="22"/>
  <c r="E58" i="22"/>
  <c r="D58" i="22"/>
  <c r="O57" i="22"/>
  <c r="L57" i="22"/>
  <c r="I57" i="22"/>
  <c r="F57" i="22"/>
  <c r="O56" i="22"/>
  <c r="L56" i="22"/>
  <c r="I56" i="22"/>
  <c r="F56" i="22"/>
  <c r="O55" i="22"/>
  <c r="N55" i="22"/>
  <c r="M55" i="22"/>
  <c r="K55" i="22"/>
  <c r="K54" i="22" s="1"/>
  <c r="J55" i="22"/>
  <c r="H55" i="22"/>
  <c r="H54" i="22" s="1"/>
  <c r="G55" i="22"/>
  <c r="F55" i="22"/>
  <c r="E55" i="22"/>
  <c r="E54" i="22" s="1"/>
  <c r="E53" i="22" s="1"/>
  <c r="D55" i="22"/>
  <c r="O47" i="22"/>
  <c r="C47" i="22"/>
  <c r="O46" i="22"/>
  <c r="N45" i="22"/>
  <c r="M45" i="22"/>
  <c r="L44" i="22"/>
  <c r="L43" i="22" s="1"/>
  <c r="I44" i="22"/>
  <c r="I43" i="22" s="1"/>
  <c r="F44" i="22"/>
  <c r="F43" i="22" s="1"/>
  <c r="K43" i="22"/>
  <c r="J43" i="22"/>
  <c r="H43" i="22"/>
  <c r="G43" i="22"/>
  <c r="E43" i="22"/>
  <c r="D43" i="22"/>
  <c r="F42" i="22"/>
  <c r="E41" i="22"/>
  <c r="D41" i="22"/>
  <c r="L40" i="22"/>
  <c r="C40" i="22" s="1"/>
  <c r="L39" i="22"/>
  <c r="C39" i="22" s="1"/>
  <c r="L38" i="22"/>
  <c r="C38" i="22"/>
  <c r="L37" i="22"/>
  <c r="K36" i="22"/>
  <c r="J36" i="22"/>
  <c r="L35" i="22"/>
  <c r="C35" i="22" s="1"/>
  <c r="L34" i="22"/>
  <c r="K33" i="22"/>
  <c r="J33" i="22"/>
  <c r="L32" i="22"/>
  <c r="L31" i="22" s="1"/>
  <c r="C31" i="22" s="1"/>
  <c r="C32" i="22"/>
  <c r="K31" i="22"/>
  <c r="J31" i="22"/>
  <c r="L30" i="22"/>
  <c r="C30" i="22" s="1"/>
  <c r="L29" i="22"/>
  <c r="C29" i="22" s="1"/>
  <c r="L28" i="22"/>
  <c r="K27" i="22"/>
  <c r="J27" i="22"/>
  <c r="J26" i="22" s="1"/>
  <c r="F25" i="22"/>
  <c r="C25" i="22" s="1"/>
  <c r="I24" i="22"/>
  <c r="F24" i="22"/>
  <c r="O23" i="22"/>
  <c r="L23" i="22"/>
  <c r="I23" i="22"/>
  <c r="F23" i="22"/>
  <c r="O22" i="22"/>
  <c r="L22" i="22"/>
  <c r="L21" i="22" s="1"/>
  <c r="I22" i="22"/>
  <c r="I21" i="22" s="1"/>
  <c r="I20" i="22" s="1"/>
  <c r="F22" i="22"/>
  <c r="F21" i="22" s="1"/>
  <c r="N21" i="22"/>
  <c r="N275" i="22" s="1"/>
  <c r="N274" i="22" s="1"/>
  <c r="M21" i="22"/>
  <c r="M275" i="22" s="1"/>
  <c r="M274" i="22" s="1"/>
  <c r="K21" i="22"/>
  <c r="K275" i="22" s="1"/>
  <c r="K274" i="22" s="1"/>
  <c r="J21" i="22"/>
  <c r="H21" i="22"/>
  <c r="G21" i="22"/>
  <c r="G275" i="22" s="1"/>
  <c r="E21" i="22"/>
  <c r="E275" i="22" s="1"/>
  <c r="E274" i="22" s="1"/>
  <c r="D21" i="22"/>
  <c r="H120" i="22" l="1"/>
  <c r="N54" i="22"/>
  <c r="H76" i="22"/>
  <c r="N120" i="22"/>
  <c r="D240" i="22"/>
  <c r="J240" i="22"/>
  <c r="D54" i="22"/>
  <c r="J120" i="22"/>
  <c r="K182" i="22"/>
  <c r="C205" i="22"/>
  <c r="C261" i="22"/>
  <c r="N252" i="22"/>
  <c r="G54" i="22"/>
  <c r="G76" i="22"/>
  <c r="C89" i="22"/>
  <c r="C103" i="22"/>
  <c r="C104" i="22"/>
  <c r="C185" i="22"/>
  <c r="G182" i="22"/>
  <c r="J54" i="22"/>
  <c r="C101" i="22"/>
  <c r="C135" i="22"/>
  <c r="O153" i="22"/>
  <c r="O152" i="22" s="1"/>
  <c r="G174" i="22"/>
  <c r="O183" i="22"/>
  <c r="C237" i="22"/>
  <c r="C249" i="22"/>
  <c r="C279" i="22"/>
  <c r="K174" i="22"/>
  <c r="C23" i="22"/>
  <c r="C57" i="22"/>
  <c r="N20" i="22"/>
  <c r="G53" i="22"/>
  <c r="L77" i="22"/>
  <c r="C80" i="22"/>
  <c r="K76" i="22"/>
  <c r="C81" i="22"/>
  <c r="C82" i="22"/>
  <c r="C93" i="22"/>
  <c r="G83" i="22"/>
  <c r="C109" i="22"/>
  <c r="C119" i="22"/>
  <c r="F134" i="22"/>
  <c r="C137" i="22"/>
  <c r="H174" i="22"/>
  <c r="L174" i="22"/>
  <c r="C197" i="22"/>
  <c r="N187" i="22"/>
  <c r="N182" i="22" s="1"/>
  <c r="C209" i="22"/>
  <c r="C213" i="22"/>
  <c r="C217" i="22"/>
  <c r="M240" i="22"/>
  <c r="L138" i="22"/>
  <c r="C24" i="22"/>
  <c r="C63" i="22"/>
  <c r="C64" i="22"/>
  <c r="O69" i="22"/>
  <c r="O67" i="22" s="1"/>
  <c r="N76" i="22"/>
  <c r="J83" i="22"/>
  <c r="J75" i="22" s="1"/>
  <c r="C88" i="22"/>
  <c r="H83" i="22"/>
  <c r="H75" i="22" s="1"/>
  <c r="C111" i="22"/>
  <c r="C113" i="22"/>
  <c r="C115" i="22"/>
  <c r="C117" i="22"/>
  <c r="C127" i="22"/>
  <c r="C130" i="22"/>
  <c r="C143" i="22"/>
  <c r="C151" i="22"/>
  <c r="C163" i="22"/>
  <c r="C167" i="22"/>
  <c r="J160" i="22"/>
  <c r="I183" i="22"/>
  <c r="J187" i="22"/>
  <c r="C193" i="22"/>
  <c r="C196" i="22"/>
  <c r="C201" i="22"/>
  <c r="I208" i="22"/>
  <c r="J212" i="22"/>
  <c r="J211" i="22" s="1"/>
  <c r="J181" i="22" s="1"/>
  <c r="G212" i="22"/>
  <c r="C221" i="22"/>
  <c r="C229" i="22"/>
  <c r="O233" i="22"/>
  <c r="O232" i="22" s="1"/>
  <c r="O245" i="22"/>
  <c r="D252" i="22"/>
  <c r="J252" i="22"/>
  <c r="O253" i="22"/>
  <c r="O252" i="22" s="1"/>
  <c r="F178" i="22"/>
  <c r="C179" i="22"/>
  <c r="J182" i="22"/>
  <c r="C43" i="22"/>
  <c r="D53" i="22"/>
  <c r="C59" i="22"/>
  <c r="C155" i="22"/>
  <c r="I55" i="22"/>
  <c r="C62" i="22"/>
  <c r="M53" i="22"/>
  <c r="I69" i="22"/>
  <c r="I67" i="22" s="1"/>
  <c r="C79" i="22"/>
  <c r="O77" i="22"/>
  <c r="O76" i="22" s="1"/>
  <c r="E83" i="22"/>
  <c r="O91" i="22"/>
  <c r="L108" i="22"/>
  <c r="L114" i="22"/>
  <c r="E120" i="22"/>
  <c r="C129" i="22"/>
  <c r="L134" i="22"/>
  <c r="C140" i="22"/>
  <c r="C156" i="22"/>
  <c r="C158" i="22"/>
  <c r="C169" i="22"/>
  <c r="O174" i="22"/>
  <c r="C186" i="22"/>
  <c r="H187" i="22"/>
  <c r="H182" i="22" s="1"/>
  <c r="C190" i="22"/>
  <c r="C195" i="22"/>
  <c r="O199" i="22"/>
  <c r="C215" i="22"/>
  <c r="D212" i="22"/>
  <c r="D211" i="22" s="1"/>
  <c r="H212" i="22"/>
  <c r="H211" i="22" s="1"/>
  <c r="O219" i="22"/>
  <c r="C226" i="22"/>
  <c r="K252" i="22"/>
  <c r="C260" i="22"/>
  <c r="M252" i="22"/>
  <c r="K53" i="22"/>
  <c r="D75" i="22"/>
  <c r="J275" i="22"/>
  <c r="J274" i="22" s="1"/>
  <c r="K26" i="22"/>
  <c r="K20" i="22" s="1"/>
  <c r="H53" i="22"/>
  <c r="H52" i="22" s="1"/>
  <c r="C66" i="22"/>
  <c r="N53" i="22"/>
  <c r="L76" i="22"/>
  <c r="M83" i="22"/>
  <c r="C98" i="22"/>
  <c r="O99" i="22"/>
  <c r="C107" i="22"/>
  <c r="L126" i="22"/>
  <c r="C126" i="22" s="1"/>
  <c r="C141" i="22"/>
  <c r="C146" i="22"/>
  <c r="L153" i="22"/>
  <c r="L152" i="22" s="1"/>
  <c r="L166" i="22"/>
  <c r="F174" i="22"/>
  <c r="O188" i="22"/>
  <c r="C204" i="22"/>
  <c r="L216" i="22"/>
  <c r="C223" i="22"/>
  <c r="C224" i="22"/>
  <c r="C234" i="22"/>
  <c r="C235" i="22"/>
  <c r="C243" i="22"/>
  <c r="L253" i="22"/>
  <c r="L252" i="22" s="1"/>
  <c r="C277" i="22"/>
  <c r="L276" i="22"/>
  <c r="I188" i="22"/>
  <c r="L199" i="22"/>
  <c r="G274" i="22"/>
  <c r="G20" i="22"/>
  <c r="C60" i="22"/>
  <c r="J53" i="22"/>
  <c r="M76" i="22"/>
  <c r="C95" i="22"/>
  <c r="C102" i="22"/>
  <c r="F114" i="22"/>
  <c r="C118" i="22"/>
  <c r="M120" i="22"/>
  <c r="C123" i="22"/>
  <c r="C125" i="22"/>
  <c r="C145" i="22"/>
  <c r="C150" i="22"/>
  <c r="C164" i="22"/>
  <c r="C180" i="22"/>
  <c r="L183" i="22"/>
  <c r="C198" i="22"/>
  <c r="M187" i="22"/>
  <c r="I199" i="22"/>
  <c r="C207" i="22"/>
  <c r="C208" i="22"/>
  <c r="N212" i="22"/>
  <c r="N211" i="22" s="1"/>
  <c r="N181" i="22" s="1"/>
  <c r="F216" i="22"/>
  <c r="O227" i="22"/>
  <c r="I233" i="22"/>
  <c r="G240" i="22"/>
  <c r="G211" i="22" s="1"/>
  <c r="G181" i="22" s="1"/>
  <c r="I241" i="22"/>
  <c r="E252" i="22"/>
  <c r="C278" i="22"/>
  <c r="C46" i="22"/>
  <c r="O45" i="22"/>
  <c r="D275" i="22"/>
  <c r="D274" i="22" s="1"/>
  <c r="D20" i="22"/>
  <c r="C28" i="22"/>
  <c r="L27" i="22"/>
  <c r="C34" i="22"/>
  <c r="L33" i="22"/>
  <c r="C33" i="22" s="1"/>
  <c r="C84" i="22"/>
  <c r="F91" i="22"/>
  <c r="C92" i="22"/>
  <c r="C149" i="22"/>
  <c r="I147" i="22"/>
  <c r="C147" i="22" s="1"/>
  <c r="C37" i="22"/>
  <c r="L36" i="22"/>
  <c r="C36" i="22" s="1"/>
  <c r="L69" i="22"/>
  <c r="L67" i="22" s="1"/>
  <c r="C72" i="22"/>
  <c r="C142" i="22"/>
  <c r="F138" i="22"/>
  <c r="C216" i="22"/>
  <c r="C236" i="22"/>
  <c r="F233" i="22"/>
  <c r="E20" i="22"/>
  <c r="M20" i="22"/>
  <c r="C22" i="22"/>
  <c r="O21" i="22"/>
  <c r="C21" i="22" s="1"/>
  <c r="L55" i="22"/>
  <c r="C56" i="22"/>
  <c r="L58" i="22"/>
  <c r="F54" i="22"/>
  <c r="C61" i="22"/>
  <c r="C70" i="22"/>
  <c r="F69" i="22"/>
  <c r="N83" i="22"/>
  <c r="N75" i="22" s="1"/>
  <c r="N52" i="22" s="1"/>
  <c r="O85" i="22"/>
  <c r="C97" i="22"/>
  <c r="I91" i="22"/>
  <c r="C133" i="22"/>
  <c r="I131" i="22"/>
  <c r="C131" i="22" s="1"/>
  <c r="C157" i="22"/>
  <c r="I153" i="22"/>
  <c r="I152" i="22" s="1"/>
  <c r="G160" i="22"/>
  <c r="C284" i="22"/>
  <c r="J20" i="22"/>
  <c r="C42" i="22"/>
  <c r="F41" i="22"/>
  <c r="C78" i="22"/>
  <c r="F77" i="22"/>
  <c r="H275" i="22"/>
  <c r="H274" i="22" s="1"/>
  <c r="H20" i="22"/>
  <c r="L275" i="22"/>
  <c r="L274" i="22" s="1"/>
  <c r="F275" i="22"/>
  <c r="C44" i="22"/>
  <c r="O54" i="22"/>
  <c r="O53" i="22" s="1"/>
  <c r="I58" i="22"/>
  <c r="I54" i="22" s="1"/>
  <c r="I53" i="22" s="1"/>
  <c r="C65" i="22"/>
  <c r="C68" i="22"/>
  <c r="C73" i="22"/>
  <c r="I76" i="22"/>
  <c r="C87" i="22"/>
  <c r="F85" i="22"/>
  <c r="C173" i="22"/>
  <c r="I171" i="22"/>
  <c r="C171" i="22" s="1"/>
  <c r="H272" i="22"/>
  <c r="C90" i="22"/>
  <c r="C94" i="22"/>
  <c r="C106" i="22"/>
  <c r="C110" i="22"/>
  <c r="O114" i="22"/>
  <c r="G120" i="22"/>
  <c r="G75" i="22" s="1"/>
  <c r="K120" i="22"/>
  <c r="K75" i="22" s="1"/>
  <c r="K52" i="22" s="1"/>
  <c r="C122" i="22"/>
  <c r="F121" i="22"/>
  <c r="C128" i="22"/>
  <c r="I138" i="22"/>
  <c r="C144" i="22"/>
  <c r="C168" i="22"/>
  <c r="C170" i="22"/>
  <c r="F166" i="22"/>
  <c r="C166" i="22" s="1"/>
  <c r="C248" i="22"/>
  <c r="F245" i="22"/>
  <c r="I250" i="22"/>
  <c r="C250" i="22" s="1"/>
  <c r="C251" i="22"/>
  <c r="L91" i="22"/>
  <c r="L83" i="22" s="1"/>
  <c r="C96" i="22"/>
  <c r="F99" i="22"/>
  <c r="C99" i="22" s="1"/>
  <c r="C100" i="22"/>
  <c r="I108" i="22"/>
  <c r="C108" i="22" s="1"/>
  <c r="C112" i="22"/>
  <c r="C116" i="22"/>
  <c r="C124" i="22"/>
  <c r="C136" i="22"/>
  <c r="C154" i="22"/>
  <c r="F153" i="22"/>
  <c r="C162" i="22"/>
  <c r="O161" i="22"/>
  <c r="O160" i="22" s="1"/>
  <c r="E174" i="22"/>
  <c r="C200" i="22"/>
  <c r="F199" i="22"/>
  <c r="C86" i="22"/>
  <c r="I114" i="22"/>
  <c r="L121" i="22"/>
  <c r="L120" i="22" s="1"/>
  <c r="O138" i="22"/>
  <c r="O120" i="22" s="1"/>
  <c r="L161" i="22"/>
  <c r="L160" i="22" s="1"/>
  <c r="M174" i="22"/>
  <c r="C177" i="22"/>
  <c r="I175" i="22"/>
  <c r="C178" i="22"/>
  <c r="C231" i="22"/>
  <c r="I227" i="22"/>
  <c r="I212" i="22" s="1"/>
  <c r="C132" i="22"/>
  <c r="C148" i="22"/>
  <c r="C172" i="22"/>
  <c r="C176" i="22"/>
  <c r="M182" i="22"/>
  <c r="L188" i="22"/>
  <c r="L187" i="22" s="1"/>
  <c r="C191" i="22"/>
  <c r="C192" i="22"/>
  <c r="F188" i="22"/>
  <c r="C202" i="22"/>
  <c r="C203" i="22"/>
  <c r="C214" i="22"/>
  <c r="M212" i="22"/>
  <c r="M211" i="22" s="1"/>
  <c r="L227" i="22"/>
  <c r="C230" i="22"/>
  <c r="I232" i="22"/>
  <c r="C238" i="22"/>
  <c r="C239" i="22"/>
  <c r="O240" i="22"/>
  <c r="C247" i="22"/>
  <c r="I245" i="22"/>
  <c r="C259" i="22"/>
  <c r="I257" i="22"/>
  <c r="C257" i="22" s="1"/>
  <c r="C262" i="22"/>
  <c r="C271" i="22"/>
  <c r="I269" i="22"/>
  <c r="I275" i="22" s="1"/>
  <c r="I274" i="22" s="1"/>
  <c r="C283" i="22"/>
  <c r="H181" i="22"/>
  <c r="H51" i="22" s="1"/>
  <c r="C194" i="22"/>
  <c r="C206" i="22"/>
  <c r="L219" i="22"/>
  <c r="C222" i="22"/>
  <c r="C228" i="22"/>
  <c r="F227" i="22"/>
  <c r="K240" i="22"/>
  <c r="K211" i="22" s="1"/>
  <c r="C242" i="22"/>
  <c r="C244" i="22"/>
  <c r="F241" i="22"/>
  <c r="C246" i="22"/>
  <c r="L245" i="22"/>
  <c r="L240" i="22" s="1"/>
  <c r="C254" i="22"/>
  <c r="C256" i="22"/>
  <c r="F253" i="22"/>
  <c r="C268" i="22"/>
  <c r="F267" i="22"/>
  <c r="E182" i="22"/>
  <c r="C184" i="22"/>
  <c r="F183" i="22"/>
  <c r="D187" i="22"/>
  <c r="D182" i="22" s="1"/>
  <c r="D181" i="22" s="1"/>
  <c r="C210" i="22"/>
  <c r="C218" i="22"/>
  <c r="E212" i="22"/>
  <c r="E211" i="22" s="1"/>
  <c r="C220" i="22"/>
  <c r="F219" i="22"/>
  <c r="C219" i="22" s="1"/>
  <c r="C255" i="22"/>
  <c r="C264" i="22"/>
  <c r="F263" i="22"/>
  <c r="C263" i="22" s="1"/>
  <c r="C280" i="22"/>
  <c r="F276" i="22"/>
  <c r="C276" i="22" s="1"/>
  <c r="C258" i="22"/>
  <c r="C270" i="22"/>
  <c r="C134" i="22" l="1"/>
  <c r="L182" i="22"/>
  <c r="M75" i="22"/>
  <c r="O212" i="22"/>
  <c r="O211" i="22" s="1"/>
  <c r="E75" i="22"/>
  <c r="N51" i="22"/>
  <c r="N50" i="22" s="1"/>
  <c r="I187" i="22"/>
  <c r="I182" i="22" s="1"/>
  <c r="I240" i="22"/>
  <c r="I120" i="22"/>
  <c r="O83" i="22"/>
  <c r="O75" i="22" s="1"/>
  <c r="I83" i="22"/>
  <c r="I75" i="22" s="1"/>
  <c r="C114" i="22"/>
  <c r="J272" i="22"/>
  <c r="C227" i="22"/>
  <c r="G52" i="22"/>
  <c r="G51" i="22" s="1"/>
  <c r="G273" i="22" s="1"/>
  <c r="D272" i="22"/>
  <c r="L75" i="22"/>
  <c r="C58" i="22"/>
  <c r="I253" i="22"/>
  <c r="I252" i="22" s="1"/>
  <c r="M272" i="22"/>
  <c r="E52" i="22"/>
  <c r="O187" i="22"/>
  <c r="O182" i="22" s="1"/>
  <c r="O181" i="22" s="1"/>
  <c r="J52" i="22"/>
  <c r="J51" i="22" s="1"/>
  <c r="J50" i="22" s="1"/>
  <c r="I211" i="22"/>
  <c r="M52" i="22"/>
  <c r="N272" i="22"/>
  <c r="G272" i="22"/>
  <c r="L212" i="22"/>
  <c r="L211" i="22" s="1"/>
  <c r="C199" i="22"/>
  <c r="D52" i="22"/>
  <c r="D51" i="22" s="1"/>
  <c r="D50" i="22" s="1"/>
  <c r="K181" i="22"/>
  <c r="K51" i="22" s="1"/>
  <c r="K272" i="22"/>
  <c r="N273" i="22"/>
  <c r="E272" i="22"/>
  <c r="F67" i="22"/>
  <c r="C67" i="22" s="1"/>
  <c r="C69" i="22"/>
  <c r="C27" i="22"/>
  <c r="L26" i="22"/>
  <c r="C188" i="22"/>
  <c r="F187" i="22"/>
  <c r="M181" i="22"/>
  <c r="M51" i="22" s="1"/>
  <c r="F161" i="22"/>
  <c r="C269" i="22"/>
  <c r="C245" i="22"/>
  <c r="F83" i="22"/>
  <c r="C85" i="22"/>
  <c r="O275" i="22"/>
  <c r="O274" i="22" s="1"/>
  <c r="O20" i="22"/>
  <c r="F232" i="22"/>
  <c r="C232" i="22" s="1"/>
  <c r="C233" i="22"/>
  <c r="I160" i="22"/>
  <c r="C45" i="22"/>
  <c r="C267" i="22"/>
  <c r="F266" i="22"/>
  <c r="L181" i="22"/>
  <c r="I174" i="22"/>
  <c r="C174" i="22" s="1"/>
  <c r="C175" i="22"/>
  <c r="C77" i="22"/>
  <c r="F76" i="22"/>
  <c r="E181" i="22"/>
  <c r="E51" i="22" s="1"/>
  <c r="F212" i="22"/>
  <c r="F274" i="22"/>
  <c r="C138" i="22"/>
  <c r="C91" i="22"/>
  <c r="C183" i="22"/>
  <c r="F240" i="22"/>
  <c r="C240" i="22" s="1"/>
  <c r="C241" i="22"/>
  <c r="F252" i="22"/>
  <c r="H273" i="22"/>
  <c r="H50" i="22"/>
  <c r="C153" i="22"/>
  <c r="F152" i="22"/>
  <c r="C152" i="22" s="1"/>
  <c r="C121" i="22"/>
  <c r="F120" i="22"/>
  <c r="C120" i="22" s="1"/>
  <c r="C41" i="22"/>
  <c r="F20" i="22"/>
  <c r="F53" i="22"/>
  <c r="C55" i="22"/>
  <c r="L54" i="22"/>
  <c r="L53" i="22" s="1"/>
  <c r="L52" i="22" s="1"/>
  <c r="I52" i="22" l="1"/>
  <c r="O272" i="22"/>
  <c r="G50" i="22"/>
  <c r="C83" i="22"/>
  <c r="D273" i="22"/>
  <c r="C253" i="22"/>
  <c r="L51" i="22"/>
  <c r="L50" i="22" s="1"/>
  <c r="C252" i="22"/>
  <c r="I181" i="22"/>
  <c r="I51" i="22" s="1"/>
  <c r="C274" i="22"/>
  <c r="C187" i="22"/>
  <c r="J273" i="22"/>
  <c r="I272" i="22"/>
  <c r="O52" i="22"/>
  <c r="O51" i="22" s="1"/>
  <c r="E273" i="22"/>
  <c r="E50" i="22"/>
  <c r="M50" i="22"/>
  <c r="M273" i="22"/>
  <c r="K50" i="22"/>
  <c r="K273" i="22"/>
  <c r="F75" i="22"/>
  <c r="C75" i="22" s="1"/>
  <c r="C76" i="22"/>
  <c r="L272" i="22"/>
  <c r="F265" i="22"/>
  <c r="C266" i="22"/>
  <c r="L273" i="22"/>
  <c r="C26" i="22"/>
  <c r="L20" i="22"/>
  <c r="C20" i="22" s="1"/>
  <c r="C53" i="22"/>
  <c r="C275" i="22"/>
  <c r="C212" i="22"/>
  <c r="F211" i="22"/>
  <c r="C211" i="22" s="1"/>
  <c r="C161" i="22"/>
  <c r="F160" i="22"/>
  <c r="C160" i="22" s="1"/>
  <c r="C54" i="22"/>
  <c r="F182" i="22"/>
  <c r="I50" i="22" l="1"/>
  <c r="I273" i="22"/>
  <c r="F181" i="22"/>
  <c r="C181" i="22" s="1"/>
  <c r="C182" i="22"/>
  <c r="C265" i="22"/>
  <c r="F272" i="22"/>
  <c r="C272" i="22" s="1"/>
  <c r="O50" i="22"/>
  <c r="O273" i="22"/>
  <c r="F52" i="22"/>
  <c r="F51" i="22" l="1"/>
  <c r="C52" i="22"/>
  <c r="F273" i="22" l="1"/>
  <c r="C273" i="22" s="1"/>
  <c r="F50" i="22"/>
  <c r="C50" i="22" s="1"/>
  <c r="C51" i="22"/>
  <c r="O284" i="21" l="1"/>
  <c r="L284" i="21"/>
  <c r="I284" i="21"/>
  <c r="F284" i="21"/>
  <c r="O283" i="21"/>
  <c r="L283" i="21"/>
  <c r="I283" i="21"/>
  <c r="F283" i="21"/>
  <c r="O282" i="21"/>
  <c r="L282" i="21"/>
  <c r="I282" i="21"/>
  <c r="F282" i="21"/>
  <c r="O281" i="21"/>
  <c r="L281" i="21"/>
  <c r="I281" i="21"/>
  <c r="F281" i="21"/>
  <c r="O280" i="21"/>
  <c r="L280" i="21"/>
  <c r="I280" i="21"/>
  <c r="F280" i="21"/>
  <c r="O279" i="21"/>
  <c r="L279" i="21"/>
  <c r="I279" i="21"/>
  <c r="F279" i="21"/>
  <c r="O278" i="21"/>
  <c r="L278" i="21"/>
  <c r="I278" i="21"/>
  <c r="F278" i="21"/>
  <c r="O277" i="21"/>
  <c r="O276" i="21" s="1"/>
  <c r="L277" i="21"/>
  <c r="I277" i="21"/>
  <c r="I276" i="21" s="1"/>
  <c r="F277" i="21"/>
  <c r="C277" i="21" s="1"/>
  <c r="N276" i="21"/>
  <c r="M276" i="21"/>
  <c r="K276" i="21"/>
  <c r="J276" i="21"/>
  <c r="H276" i="21"/>
  <c r="G276" i="21"/>
  <c r="E276" i="21"/>
  <c r="D276" i="21"/>
  <c r="O271" i="21"/>
  <c r="L271" i="21"/>
  <c r="I271" i="21"/>
  <c r="F271" i="21"/>
  <c r="O270" i="21"/>
  <c r="L270" i="21"/>
  <c r="L269" i="21" s="1"/>
  <c r="I270" i="21"/>
  <c r="F270" i="21"/>
  <c r="F269" i="21" s="1"/>
  <c r="O269" i="21"/>
  <c r="N269" i="21"/>
  <c r="M269" i="21"/>
  <c r="K269" i="21"/>
  <c r="J269" i="21"/>
  <c r="H269" i="21"/>
  <c r="G269" i="21"/>
  <c r="E269" i="21"/>
  <c r="D269" i="21"/>
  <c r="O268" i="21"/>
  <c r="L268" i="21"/>
  <c r="L267" i="21" s="1"/>
  <c r="L266" i="21" s="1"/>
  <c r="L265" i="21" s="1"/>
  <c r="I268" i="21"/>
  <c r="I267" i="21" s="1"/>
  <c r="I266" i="21" s="1"/>
  <c r="I265" i="21" s="1"/>
  <c r="F268" i="21"/>
  <c r="O267" i="21"/>
  <c r="O266" i="21" s="1"/>
  <c r="N267" i="21"/>
  <c r="M267" i="21"/>
  <c r="M266" i="21" s="1"/>
  <c r="M265" i="21" s="1"/>
  <c r="K267" i="21"/>
  <c r="K266" i="21" s="1"/>
  <c r="K265" i="21" s="1"/>
  <c r="J267" i="21"/>
  <c r="H267" i="21"/>
  <c r="H266" i="21" s="1"/>
  <c r="H265" i="21" s="1"/>
  <c r="G267" i="21"/>
  <c r="G266" i="21" s="1"/>
  <c r="G265" i="21" s="1"/>
  <c r="E267" i="21"/>
  <c r="E266" i="21" s="1"/>
  <c r="E265" i="21" s="1"/>
  <c r="D267" i="21"/>
  <c r="N266" i="21"/>
  <c r="N265" i="21" s="1"/>
  <c r="J266" i="21"/>
  <c r="J265" i="21" s="1"/>
  <c r="D266" i="21"/>
  <c r="D265" i="21" s="1"/>
  <c r="O265" i="21"/>
  <c r="O264" i="21"/>
  <c r="L264" i="21"/>
  <c r="L263" i="21" s="1"/>
  <c r="I264" i="21"/>
  <c r="I263" i="21" s="1"/>
  <c r="F264" i="21"/>
  <c r="O263" i="21"/>
  <c r="N263" i="21"/>
  <c r="M263" i="21"/>
  <c r="K263" i="21"/>
  <c r="J263" i="21"/>
  <c r="H263" i="21"/>
  <c r="G263" i="21"/>
  <c r="E263" i="21"/>
  <c r="D263" i="21"/>
  <c r="O262" i="21"/>
  <c r="L262" i="21"/>
  <c r="I262" i="21"/>
  <c r="F262" i="21"/>
  <c r="O261" i="21"/>
  <c r="L261" i="21"/>
  <c r="I261" i="21"/>
  <c r="F261" i="21"/>
  <c r="O260" i="21"/>
  <c r="L260" i="21"/>
  <c r="I260" i="21"/>
  <c r="F260" i="21"/>
  <c r="C260" i="21" s="1"/>
  <c r="O259" i="21"/>
  <c r="L259" i="21"/>
  <c r="I259" i="21"/>
  <c r="F259" i="21"/>
  <c r="O258" i="21"/>
  <c r="L258" i="21"/>
  <c r="L257" i="21" s="1"/>
  <c r="I258" i="21"/>
  <c r="F258" i="21"/>
  <c r="O257" i="21"/>
  <c r="N257" i="21"/>
  <c r="M257" i="21"/>
  <c r="K257" i="21"/>
  <c r="K253" i="21" s="1"/>
  <c r="K252" i="21" s="1"/>
  <c r="J257" i="21"/>
  <c r="H257" i="21"/>
  <c r="G257" i="21"/>
  <c r="E257" i="21"/>
  <c r="E253" i="21" s="1"/>
  <c r="E252" i="21" s="1"/>
  <c r="D257" i="21"/>
  <c r="O256" i="21"/>
  <c r="L256" i="21"/>
  <c r="I256" i="21"/>
  <c r="F256" i="21"/>
  <c r="O255" i="21"/>
  <c r="L255" i="21"/>
  <c r="I255" i="21"/>
  <c r="F255" i="21"/>
  <c r="O254" i="21"/>
  <c r="L254" i="21"/>
  <c r="L253" i="21" s="1"/>
  <c r="I254" i="21"/>
  <c r="F254" i="21"/>
  <c r="N253" i="21"/>
  <c r="M253" i="21"/>
  <c r="J253" i="21"/>
  <c r="J252" i="21" s="1"/>
  <c r="H253" i="21"/>
  <c r="G253" i="21"/>
  <c r="G252" i="21" s="1"/>
  <c r="D253" i="21"/>
  <c r="N252" i="21"/>
  <c r="O251" i="21"/>
  <c r="O250" i="21" s="1"/>
  <c r="L251" i="21"/>
  <c r="I251" i="21"/>
  <c r="F251" i="21"/>
  <c r="N250" i="21"/>
  <c r="M250" i="21"/>
  <c r="L250" i="21"/>
  <c r="K250" i="21"/>
  <c r="J250" i="21"/>
  <c r="H250" i="21"/>
  <c r="G250" i="21"/>
  <c r="F250" i="21"/>
  <c r="E250" i="21"/>
  <c r="D250" i="21"/>
  <c r="O249" i="21"/>
  <c r="L249" i="21"/>
  <c r="I249" i="21"/>
  <c r="F249" i="21"/>
  <c r="O248" i="21"/>
  <c r="L248" i="21"/>
  <c r="I248" i="21"/>
  <c r="F248" i="21"/>
  <c r="O247" i="21"/>
  <c r="L247" i="21"/>
  <c r="I247" i="21"/>
  <c r="F247" i="21"/>
  <c r="O246" i="21"/>
  <c r="L246" i="21"/>
  <c r="I246" i="21"/>
  <c r="F246" i="21"/>
  <c r="F245" i="21" s="1"/>
  <c r="N245" i="21"/>
  <c r="M245" i="21"/>
  <c r="K245" i="21"/>
  <c r="J245" i="21"/>
  <c r="H245" i="21"/>
  <c r="G245" i="21"/>
  <c r="E245" i="21"/>
  <c r="D245" i="21"/>
  <c r="O244" i="21"/>
  <c r="L244" i="21"/>
  <c r="I244" i="21"/>
  <c r="F244" i="21"/>
  <c r="O243" i="21"/>
  <c r="L243" i="21"/>
  <c r="I243" i="21"/>
  <c r="F243" i="21"/>
  <c r="O242" i="21"/>
  <c r="L242" i="21"/>
  <c r="L241" i="21" s="1"/>
  <c r="I242" i="21"/>
  <c r="F242" i="21"/>
  <c r="F241" i="21" s="1"/>
  <c r="O241" i="21"/>
  <c r="N241" i="21"/>
  <c r="M241" i="21"/>
  <c r="K241" i="21"/>
  <c r="J241" i="21"/>
  <c r="J240" i="21" s="1"/>
  <c r="H241" i="21"/>
  <c r="H240" i="21" s="1"/>
  <c r="G241" i="21"/>
  <c r="E241" i="21"/>
  <c r="D241" i="21"/>
  <c r="D240" i="21" s="1"/>
  <c r="M240" i="21"/>
  <c r="E240" i="21"/>
  <c r="O239" i="21"/>
  <c r="L239" i="21"/>
  <c r="I239" i="21"/>
  <c r="F239" i="21"/>
  <c r="O238" i="21"/>
  <c r="L238" i="21"/>
  <c r="I238" i="21"/>
  <c r="F238" i="21"/>
  <c r="O237" i="21"/>
  <c r="L237" i="21"/>
  <c r="I237" i="21"/>
  <c r="F237" i="21"/>
  <c r="O236" i="21"/>
  <c r="L236" i="21"/>
  <c r="I236" i="21"/>
  <c r="F236" i="21"/>
  <c r="O235" i="21"/>
  <c r="L235" i="21"/>
  <c r="I235" i="21"/>
  <c r="F235" i="21"/>
  <c r="O234" i="21"/>
  <c r="L234" i="21"/>
  <c r="I234" i="21"/>
  <c r="F234" i="21"/>
  <c r="N233" i="21"/>
  <c r="M233" i="21"/>
  <c r="K233" i="21"/>
  <c r="K232" i="21" s="1"/>
  <c r="J233" i="21"/>
  <c r="H233" i="21"/>
  <c r="H232" i="21" s="1"/>
  <c r="G233" i="21"/>
  <c r="G232" i="21" s="1"/>
  <c r="E233" i="21"/>
  <c r="E232" i="21" s="1"/>
  <c r="D233" i="21"/>
  <c r="N232" i="21"/>
  <c r="M232" i="21"/>
  <c r="J232" i="21"/>
  <c r="D232" i="21"/>
  <c r="O231" i="21"/>
  <c r="L231" i="21"/>
  <c r="I231" i="21"/>
  <c r="F231" i="21"/>
  <c r="O230" i="21"/>
  <c r="L230" i="21"/>
  <c r="I230" i="21"/>
  <c r="F230" i="21"/>
  <c r="O229" i="21"/>
  <c r="L229" i="21"/>
  <c r="I229" i="21"/>
  <c r="F229" i="21"/>
  <c r="O228" i="21"/>
  <c r="L228" i="21"/>
  <c r="I228" i="21"/>
  <c r="F228" i="21"/>
  <c r="N227" i="21"/>
  <c r="M227" i="21"/>
  <c r="K227" i="21"/>
  <c r="J227" i="21"/>
  <c r="H227" i="21"/>
  <c r="G227" i="21"/>
  <c r="E227" i="21"/>
  <c r="D227" i="21"/>
  <c r="O226" i="21"/>
  <c r="L226" i="21"/>
  <c r="I226" i="21"/>
  <c r="F226" i="21"/>
  <c r="O225" i="21"/>
  <c r="L225" i="21"/>
  <c r="I225" i="21"/>
  <c r="F225" i="21"/>
  <c r="O224" i="21"/>
  <c r="L224" i="21"/>
  <c r="I224" i="21"/>
  <c r="F224" i="21"/>
  <c r="O223" i="21"/>
  <c r="L223" i="21"/>
  <c r="I223" i="21"/>
  <c r="F223" i="21"/>
  <c r="O222" i="21"/>
  <c r="L222" i="21"/>
  <c r="I222" i="21"/>
  <c r="F222" i="21"/>
  <c r="O221" i="21"/>
  <c r="L221" i="21"/>
  <c r="I221" i="21"/>
  <c r="F221" i="21"/>
  <c r="O220" i="21"/>
  <c r="L220" i="21"/>
  <c r="I220" i="21"/>
  <c r="I219" i="21" s="1"/>
  <c r="F220" i="21"/>
  <c r="N219" i="21"/>
  <c r="M219" i="21"/>
  <c r="K219" i="21"/>
  <c r="J219" i="21"/>
  <c r="H219" i="21"/>
  <c r="G219" i="21"/>
  <c r="E219" i="21"/>
  <c r="D219" i="21"/>
  <c r="O218" i="21"/>
  <c r="L218" i="21"/>
  <c r="I218" i="21"/>
  <c r="F218" i="21"/>
  <c r="O217" i="21"/>
  <c r="O216" i="21" s="1"/>
  <c r="L217" i="21"/>
  <c r="I217" i="21"/>
  <c r="F217" i="21"/>
  <c r="N216" i="21"/>
  <c r="M216" i="21"/>
  <c r="K216" i="21"/>
  <c r="J216" i="21"/>
  <c r="H216" i="21"/>
  <c r="G216" i="21"/>
  <c r="F216" i="21"/>
  <c r="E216" i="21"/>
  <c r="D216" i="21"/>
  <c r="O215" i="21"/>
  <c r="O214" i="21" s="1"/>
  <c r="L215" i="21"/>
  <c r="L214" i="21" s="1"/>
  <c r="I215" i="21"/>
  <c r="F215" i="21"/>
  <c r="F214" i="21" s="1"/>
  <c r="N214" i="21"/>
  <c r="N212" i="21" s="1"/>
  <c r="M214" i="21"/>
  <c r="K214" i="21"/>
  <c r="K212" i="21" s="1"/>
  <c r="J214" i="21"/>
  <c r="H214" i="21"/>
  <c r="G214" i="21"/>
  <c r="E214" i="21"/>
  <c r="D214" i="21"/>
  <c r="O213" i="21"/>
  <c r="L213" i="21"/>
  <c r="I213" i="21"/>
  <c r="F213" i="21"/>
  <c r="C213" i="21" s="1"/>
  <c r="O210" i="21"/>
  <c r="L210" i="21"/>
  <c r="I210" i="21"/>
  <c r="F210" i="21"/>
  <c r="O209" i="21"/>
  <c r="O208" i="21" s="1"/>
  <c r="L209" i="21"/>
  <c r="L208" i="21" s="1"/>
  <c r="I209" i="21"/>
  <c r="F209" i="21"/>
  <c r="N208" i="21"/>
  <c r="M208" i="21"/>
  <c r="K208" i="21"/>
  <c r="J208" i="21"/>
  <c r="I208" i="21"/>
  <c r="H208" i="21"/>
  <c r="G208" i="21"/>
  <c r="F208" i="21"/>
  <c r="E208" i="21"/>
  <c r="D208" i="21"/>
  <c r="O207" i="21"/>
  <c r="L207" i="21"/>
  <c r="I207" i="21"/>
  <c r="F207" i="21"/>
  <c r="O206" i="21"/>
  <c r="L206" i="21"/>
  <c r="I206" i="21"/>
  <c r="F206" i="21"/>
  <c r="O205" i="21"/>
  <c r="L205" i="21"/>
  <c r="I205" i="21"/>
  <c r="F205" i="21"/>
  <c r="O204" i="21"/>
  <c r="L204" i="21"/>
  <c r="I204" i="21"/>
  <c r="F204" i="21"/>
  <c r="O203" i="21"/>
  <c r="L203" i="21"/>
  <c r="I203" i="21"/>
  <c r="F203" i="21"/>
  <c r="O202" i="21"/>
  <c r="L202" i="21"/>
  <c r="I202" i="21"/>
  <c r="F202" i="21"/>
  <c r="O201" i="21"/>
  <c r="L201" i="21"/>
  <c r="I201" i="21"/>
  <c r="F201" i="21"/>
  <c r="O200" i="21"/>
  <c r="L200" i="21"/>
  <c r="I200" i="21"/>
  <c r="F200" i="21"/>
  <c r="N199" i="21"/>
  <c r="M199" i="21"/>
  <c r="K199" i="21"/>
  <c r="J199" i="21"/>
  <c r="H199" i="21"/>
  <c r="G199" i="21"/>
  <c r="E199" i="21"/>
  <c r="D199" i="21"/>
  <c r="O198" i="21"/>
  <c r="L198" i="21"/>
  <c r="I198" i="21"/>
  <c r="F198" i="21"/>
  <c r="O197" i="21"/>
  <c r="L197" i="21"/>
  <c r="I197" i="21"/>
  <c r="F197" i="21"/>
  <c r="O196" i="21"/>
  <c r="L196" i="21"/>
  <c r="I196" i="21"/>
  <c r="F196" i="21"/>
  <c r="O195" i="21"/>
  <c r="L195" i="21"/>
  <c r="I195" i="21"/>
  <c r="F195" i="21"/>
  <c r="O194" i="21"/>
  <c r="L194" i="21"/>
  <c r="I194" i="21"/>
  <c r="F194" i="21"/>
  <c r="O193" i="21"/>
  <c r="L193" i="21"/>
  <c r="I193" i="21"/>
  <c r="F193" i="21"/>
  <c r="O192" i="21"/>
  <c r="L192" i="21"/>
  <c r="I192" i="21"/>
  <c r="F192" i="21"/>
  <c r="O191" i="21"/>
  <c r="L191" i="21"/>
  <c r="I191" i="21"/>
  <c r="F191" i="21"/>
  <c r="O190" i="21"/>
  <c r="L190" i="21"/>
  <c r="I190" i="21"/>
  <c r="F190" i="21"/>
  <c r="O189" i="21"/>
  <c r="O188" i="21" s="1"/>
  <c r="L189" i="21"/>
  <c r="C189" i="21" s="1"/>
  <c r="I189" i="21"/>
  <c r="F189" i="21"/>
  <c r="N188" i="21"/>
  <c r="M188" i="21"/>
  <c r="K188" i="21"/>
  <c r="J188" i="21"/>
  <c r="H188" i="21"/>
  <c r="H187" i="21" s="1"/>
  <c r="G188" i="21"/>
  <c r="G187" i="21" s="1"/>
  <c r="E188" i="21"/>
  <c r="D188" i="21"/>
  <c r="K187" i="21"/>
  <c r="O186" i="21"/>
  <c r="L186" i="21"/>
  <c r="I186" i="21"/>
  <c r="F186" i="21"/>
  <c r="O185" i="21"/>
  <c r="L185" i="21"/>
  <c r="I185" i="21"/>
  <c r="F185" i="21"/>
  <c r="O184" i="21"/>
  <c r="L184" i="21"/>
  <c r="I184" i="21"/>
  <c r="I183" i="21" s="1"/>
  <c r="F184" i="21"/>
  <c r="N183" i="21"/>
  <c r="M183" i="21"/>
  <c r="K183" i="21"/>
  <c r="J183" i="21"/>
  <c r="H183" i="21"/>
  <c r="G183" i="21"/>
  <c r="E183" i="21"/>
  <c r="D183" i="21"/>
  <c r="O180" i="21"/>
  <c r="O179" i="21" s="1"/>
  <c r="O178" i="21" s="1"/>
  <c r="L180" i="21"/>
  <c r="I180" i="21"/>
  <c r="I179" i="21" s="1"/>
  <c r="I178" i="21" s="1"/>
  <c r="F180" i="21"/>
  <c r="N179" i="21"/>
  <c r="N178" i="21" s="1"/>
  <c r="M179" i="21"/>
  <c r="L179" i="21"/>
  <c r="L178" i="21" s="1"/>
  <c r="K179" i="21"/>
  <c r="K178" i="21" s="1"/>
  <c r="J179" i="21"/>
  <c r="J178" i="21" s="1"/>
  <c r="H179" i="21"/>
  <c r="H178" i="21" s="1"/>
  <c r="G179" i="21"/>
  <c r="G178" i="21" s="1"/>
  <c r="E179" i="21"/>
  <c r="D179" i="21"/>
  <c r="D178" i="21" s="1"/>
  <c r="M178" i="21"/>
  <c r="E178" i="21"/>
  <c r="O177" i="21"/>
  <c r="L177" i="21"/>
  <c r="I177" i="21"/>
  <c r="F177" i="21"/>
  <c r="O176" i="21"/>
  <c r="O175" i="21" s="1"/>
  <c r="L176" i="21"/>
  <c r="L175" i="21" s="1"/>
  <c r="L174" i="21" s="1"/>
  <c r="I176" i="21"/>
  <c r="I175" i="21" s="1"/>
  <c r="F176" i="21"/>
  <c r="N175" i="21"/>
  <c r="M175" i="21"/>
  <c r="K175" i="21"/>
  <c r="J175" i="21"/>
  <c r="H175" i="21"/>
  <c r="H174" i="21" s="1"/>
  <c r="G175" i="21"/>
  <c r="G174" i="21" s="1"/>
  <c r="E175" i="21"/>
  <c r="E174" i="21" s="1"/>
  <c r="D175" i="21"/>
  <c r="M174" i="21"/>
  <c r="O173" i="21"/>
  <c r="L173" i="21"/>
  <c r="I173" i="21"/>
  <c r="F173" i="21"/>
  <c r="O172" i="21"/>
  <c r="O171" i="21" s="1"/>
  <c r="L172" i="21"/>
  <c r="I172" i="21"/>
  <c r="I171" i="21" s="1"/>
  <c r="F172" i="21"/>
  <c r="N171" i="21"/>
  <c r="M171" i="21"/>
  <c r="L171" i="21"/>
  <c r="K171" i="21"/>
  <c r="J171" i="21"/>
  <c r="H171" i="21"/>
  <c r="G171" i="21"/>
  <c r="E171" i="21"/>
  <c r="D171" i="21"/>
  <c r="O170" i="21"/>
  <c r="L170" i="21"/>
  <c r="I170" i="21"/>
  <c r="F170" i="21"/>
  <c r="O169" i="21"/>
  <c r="L169" i="21"/>
  <c r="I169" i="21"/>
  <c r="F169" i="21"/>
  <c r="O168" i="21"/>
  <c r="L168" i="21"/>
  <c r="I168" i="21"/>
  <c r="F168" i="21"/>
  <c r="O167" i="21"/>
  <c r="L167" i="21"/>
  <c r="L166" i="21" s="1"/>
  <c r="I167" i="21"/>
  <c r="F167" i="21"/>
  <c r="N166" i="21"/>
  <c r="M166" i="21"/>
  <c r="K166" i="21"/>
  <c r="J166" i="21"/>
  <c r="H166" i="21"/>
  <c r="G166" i="21"/>
  <c r="E166" i="21"/>
  <c r="D166" i="21"/>
  <c r="O165" i="21"/>
  <c r="L165" i="21"/>
  <c r="I165" i="21"/>
  <c r="F165" i="21"/>
  <c r="O164" i="21"/>
  <c r="L164" i="21"/>
  <c r="I164" i="21"/>
  <c r="F164" i="21"/>
  <c r="O163" i="21"/>
  <c r="L163" i="21"/>
  <c r="L162" i="21" s="1"/>
  <c r="L161" i="21" s="1"/>
  <c r="I163" i="21"/>
  <c r="I162" i="21" s="1"/>
  <c r="F163" i="21"/>
  <c r="N162" i="21"/>
  <c r="M162" i="21"/>
  <c r="M161" i="21" s="1"/>
  <c r="M160" i="21" s="1"/>
  <c r="K162" i="21"/>
  <c r="K161" i="21" s="1"/>
  <c r="K160" i="21" s="1"/>
  <c r="J162" i="21"/>
  <c r="H162" i="21"/>
  <c r="H161" i="21" s="1"/>
  <c r="H160" i="21" s="1"/>
  <c r="G162" i="21"/>
  <c r="G161" i="21" s="1"/>
  <c r="G160" i="21" s="1"/>
  <c r="E162" i="21"/>
  <c r="D162" i="21"/>
  <c r="N161" i="21"/>
  <c r="J161" i="21"/>
  <c r="O159" i="21"/>
  <c r="L159" i="21"/>
  <c r="I159" i="21"/>
  <c r="F159" i="21"/>
  <c r="O158" i="21"/>
  <c r="L158" i="21"/>
  <c r="I158" i="21"/>
  <c r="F158" i="21"/>
  <c r="O157" i="21"/>
  <c r="L157" i="21"/>
  <c r="I157" i="21"/>
  <c r="F157" i="21"/>
  <c r="O156" i="21"/>
  <c r="L156" i="21"/>
  <c r="I156" i="21"/>
  <c r="F156" i="21"/>
  <c r="C156" i="21"/>
  <c r="O155" i="21"/>
  <c r="L155" i="21"/>
  <c r="I155" i="21"/>
  <c r="F155" i="21"/>
  <c r="C155" i="21" s="1"/>
  <c r="O154" i="21"/>
  <c r="L154" i="21"/>
  <c r="I154" i="21"/>
  <c r="F154" i="21"/>
  <c r="F153" i="21" s="1"/>
  <c r="N153" i="21"/>
  <c r="N152" i="21" s="1"/>
  <c r="M153" i="21"/>
  <c r="K153" i="21"/>
  <c r="K152" i="21" s="1"/>
  <c r="J153" i="21"/>
  <c r="J152" i="21" s="1"/>
  <c r="H153" i="21"/>
  <c r="H152" i="21" s="1"/>
  <c r="G153" i="21"/>
  <c r="E153" i="21"/>
  <c r="E152" i="21" s="1"/>
  <c r="D153" i="21"/>
  <c r="D152" i="21" s="1"/>
  <c r="M152" i="21"/>
  <c r="G152" i="21"/>
  <c r="O151" i="21"/>
  <c r="L151" i="21"/>
  <c r="I151" i="21"/>
  <c r="F151" i="21"/>
  <c r="O150" i="21"/>
  <c r="L150" i="21"/>
  <c r="I150" i="21"/>
  <c r="F150" i="21"/>
  <c r="O149" i="21"/>
  <c r="L149" i="21"/>
  <c r="I149" i="21"/>
  <c r="F149" i="21"/>
  <c r="O148" i="21"/>
  <c r="O147" i="21" s="1"/>
  <c r="L148" i="21"/>
  <c r="L147" i="21" s="1"/>
  <c r="I148" i="21"/>
  <c r="I147" i="21" s="1"/>
  <c r="F148" i="21"/>
  <c r="N147" i="21"/>
  <c r="M147" i="21"/>
  <c r="K147" i="21"/>
  <c r="J147" i="21"/>
  <c r="H147" i="21"/>
  <c r="G147" i="21"/>
  <c r="E147" i="21"/>
  <c r="D147" i="21"/>
  <c r="O146" i="21"/>
  <c r="L146" i="21"/>
  <c r="I146" i="21"/>
  <c r="F146" i="21"/>
  <c r="O145" i="21"/>
  <c r="L145" i="21"/>
  <c r="I145" i="21"/>
  <c r="F145" i="21"/>
  <c r="O144" i="21"/>
  <c r="L144" i="21"/>
  <c r="I144" i="21"/>
  <c r="F144" i="21"/>
  <c r="O143" i="21"/>
  <c r="L143" i="21"/>
  <c r="I143" i="21"/>
  <c r="F143" i="21"/>
  <c r="O142" i="21"/>
  <c r="L142" i="21"/>
  <c r="I142" i="21"/>
  <c r="F142" i="21"/>
  <c r="O141" i="21"/>
  <c r="L141" i="21"/>
  <c r="I141" i="21"/>
  <c r="F141" i="21"/>
  <c r="O140" i="21"/>
  <c r="L140" i="21"/>
  <c r="I140" i="21"/>
  <c r="F140" i="21"/>
  <c r="O139" i="21"/>
  <c r="L139" i="21"/>
  <c r="I139" i="21"/>
  <c r="I138" i="21" s="1"/>
  <c r="F139" i="21"/>
  <c r="N138" i="21"/>
  <c r="M138" i="21"/>
  <c r="K138" i="21"/>
  <c r="J138" i="21"/>
  <c r="H138" i="21"/>
  <c r="G138" i="21"/>
  <c r="E138" i="21"/>
  <c r="D138" i="21"/>
  <c r="O137" i="21"/>
  <c r="L137" i="21"/>
  <c r="I137" i="21"/>
  <c r="F137" i="21"/>
  <c r="O136" i="21"/>
  <c r="L136" i="21"/>
  <c r="I136" i="21"/>
  <c r="F136" i="21"/>
  <c r="O135" i="21"/>
  <c r="L135" i="21"/>
  <c r="I135" i="21"/>
  <c r="I134" i="21" s="1"/>
  <c r="F135" i="21"/>
  <c r="N134" i="21"/>
  <c r="M134" i="21"/>
  <c r="K134" i="21"/>
  <c r="J134" i="21"/>
  <c r="H134" i="21"/>
  <c r="G134" i="21"/>
  <c r="E134" i="21"/>
  <c r="D134" i="21"/>
  <c r="O133" i="21"/>
  <c r="L133" i="21"/>
  <c r="I133" i="21"/>
  <c r="F133" i="21"/>
  <c r="O132" i="21"/>
  <c r="O131" i="21" s="1"/>
  <c r="L132" i="21"/>
  <c r="L131" i="21" s="1"/>
  <c r="I132" i="21"/>
  <c r="I131" i="21" s="1"/>
  <c r="F132" i="21"/>
  <c r="N131" i="21"/>
  <c r="M131" i="21"/>
  <c r="K131" i="21"/>
  <c r="J131" i="21"/>
  <c r="H131" i="21"/>
  <c r="G131" i="21"/>
  <c r="F131" i="21"/>
  <c r="E131" i="21"/>
  <c r="D131" i="21"/>
  <c r="O130" i="21"/>
  <c r="L130" i="21"/>
  <c r="I130" i="21"/>
  <c r="F130" i="21"/>
  <c r="O129" i="21"/>
  <c r="L129" i="21"/>
  <c r="I129" i="21"/>
  <c r="F129" i="21"/>
  <c r="O128" i="21"/>
  <c r="L128" i="21"/>
  <c r="I128" i="21"/>
  <c r="F128" i="21"/>
  <c r="O127" i="21"/>
  <c r="L127" i="21"/>
  <c r="L126" i="21" s="1"/>
  <c r="I127" i="21"/>
  <c r="F127" i="21"/>
  <c r="N126" i="21"/>
  <c r="M126" i="21"/>
  <c r="K126" i="21"/>
  <c r="J126" i="21"/>
  <c r="I126" i="21"/>
  <c r="H126" i="21"/>
  <c r="G126" i="21"/>
  <c r="E126" i="21"/>
  <c r="D126" i="21"/>
  <c r="O125" i="21"/>
  <c r="L125" i="21"/>
  <c r="I125" i="21"/>
  <c r="F125" i="21"/>
  <c r="O124" i="21"/>
  <c r="L124" i="21"/>
  <c r="I124" i="21"/>
  <c r="F124" i="21"/>
  <c r="O123" i="21"/>
  <c r="L123" i="21"/>
  <c r="I123" i="21"/>
  <c r="F123" i="21"/>
  <c r="O122" i="21"/>
  <c r="L122" i="21"/>
  <c r="I122" i="21"/>
  <c r="F122" i="21"/>
  <c r="N121" i="21"/>
  <c r="M121" i="21"/>
  <c r="K121" i="21"/>
  <c r="J121" i="21"/>
  <c r="H121" i="21"/>
  <c r="G121" i="21"/>
  <c r="E121" i="21"/>
  <c r="D121" i="21"/>
  <c r="O119" i="21"/>
  <c r="L119" i="21"/>
  <c r="I119" i="21"/>
  <c r="F119" i="21"/>
  <c r="O118" i="21"/>
  <c r="L118" i="21"/>
  <c r="I118" i="21"/>
  <c r="F118" i="21"/>
  <c r="O117" i="21"/>
  <c r="L117" i="21"/>
  <c r="I117" i="21"/>
  <c r="F117" i="21"/>
  <c r="O116" i="21"/>
  <c r="L116" i="21"/>
  <c r="I116" i="21"/>
  <c r="F116" i="21"/>
  <c r="O115" i="21"/>
  <c r="L115" i="21"/>
  <c r="I115" i="21"/>
  <c r="I114" i="21" s="1"/>
  <c r="F115" i="21"/>
  <c r="N114" i="21"/>
  <c r="M114" i="21"/>
  <c r="K114" i="21"/>
  <c r="J114" i="21"/>
  <c r="H114" i="21"/>
  <c r="G114" i="21"/>
  <c r="E114" i="21"/>
  <c r="D114" i="21"/>
  <c r="O113" i="21"/>
  <c r="L113" i="21"/>
  <c r="I113" i="21"/>
  <c r="F113" i="21"/>
  <c r="O112" i="21"/>
  <c r="L112" i="21"/>
  <c r="I112" i="21"/>
  <c r="F112" i="21"/>
  <c r="O111" i="21"/>
  <c r="L111" i="21"/>
  <c r="I111" i="21"/>
  <c r="F111" i="21"/>
  <c r="O110" i="21"/>
  <c r="L110" i="21"/>
  <c r="I110" i="21"/>
  <c r="F110" i="21"/>
  <c r="O109" i="21"/>
  <c r="L109" i="21"/>
  <c r="I109" i="21"/>
  <c r="F109" i="21"/>
  <c r="O108" i="21"/>
  <c r="N108" i="21"/>
  <c r="M108" i="21"/>
  <c r="K108" i="21"/>
  <c r="J108" i="21"/>
  <c r="H108" i="21"/>
  <c r="G108" i="21"/>
  <c r="F108" i="21"/>
  <c r="E108" i="21"/>
  <c r="D108" i="21"/>
  <c r="O107" i="21"/>
  <c r="L107" i="21"/>
  <c r="I107" i="21"/>
  <c r="F107" i="21"/>
  <c r="O106" i="21"/>
  <c r="L106" i="21"/>
  <c r="I106" i="21"/>
  <c r="F106" i="21"/>
  <c r="O105" i="21"/>
  <c r="L105" i="21"/>
  <c r="I105" i="21"/>
  <c r="F105" i="21"/>
  <c r="O104" i="21"/>
  <c r="L104" i="21"/>
  <c r="I104" i="21"/>
  <c r="F104" i="21"/>
  <c r="O103" i="21"/>
  <c r="L103" i="21"/>
  <c r="I103" i="21"/>
  <c r="F103" i="21"/>
  <c r="O102" i="21"/>
  <c r="L102" i="21"/>
  <c r="I102" i="21"/>
  <c r="F102" i="21"/>
  <c r="O101" i="21"/>
  <c r="L101" i="21"/>
  <c r="I101" i="21"/>
  <c r="F101" i="21"/>
  <c r="O100" i="21"/>
  <c r="L100" i="21"/>
  <c r="I100" i="21"/>
  <c r="F100" i="21"/>
  <c r="N99" i="21"/>
  <c r="M99" i="21"/>
  <c r="K99" i="21"/>
  <c r="J99" i="21"/>
  <c r="H99" i="21"/>
  <c r="G99" i="21"/>
  <c r="E99" i="21"/>
  <c r="D99" i="21"/>
  <c r="O98" i="21"/>
  <c r="L98" i="21"/>
  <c r="I98" i="21"/>
  <c r="F98" i="21"/>
  <c r="O97" i="21"/>
  <c r="L97" i="21"/>
  <c r="I97" i="21"/>
  <c r="F97" i="21"/>
  <c r="O96" i="21"/>
  <c r="L96" i="21"/>
  <c r="I96" i="21"/>
  <c r="F96" i="21"/>
  <c r="O95" i="21"/>
  <c r="L95" i="21"/>
  <c r="I95" i="21"/>
  <c r="F95" i="21"/>
  <c r="C95" i="21" s="1"/>
  <c r="O94" i="21"/>
  <c r="L94" i="21"/>
  <c r="I94" i="21"/>
  <c r="F94" i="21"/>
  <c r="O93" i="21"/>
  <c r="L93" i="21"/>
  <c r="I93" i="21"/>
  <c r="F93" i="21"/>
  <c r="O92" i="21"/>
  <c r="L92" i="21"/>
  <c r="I92" i="21"/>
  <c r="I91" i="21" s="1"/>
  <c r="F92" i="21"/>
  <c r="N91" i="21"/>
  <c r="M91" i="21"/>
  <c r="K91" i="21"/>
  <c r="J91" i="21"/>
  <c r="H91" i="21"/>
  <c r="G91" i="21"/>
  <c r="E91" i="21"/>
  <c r="D91" i="21"/>
  <c r="O90" i="21"/>
  <c r="L90" i="21"/>
  <c r="I90" i="21"/>
  <c r="F90" i="21"/>
  <c r="O89" i="21"/>
  <c r="L89" i="21"/>
  <c r="I89" i="21"/>
  <c r="F89" i="21"/>
  <c r="O88" i="21"/>
  <c r="L88" i="21"/>
  <c r="I88" i="21"/>
  <c r="F88" i="21"/>
  <c r="O87" i="21"/>
  <c r="L87" i="21"/>
  <c r="I87" i="21"/>
  <c r="F87" i="21"/>
  <c r="O86" i="21"/>
  <c r="L86" i="21"/>
  <c r="L85" i="21" s="1"/>
  <c r="I86" i="21"/>
  <c r="F86" i="21"/>
  <c r="F85" i="21" s="1"/>
  <c r="O85" i="21"/>
  <c r="N85" i="21"/>
  <c r="M85" i="21"/>
  <c r="K85" i="21"/>
  <c r="K83" i="21" s="1"/>
  <c r="J85" i="21"/>
  <c r="H85" i="21"/>
  <c r="G85" i="21"/>
  <c r="E85" i="21"/>
  <c r="E83" i="21" s="1"/>
  <c r="D85" i="21"/>
  <c r="O84" i="21"/>
  <c r="L84" i="21"/>
  <c r="I84" i="21"/>
  <c r="F84" i="21"/>
  <c r="O82" i="21"/>
  <c r="L82" i="21"/>
  <c r="I82" i="21"/>
  <c r="F82" i="21"/>
  <c r="O81" i="21"/>
  <c r="O80" i="21" s="1"/>
  <c r="L81" i="21"/>
  <c r="L80" i="21" s="1"/>
  <c r="I81" i="21"/>
  <c r="I80" i="21" s="1"/>
  <c r="F81" i="21"/>
  <c r="N80" i="21"/>
  <c r="M80" i="21"/>
  <c r="K80" i="21"/>
  <c r="J80" i="21"/>
  <c r="H80" i="21"/>
  <c r="G80" i="21"/>
  <c r="F80" i="21"/>
  <c r="E80" i="21"/>
  <c r="D80" i="21"/>
  <c r="O79" i="21"/>
  <c r="L79" i="21"/>
  <c r="I79" i="21"/>
  <c r="F79" i="21"/>
  <c r="O78" i="21"/>
  <c r="O77" i="21" s="1"/>
  <c r="L78" i="21"/>
  <c r="L77" i="21" s="1"/>
  <c r="I78" i="21"/>
  <c r="F78" i="21"/>
  <c r="F77" i="21" s="1"/>
  <c r="N77" i="21"/>
  <c r="M77" i="21"/>
  <c r="K77" i="21"/>
  <c r="J77" i="21"/>
  <c r="J76" i="21" s="1"/>
  <c r="H77" i="21"/>
  <c r="G77" i="21"/>
  <c r="E77" i="21"/>
  <c r="D77" i="21"/>
  <c r="D76" i="21" s="1"/>
  <c r="N76" i="21"/>
  <c r="O74" i="21"/>
  <c r="L74" i="21"/>
  <c r="I74" i="21"/>
  <c r="F74" i="21"/>
  <c r="O73" i="21"/>
  <c r="L73" i="21"/>
  <c r="I73" i="21"/>
  <c r="F73" i="21"/>
  <c r="O72" i="21"/>
  <c r="L72" i="21"/>
  <c r="I72" i="21"/>
  <c r="F72" i="21"/>
  <c r="O71" i="21"/>
  <c r="L71" i="21"/>
  <c r="I71" i="21"/>
  <c r="F71" i="21"/>
  <c r="O70" i="21"/>
  <c r="L70" i="21"/>
  <c r="I70" i="21"/>
  <c r="F70" i="21"/>
  <c r="F69" i="21" s="1"/>
  <c r="N69" i="21"/>
  <c r="N67" i="21" s="1"/>
  <c r="M69" i="21"/>
  <c r="M67" i="21" s="1"/>
  <c r="K69" i="21"/>
  <c r="K67" i="21" s="1"/>
  <c r="J69" i="21"/>
  <c r="J67" i="21" s="1"/>
  <c r="H69" i="21"/>
  <c r="G69" i="21"/>
  <c r="G67" i="21" s="1"/>
  <c r="E69" i="21"/>
  <c r="E67" i="21" s="1"/>
  <c r="D69" i="21"/>
  <c r="D67" i="21" s="1"/>
  <c r="O68" i="21"/>
  <c r="L68" i="21"/>
  <c r="I68" i="21"/>
  <c r="F68" i="21"/>
  <c r="H67" i="21"/>
  <c r="O66" i="21"/>
  <c r="L66" i="21"/>
  <c r="I66" i="21"/>
  <c r="F66" i="21"/>
  <c r="O65" i="21"/>
  <c r="L65" i="21"/>
  <c r="I65" i="21"/>
  <c r="F65" i="21"/>
  <c r="O64" i="21"/>
  <c r="L64" i="21"/>
  <c r="I64" i="21"/>
  <c r="F64" i="21"/>
  <c r="O63" i="21"/>
  <c r="L63" i="21"/>
  <c r="I63" i="21"/>
  <c r="F63" i="21"/>
  <c r="O62" i="21"/>
  <c r="L62" i="21"/>
  <c r="I62" i="21"/>
  <c r="F62" i="21"/>
  <c r="O61" i="21"/>
  <c r="L61" i="21"/>
  <c r="I61" i="21"/>
  <c r="F61" i="21"/>
  <c r="O60" i="21"/>
  <c r="L60" i="21"/>
  <c r="I60" i="21"/>
  <c r="F60" i="21"/>
  <c r="O59" i="21"/>
  <c r="O58" i="21" s="1"/>
  <c r="L59" i="21"/>
  <c r="I59" i="21"/>
  <c r="F59" i="21"/>
  <c r="F58" i="21" s="1"/>
  <c r="N58" i="21"/>
  <c r="M58" i="21"/>
  <c r="K58" i="21"/>
  <c r="J58" i="21"/>
  <c r="H58" i="21"/>
  <c r="G58" i="21"/>
  <c r="E58" i="21"/>
  <c r="D58" i="21"/>
  <c r="O57" i="21"/>
  <c r="L57" i="21"/>
  <c r="I57" i="21"/>
  <c r="F57" i="21"/>
  <c r="O56" i="21"/>
  <c r="L56" i="21"/>
  <c r="L55" i="21" s="1"/>
  <c r="I56" i="21"/>
  <c r="I55" i="21" s="1"/>
  <c r="F56" i="21"/>
  <c r="N55" i="21"/>
  <c r="N54" i="21" s="1"/>
  <c r="N53" i="21" s="1"/>
  <c r="M55" i="21"/>
  <c r="K55" i="21"/>
  <c r="K54" i="21" s="1"/>
  <c r="J55" i="21"/>
  <c r="J54" i="21" s="1"/>
  <c r="H55" i="21"/>
  <c r="G55" i="21"/>
  <c r="G54" i="21" s="1"/>
  <c r="G53" i="21" s="1"/>
  <c r="E55" i="21"/>
  <c r="D55" i="21"/>
  <c r="O47" i="21"/>
  <c r="C47" i="21" s="1"/>
  <c r="O46" i="21"/>
  <c r="C46" i="21" s="1"/>
  <c r="N45" i="21"/>
  <c r="M45" i="21"/>
  <c r="L44" i="21"/>
  <c r="L43" i="21" s="1"/>
  <c r="I44" i="21"/>
  <c r="I43" i="21" s="1"/>
  <c r="F44" i="21"/>
  <c r="F43" i="21" s="1"/>
  <c r="K43" i="21"/>
  <c r="J43" i="21"/>
  <c r="H43" i="21"/>
  <c r="G43" i="21"/>
  <c r="E43" i="21"/>
  <c r="D43" i="21"/>
  <c r="F42" i="21"/>
  <c r="C42" i="21" s="1"/>
  <c r="E41" i="21"/>
  <c r="D41" i="21"/>
  <c r="L40" i="21"/>
  <c r="C40" i="21" s="1"/>
  <c r="L39" i="21"/>
  <c r="C39" i="21" s="1"/>
  <c r="L38" i="21"/>
  <c r="C38" i="21" s="1"/>
  <c r="L37" i="21"/>
  <c r="C37" i="21" s="1"/>
  <c r="K36" i="21"/>
  <c r="J36" i="21"/>
  <c r="L35" i="21"/>
  <c r="C35" i="21" s="1"/>
  <c r="L34" i="21"/>
  <c r="C34" i="21" s="1"/>
  <c r="K33" i="21"/>
  <c r="J33" i="21"/>
  <c r="L32" i="21"/>
  <c r="C32" i="21" s="1"/>
  <c r="K31" i="21"/>
  <c r="J31" i="21"/>
  <c r="L30" i="21"/>
  <c r="C30" i="21" s="1"/>
  <c r="L29" i="21"/>
  <c r="C29" i="21" s="1"/>
  <c r="L28" i="21"/>
  <c r="C28" i="21" s="1"/>
  <c r="K27" i="21"/>
  <c r="K26" i="21" s="1"/>
  <c r="K20" i="21" s="1"/>
  <c r="J27" i="21"/>
  <c r="F25" i="21"/>
  <c r="C25" i="21" s="1"/>
  <c r="I24" i="21"/>
  <c r="F24" i="21"/>
  <c r="O23" i="21"/>
  <c r="L23" i="21"/>
  <c r="I23" i="21"/>
  <c r="F23" i="21"/>
  <c r="O22" i="21"/>
  <c r="O21" i="21" s="1"/>
  <c r="L22" i="21"/>
  <c r="I22" i="21"/>
  <c r="I21" i="21" s="1"/>
  <c r="F22" i="21"/>
  <c r="N21" i="21"/>
  <c r="N275" i="21" s="1"/>
  <c r="M21" i="21"/>
  <c r="M275" i="21" s="1"/>
  <c r="M274" i="21" s="1"/>
  <c r="L21" i="21"/>
  <c r="L275" i="21" s="1"/>
  <c r="K21" i="21"/>
  <c r="K275" i="21" s="1"/>
  <c r="K274" i="21" s="1"/>
  <c r="J21" i="21"/>
  <c r="H21" i="21"/>
  <c r="H275" i="21" s="1"/>
  <c r="G21" i="21"/>
  <c r="G275" i="21" s="1"/>
  <c r="G274" i="21" s="1"/>
  <c r="F21" i="21"/>
  <c r="F275" i="21" s="1"/>
  <c r="E21" i="21"/>
  <c r="E20" i="21" s="1"/>
  <c r="D21" i="21"/>
  <c r="M20" i="21"/>
  <c r="C72" i="21" l="1"/>
  <c r="K182" i="21"/>
  <c r="N240" i="21"/>
  <c r="D252" i="21"/>
  <c r="H54" i="21"/>
  <c r="H53" i="21" s="1"/>
  <c r="C140" i="21"/>
  <c r="C141" i="21"/>
  <c r="C143" i="21"/>
  <c r="C176" i="21"/>
  <c r="C177" i="21"/>
  <c r="J187" i="21"/>
  <c r="C201" i="21"/>
  <c r="C221" i="21"/>
  <c r="C225" i="21"/>
  <c r="C229" i="21"/>
  <c r="L276" i="21"/>
  <c r="L274" i="21" s="1"/>
  <c r="C24" i="21"/>
  <c r="O45" i="21"/>
  <c r="C45" i="21" s="1"/>
  <c r="E54" i="21"/>
  <c r="O69" i="21"/>
  <c r="O67" i="21" s="1"/>
  <c r="C88" i="21"/>
  <c r="C90" i="21"/>
  <c r="C94" i="21"/>
  <c r="H83" i="21"/>
  <c r="J120" i="21"/>
  <c r="C125" i="21"/>
  <c r="C168" i="21"/>
  <c r="E187" i="21"/>
  <c r="E182" i="21" s="1"/>
  <c r="N187" i="21"/>
  <c r="N182" i="21" s="1"/>
  <c r="G240" i="21"/>
  <c r="C261" i="21"/>
  <c r="H252" i="21"/>
  <c r="D275" i="21"/>
  <c r="H274" i="21"/>
  <c r="E53" i="21"/>
  <c r="J53" i="21"/>
  <c r="C56" i="21"/>
  <c r="D54" i="21"/>
  <c r="D53" i="21" s="1"/>
  <c r="C65" i="21"/>
  <c r="G83" i="21"/>
  <c r="M83" i="21"/>
  <c r="C118" i="21"/>
  <c r="C136" i="21"/>
  <c r="C148" i="21"/>
  <c r="J160" i="21"/>
  <c r="C172" i="21"/>
  <c r="C173" i="21"/>
  <c r="I174" i="21"/>
  <c r="K174" i="21"/>
  <c r="O183" i="21"/>
  <c r="H182" i="21"/>
  <c r="C209" i="21"/>
  <c r="G212" i="21"/>
  <c r="D212" i="21"/>
  <c r="H212" i="21"/>
  <c r="L252" i="21"/>
  <c r="F91" i="21"/>
  <c r="L188" i="21"/>
  <c r="F257" i="21"/>
  <c r="G20" i="21"/>
  <c r="J275" i="21"/>
  <c r="N274" i="21"/>
  <c r="C61" i="21"/>
  <c r="G76" i="21"/>
  <c r="G75" i="21" s="1"/>
  <c r="M76" i="21"/>
  <c r="C81" i="21"/>
  <c r="C102" i="21"/>
  <c r="C130" i="21"/>
  <c r="G120" i="21"/>
  <c r="C150" i="21"/>
  <c r="N160" i="21"/>
  <c r="C185" i="21"/>
  <c r="C186" i="21"/>
  <c r="J182" i="21"/>
  <c r="C197" i="21"/>
  <c r="O199" i="21"/>
  <c r="O187" i="21" s="1"/>
  <c r="O182" i="21" s="1"/>
  <c r="C281" i="21"/>
  <c r="C73" i="21"/>
  <c r="G182" i="21"/>
  <c r="C23" i="21"/>
  <c r="C43" i="21"/>
  <c r="L58" i="21"/>
  <c r="L54" i="21" s="1"/>
  <c r="H76" i="21"/>
  <c r="C113" i="21"/>
  <c r="O114" i="21"/>
  <c r="K120" i="21"/>
  <c r="C133" i="21"/>
  <c r="C164" i="21"/>
  <c r="C165" i="21"/>
  <c r="D161" i="21"/>
  <c r="D160" i="21" s="1"/>
  <c r="O166" i="21"/>
  <c r="J174" i="21"/>
  <c r="N174" i="21"/>
  <c r="C193" i="21"/>
  <c r="C205" i="21"/>
  <c r="C208" i="21"/>
  <c r="C217" i="21"/>
  <c r="O219" i="21"/>
  <c r="C237" i="21"/>
  <c r="C249" i="21"/>
  <c r="H211" i="21"/>
  <c r="K53" i="21"/>
  <c r="C60" i="21"/>
  <c r="C71" i="21"/>
  <c r="C74" i="21"/>
  <c r="O76" i="21"/>
  <c r="C82" i="21"/>
  <c r="C87" i="21"/>
  <c r="D83" i="21"/>
  <c r="C101" i="21"/>
  <c r="O99" i="21"/>
  <c r="C107" i="21"/>
  <c r="C110" i="21"/>
  <c r="I108" i="21"/>
  <c r="C117" i="21"/>
  <c r="C122" i="21"/>
  <c r="C124" i="21"/>
  <c r="C129" i="21"/>
  <c r="O134" i="21"/>
  <c r="C142" i="21"/>
  <c r="C146" i="21"/>
  <c r="C157" i="21"/>
  <c r="C159" i="21"/>
  <c r="L160" i="21"/>
  <c r="C204" i="21"/>
  <c r="I216" i="21"/>
  <c r="L216" i="21"/>
  <c r="C222" i="21"/>
  <c r="C223" i="21"/>
  <c r="C224" i="21"/>
  <c r="C234" i="21"/>
  <c r="O233" i="21"/>
  <c r="O232" i="21" s="1"/>
  <c r="C244" i="21"/>
  <c r="C248" i="21"/>
  <c r="O245" i="21"/>
  <c r="C278" i="21"/>
  <c r="C80" i="21"/>
  <c r="F121" i="21"/>
  <c r="O126" i="21"/>
  <c r="D211" i="21"/>
  <c r="D274" i="21"/>
  <c r="F41" i="21"/>
  <c r="C41" i="21" s="1"/>
  <c r="M54" i="21"/>
  <c r="M53" i="21" s="1"/>
  <c r="I58" i="21"/>
  <c r="C58" i="21" s="1"/>
  <c r="C62" i="21"/>
  <c r="C64" i="21"/>
  <c r="L69" i="21"/>
  <c r="L67" i="21" s="1"/>
  <c r="E76" i="21"/>
  <c r="K76" i="21"/>
  <c r="N83" i="21"/>
  <c r="C96" i="21"/>
  <c r="C98" i="21"/>
  <c r="C103" i="21"/>
  <c r="C106" i="21"/>
  <c r="C116" i="21"/>
  <c r="C119" i="21"/>
  <c r="L121" i="21"/>
  <c r="C128" i="21"/>
  <c r="F147" i="21"/>
  <c r="C147" i="21" s="1"/>
  <c r="C158" i="21"/>
  <c r="C170" i="21"/>
  <c r="C198" i="21"/>
  <c r="M187" i="21"/>
  <c r="M182" i="21" s="1"/>
  <c r="I199" i="21"/>
  <c r="C207" i="21"/>
  <c r="J212" i="21"/>
  <c r="J211" i="21" s="1"/>
  <c r="J181" i="21" s="1"/>
  <c r="N211" i="21"/>
  <c r="O227" i="21"/>
  <c r="C279" i="21"/>
  <c r="C282" i="21"/>
  <c r="L76" i="21"/>
  <c r="E275" i="21"/>
  <c r="E274" i="21" s="1"/>
  <c r="J274" i="21"/>
  <c r="L27" i="21"/>
  <c r="C27" i="21" s="1"/>
  <c r="J26" i="21"/>
  <c r="J20" i="21" s="1"/>
  <c r="C44" i="21"/>
  <c r="O55" i="21"/>
  <c r="C63" i="21"/>
  <c r="C66" i="21"/>
  <c r="C68" i="21"/>
  <c r="C79" i="21"/>
  <c r="C84" i="21"/>
  <c r="J83" i="21"/>
  <c r="J75" i="21" s="1"/>
  <c r="C89" i="21"/>
  <c r="O91" i="21"/>
  <c r="O83" i="21" s="1"/>
  <c r="L91" i="21"/>
  <c r="C100" i="21"/>
  <c r="C104" i="21"/>
  <c r="L114" i="21"/>
  <c r="N120" i="21"/>
  <c r="M120" i="21"/>
  <c r="M75" i="21" s="1"/>
  <c r="E120" i="21"/>
  <c r="C144" i="21"/>
  <c r="C149" i="21"/>
  <c r="C151" i="21"/>
  <c r="O153" i="21"/>
  <c r="O152" i="21" s="1"/>
  <c r="L153" i="21"/>
  <c r="L152" i="21" s="1"/>
  <c r="O162" i="21"/>
  <c r="F171" i="21"/>
  <c r="F175" i="21"/>
  <c r="O174" i="21"/>
  <c r="C195" i="21"/>
  <c r="C196" i="21"/>
  <c r="L219" i="21"/>
  <c r="L233" i="21"/>
  <c r="L232" i="21" s="1"/>
  <c r="C239" i="21"/>
  <c r="L245" i="21"/>
  <c r="L240" i="21" s="1"/>
  <c r="C256" i="21"/>
  <c r="O253" i="21"/>
  <c r="O252" i="21" s="1"/>
  <c r="F76" i="21"/>
  <c r="O275" i="21"/>
  <c r="O274" i="21" s="1"/>
  <c r="O20" i="21"/>
  <c r="I54" i="21"/>
  <c r="O54" i="21"/>
  <c r="I20" i="21"/>
  <c r="L36" i="21"/>
  <c r="C36" i="21" s="1"/>
  <c r="C236" i="21"/>
  <c r="F233" i="21"/>
  <c r="C284" i="21"/>
  <c r="D20" i="21"/>
  <c r="H20" i="21"/>
  <c r="C21" i="21"/>
  <c r="F55" i="21"/>
  <c r="F67" i="21"/>
  <c r="C70" i="21"/>
  <c r="C78" i="21"/>
  <c r="C86" i="21"/>
  <c r="I99" i="21"/>
  <c r="C109" i="21"/>
  <c r="O121" i="21"/>
  <c r="C135" i="21"/>
  <c r="F134" i="21"/>
  <c r="L138" i="21"/>
  <c r="C145" i="21"/>
  <c r="C169" i="21"/>
  <c r="D174" i="21"/>
  <c r="C180" i="21"/>
  <c r="F179" i="21"/>
  <c r="I250" i="21"/>
  <c r="C250" i="21" s="1"/>
  <c r="C251" i="21"/>
  <c r="L33" i="21"/>
  <c r="C33" i="21" s="1"/>
  <c r="C57" i="21"/>
  <c r="I153" i="21"/>
  <c r="I152" i="21" s="1"/>
  <c r="C154" i="21"/>
  <c r="C167" i="21"/>
  <c r="F166" i="21"/>
  <c r="L31" i="21"/>
  <c r="C59" i="21"/>
  <c r="I69" i="21"/>
  <c r="I67" i="21" s="1"/>
  <c r="I77" i="21"/>
  <c r="I76" i="21" s="1"/>
  <c r="I85" i="21"/>
  <c r="C92" i="21"/>
  <c r="C97" i="21"/>
  <c r="F99" i="21"/>
  <c r="C111" i="21"/>
  <c r="C112" i="21"/>
  <c r="C115" i="21"/>
  <c r="F114" i="21"/>
  <c r="C123" i="21"/>
  <c r="C127" i="21"/>
  <c r="F126" i="21"/>
  <c r="C126" i="21" s="1"/>
  <c r="C131" i="21"/>
  <c r="C132" i="21"/>
  <c r="C137" i="21"/>
  <c r="E161" i="21"/>
  <c r="E160" i="21" s="1"/>
  <c r="C163" i="21"/>
  <c r="F162" i="21"/>
  <c r="O161" i="21"/>
  <c r="O160" i="21" s="1"/>
  <c r="C200" i="21"/>
  <c r="F199" i="21"/>
  <c r="F152" i="21"/>
  <c r="C22" i="21"/>
  <c r="F20" i="21"/>
  <c r="N20" i="21"/>
  <c r="C93" i="21"/>
  <c r="L99" i="21"/>
  <c r="C105" i="21"/>
  <c r="L108" i="21"/>
  <c r="D120" i="21"/>
  <c r="D75" i="21" s="1"/>
  <c r="D52" i="21" s="1"/>
  <c r="H120" i="21"/>
  <c r="I121" i="21"/>
  <c r="I120" i="21" s="1"/>
  <c r="L134" i="21"/>
  <c r="L120" i="21" s="1"/>
  <c r="C139" i="21"/>
  <c r="F138" i="21"/>
  <c r="O138" i="21"/>
  <c r="I166" i="21"/>
  <c r="I161" i="21" s="1"/>
  <c r="I160" i="21" s="1"/>
  <c r="C171" i="21"/>
  <c r="C175" i="21"/>
  <c r="C231" i="21"/>
  <c r="I227" i="21"/>
  <c r="L183" i="21"/>
  <c r="C190" i="21"/>
  <c r="C192" i="21"/>
  <c r="F188" i="21"/>
  <c r="C203" i="21"/>
  <c r="M212" i="21"/>
  <c r="M211" i="21" s="1"/>
  <c r="C226" i="21"/>
  <c r="L227" i="21"/>
  <c r="L212" i="21" s="1"/>
  <c r="C230" i="21"/>
  <c r="G211" i="21"/>
  <c r="G181" i="21" s="1"/>
  <c r="C235" i="21"/>
  <c r="I233" i="21"/>
  <c r="I232" i="21" s="1"/>
  <c r="C238" i="21"/>
  <c r="O240" i="21"/>
  <c r="C247" i="21"/>
  <c r="I245" i="21"/>
  <c r="C259" i="21"/>
  <c r="I257" i="21"/>
  <c r="C257" i="21" s="1"/>
  <c r="C262" i="21"/>
  <c r="C271" i="21"/>
  <c r="I269" i="21"/>
  <c r="I275" i="21" s="1"/>
  <c r="C283" i="21"/>
  <c r="C191" i="21"/>
  <c r="I188" i="21"/>
  <c r="I187" i="21" s="1"/>
  <c r="I182" i="21" s="1"/>
  <c r="C206" i="21"/>
  <c r="C210" i="21"/>
  <c r="O212" i="21"/>
  <c r="C218" i="21"/>
  <c r="C228" i="21"/>
  <c r="F227" i="21"/>
  <c r="K240" i="21"/>
  <c r="K211" i="21" s="1"/>
  <c r="F240" i="21"/>
  <c r="F253" i="21"/>
  <c r="C268" i="21"/>
  <c r="F267" i="21"/>
  <c r="C184" i="21"/>
  <c r="F183" i="21"/>
  <c r="D187" i="21"/>
  <c r="D182" i="21" s="1"/>
  <c r="C194" i="21"/>
  <c r="L199" i="21"/>
  <c r="L187" i="21" s="1"/>
  <c r="C202" i="21"/>
  <c r="I214" i="21"/>
  <c r="C215" i="21"/>
  <c r="E212" i="21"/>
  <c r="E211" i="21" s="1"/>
  <c r="C220" i="21"/>
  <c r="F219" i="21"/>
  <c r="C219" i="21" s="1"/>
  <c r="C243" i="21"/>
  <c r="I241" i="21"/>
  <c r="M252" i="21"/>
  <c r="C255" i="21"/>
  <c r="I253" i="21"/>
  <c r="I252" i="21" s="1"/>
  <c r="C264" i="21"/>
  <c r="F263" i="21"/>
  <c r="C263" i="21" s="1"/>
  <c r="C280" i="21"/>
  <c r="F276" i="21"/>
  <c r="C242" i="21"/>
  <c r="C246" i="21"/>
  <c r="C254" i="21"/>
  <c r="C258" i="21"/>
  <c r="C270" i="21"/>
  <c r="C245" i="21" l="1"/>
  <c r="O53" i="21"/>
  <c r="N75" i="21"/>
  <c r="N52" i="21" s="1"/>
  <c r="C276" i="21"/>
  <c r="C216" i="21"/>
  <c r="H75" i="21"/>
  <c r="H181" i="21"/>
  <c r="G52" i="21"/>
  <c r="G51" i="21" s="1"/>
  <c r="G50" i="21" s="1"/>
  <c r="G272" i="21"/>
  <c r="K75" i="21"/>
  <c r="K272" i="21" s="1"/>
  <c r="I212" i="21"/>
  <c r="C275" i="21"/>
  <c r="I274" i="21"/>
  <c r="J272" i="21"/>
  <c r="J52" i="21"/>
  <c r="H52" i="21"/>
  <c r="H51" i="21" s="1"/>
  <c r="H273" i="21" s="1"/>
  <c r="H272" i="21"/>
  <c r="N272" i="21"/>
  <c r="L211" i="21"/>
  <c r="C69" i="21"/>
  <c r="C108" i="21"/>
  <c r="M52" i="21"/>
  <c r="K52" i="21"/>
  <c r="M272" i="21"/>
  <c r="C91" i="21"/>
  <c r="N181" i="21"/>
  <c r="N51" i="21" s="1"/>
  <c r="N50" i="21" s="1"/>
  <c r="C269" i="21"/>
  <c r="I83" i="21"/>
  <c r="I75" i="21" s="1"/>
  <c r="I52" i="21" s="1"/>
  <c r="I53" i="21"/>
  <c r="L53" i="21"/>
  <c r="J51" i="21"/>
  <c r="J273" i="21" s="1"/>
  <c r="F212" i="21"/>
  <c r="C212" i="21" s="1"/>
  <c r="L83" i="21"/>
  <c r="L75" i="21" s="1"/>
  <c r="C114" i="21"/>
  <c r="C99" i="21"/>
  <c r="C67" i="21"/>
  <c r="C85" i="21"/>
  <c r="E75" i="21"/>
  <c r="E52" i="21" s="1"/>
  <c r="K181" i="21"/>
  <c r="G273" i="21"/>
  <c r="C183" i="21"/>
  <c r="C267" i="21"/>
  <c r="F266" i="21"/>
  <c r="C31" i="21"/>
  <c r="L26" i="21"/>
  <c r="O120" i="21"/>
  <c r="O75" i="21" s="1"/>
  <c r="O52" i="21" s="1"/>
  <c r="F83" i="21"/>
  <c r="F54" i="21"/>
  <c r="C55" i="21"/>
  <c r="O211" i="21"/>
  <c r="L182" i="21"/>
  <c r="C138" i="21"/>
  <c r="C153" i="21"/>
  <c r="C166" i="21"/>
  <c r="F274" i="21"/>
  <c r="C274" i="21" s="1"/>
  <c r="F232" i="21"/>
  <c r="C232" i="21" s="1"/>
  <c r="C233" i="21"/>
  <c r="C121" i="21"/>
  <c r="D181" i="21"/>
  <c r="D51" i="21" s="1"/>
  <c r="D272" i="21"/>
  <c r="E181" i="21"/>
  <c r="C227" i="21"/>
  <c r="C188" i="21"/>
  <c r="F187" i="21"/>
  <c r="C187" i="21" s="1"/>
  <c r="M181" i="21"/>
  <c r="C152" i="21"/>
  <c r="C134" i="21"/>
  <c r="F120" i="21"/>
  <c r="C77" i="21"/>
  <c r="I240" i="21"/>
  <c r="C240" i="21" s="1"/>
  <c r="C241" i="21"/>
  <c r="F252" i="21"/>
  <c r="C252" i="21" s="1"/>
  <c r="C253" i="21"/>
  <c r="C214" i="21"/>
  <c r="C199" i="21"/>
  <c r="C162" i="21"/>
  <c r="F161" i="21"/>
  <c r="C179" i="21"/>
  <c r="F178" i="21"/>
  <c r="C76" i="21"/>
  <c r="H50" i="21" l="1"/>
  <c r="C83" i="21"/>
  <c r="J50" i="21"/>
  <c r="E51" i="21"/>
  <c r="E50" i="21" s="1"/>
  <c r="O272" i="21"/>
  <c r="M51" i="21"/>
  <c r="L52" i="21"/>
  <c r="O181" i="21"/>
  <c r="O51" i="21" s="1"/>
  <c r="C120" i="21"/>
  <c r="K51" i="21"/>
  <c r="K50" i="21" s="1"/>
  <c r="L181" i="21"/>
  <c r="L51" i="21" s="1"/>
  <c r="F211" i="21"/>
  <c r="N273" i="21"/>
  <c r="E272" i="21"/>
  <c r="D273" i="21"/>
  <c r="D50" i="21"/>
  <c r="I211" i="21"/>
  <c r="F53" i="21"/>
  <c r="C54" i="21"/>
  <c r="F265" i="21"/>
  <c r="C266" i="21"/>
  <c r="K273" i="21"/>
  <c r="F75" i="21"/>
  <c r="C75" i="21" s="1"/>
  <c r="C178" i="21"/>
  <c r="F174" i="21"/>
  <c r="C174" i="21" s="1"/>
  <c r="M50" i="21"/>
  <c r="M273" i="21"/>
  <c r="L272" i="21"/>
  <c r="F182" i="21"/>
  <c r="F160" i="21"/>
  <c r="C160" i="21" s="1"/>
  <c r="C161" i="21"/>
  <c r="C26" i="21"/>
  <c r="L20" i="21"/>
  <c r="C20" i="21" s="1"/>
  <c r="E273" i="21" l="1"/>
  <c r="L50" i="21"/>
  <c r="L273" i="21"/>
  <c r="C265" i="21"/>
  <c r="F272" i="21"/>
  <c r="C272" i="21" s="1"/>
  <c r="I181" i="21"/>
  <c r="I51" i="21" s="1"/>
  <c r="I272" i="21"/>
  <c r="C211" i="21"/>
  <c r="F52" i="21"/>
  <c r="C53" i="21"/>
  <c r="O50" i="21"/>
  <c r="O273" i="21"/>
  <c r="F181" i="21"/>
  <c r="C182" i="21"/>
  <c r="C181" i="21" l="1"/>
  <c r="C52" i="21"/>
  <c r="F51" i="21"/>
  <c r="I273" i="21"/>
  <c r="I50" i="21"/>
  <c r="F273" i="21" l="1"/>
  <c r="C273" i="21" s="1"/>
  <c r="C51" i="21"/>
  <c r="F50" i="21"/>
  <c r="C50" i="21" s="1"/>
  <c r="O284" i="20" l="1"/>
  <c r="L284" i="20"/>
  <c r="I284" i="20"/>
  <c r="F284" i="20"/>
  <c r="O283" i="20"/>
  <c r="L283" i="20"/>
  <c r="I283" i="20"/>
  <c r="F283" i="20"/>
  <c r="C283" i="20" s="1"/>
  <c r="O282" i="20"/>
  <c r="L282" i="20"/>
  <c r="I282" i="20"/>
  <c r="F282" i="20"/>
  <c r="O281" i="20"/>
  <c r="L281" i="20"/>
  <c r="I281" i="20"/>
  <c r="F281" i="20"/>
  <c r="O280" i="20"/>
  <c r="L280" i="20"/>
  <c r="I280" i="20"/>
  <c r="F280" i="20"/>
  <c r="O279" i="20"/>
  <c r="L279" i="20"/>
  <c r="I279" i="20"/>
  <c r="F279" i="20"/>
  <c r="O278" i="20"/>
  <c r="L278" i="20"/>
  <c r="I278" i="20"/>
  <c r="F278" i="20"/>
  <c r="O277" i="20"/>
  <c r="L277" i="20"/>
  <c r="I277" i="20"/>
  <c r="F277" i="20"/>
  <c r="F276" i="20" s="1"/>
  <c r="N276" i="20"/>
  <c r="M276" i="20"/>
  <c r="K276" i="20"/>
  <c r="J276" i="20"/>
  <c r="H276" i="20"/>
  <c r="G276" i="20"/>
  <c r="E276" i="20"/>
  <c r="D276" i="20"/>
  <c r="O271" i="20"/>
  <c r="L271" i="20"/>
  <c r="I271" i="20"/>
  <c r="F271" i="20"/>
  <c r="O270" i="20"/>
  <c r="L270" i="20"/>
  <c r="L269" i="20" s="1"/>
  <c r="I270" i="20"/>
  <c r="I269" i="20" s="1"/>
  <c r="F270" i="20"/>
  <c r="F269" i="20" s="1"/>
  <c r="N269" i="20"/>
  <c r="M269" i="20"/>
  <c r="K269" i="20"/>
  <c r="J269" i="20"/>
  <c r="H269" i="20"/>
  <c r="G269" i="20"/>
  <c r="E269" i="20"/>
  <c r="D269" i="20"/>
  <c r="O268" i="20"/>
  <c r="L268" i="20"/>
  <c r="I268" i="20"/>
  <c r="I267" i="20" s="1"/>
  <c r="I266" i="20" s="1"/>
  <c r="I265" i="20" s="1"/>
  <c r="F268" i="20"/>
  <c r="F267" i="20" s="1"/>
  <c r="F266" i="20" s="1"/>
  <c r="F265" i="20" s="1"/>
  <c r="O267" i="20"/>
  <c r="O266" i="20" s="1"/>
  <c r="O265" i="20" s="1"/>
  <c r="N267" i="20"/>
  <c r="N266" i="20" s="1"/>
  <c r="N265" i="20" s="1"/>
  <c r="M267" i="20"/>
  <c r="K267" i="20"/>
  <c r="K266" i="20" s="1"/>
  <c r="K265" i="20" s="1"/>
  <c r="J267" i="20"/>
  <c r="H267" i="20"/>
  <c r="H266" i="20" s="1"/>
  <c r="H265" i="20" s="1"/>
  <c r="G267" i="20"/>
  <c r="G266" i="20" s="1"/>
  <c r="G265" i="20" s="1"/>
  <c r="E267" i="20"/>
  <c r="D267" i="20"/>
  <c r="M266" i="20"/>
  <c r="M265" i="20" s="1"/>
  <c r="J266" i="20"/>
  <c r="J265" i="20" s="1"/>
  <c r="E266" i="20"/>
  <c r="E265" i="20" s="1"/>
  <c r="D266" i="20"/>
  <c r="D265" i="20" s="1"/>
  <c r="O264" i="20"/>
  <c r="L264" i="20"/>
  <c r="I264" i="20"/>
  <c r="I263" i="20" s="1"/>
  <c r="F264" i="20"/>
  <c r="F263" i="20" s="1"/>
  <c r="O263" i="20"/>
  <c r="N263" i="20"/>
  <c r="M263" i="20"/>
  <c r="K263" i="20"/>
  <c r="J263" i="20"/>
  <c r="H263" i="20"/>
  <c r="G263" i="20"/>
  <c r="E263" i="20"/>
  <c r="D263" i="20"/>
  <c r="O262" i="20"/>
  <c r="L262" i="20"/>
  <c r="I262" i="20"/>
  <c r="F262" i="20"/>
  <c r="O261" i="20"/>
  <c r="L261" i="20"/>
  <c r="I261" i="20"/>
  <c r="F261" i="20"/>
  <c r="O260" i="20"/>
  <c r="L260" i="20"/>
  <c r="I260" i="20"/>
  <c r="F260" i="20"/>
  <c r="O259" i="20"/>
  <c r="L259" i="20"/>
  <c r="I259" i="20"/>
  <c r="F259" i="20"/>
  <c r="O258" i="20"/>
  <c r="O257" i="20" s="1"/>
  <c r="L258" i="20"/>
  <c r="I258" i="20"/>
  <c r="F258" i="20"/>
  <c r="F257" i="20" s="1"/>
  <c r="N257" i="20"/>
  <c r="N253" i="20" s="1"/>
  <c r="N252" i="20" s="1"/>
  <c r="M257" i="20"/>
  <c r="K257" i="20"/>
  <c r="J257" i="20"/>
  <c r="I257" i="20"/>
  <c r="H257" i="20"/>
  <c r="H253" i="20" s="1"/>
  <c r="H252" i="20" s="1"/>
  <c r="G257" i="20"/>
  <c r="E257" i="20"/>
  <c r="D257" i="20"/>
  <c r="D253" i="20" s="1"/>
  <c r="D252" i="20" s="1"/>
  <c r="O256" i="20"/>
  <c r="L256" i="20"/>
  <c r="I256" i="20"/>
  <c r="F256" i="20"/>
  <c r="O255" i="20"/>
  <c r="L255" i="20"/>
  <c r="I255" i="20"/>
  <c r="F255" i="20"/>
  <c r="O254" i="20"/>
  <c r="L254" i="20"/>
  <c r="I254" i="20"/>
  <c r="F254" i="20"/>
  <c r="M253" i="20"/>
  <c r="M252" i="20" s="1"/>
  <c r="K253" i="20"/>
  <c r="J253" i="20"/>
  <c r="G253" i="20"/>
  <c r="E253" i="20"/>
  <c r="E252" i="20" s="1"/>
  <c r="O251" i="20"/>
  <c r="O250" i="20" s="1"/>
  <c r="L251" i="20"/>
  <c r="L250" i="20" s="1"/>
  <c r="I251" i="20"/>
  <c r="I250" i="20" s="1"/>
  <c r="F251" i="20"/>
  <c r="N250" i="20"/>
  <c r="M250" i="20"/>
  <c r="K250" i="20"/>
  <c r="J250" i="20"/>
  <c r="H250" i="20"/>
  <c r="G250" i="20"/>
  <c r="E250" i="20"/>
  <c r="D250" i="20"/>
  <c r="O249" i="20"/>
  <c r="L249" i="20"/>
  <c r="I249" i="20"/>
  <c r="F249" i="20"/>
  <c r="O248" i="20"/>
  <c r="L248" i="20"/>
  <c r="I248" i="20"/>
  <c r="F248" i="20"/>
  <c r="O247" i="20"/>
  <c r="L247" i="20"/>
  <c r="I247" i="20"/>
  <c r="F247" i="20"/>
  <c r="O246" i="20"/>
  <c r="L246" i="20"/>
  <c r="I246" i="20"/>
  <c r="I245" i="20" s="1"/>
  <c r="F246" i="20"/>
  <c r="N245" i="20"/>
  <c r="M245" i="20"/>
  <c r="K245" i="20"/>
  <c r="J245" i="20"/>
  <c r="H245" i="20"/>
  <c r="G245" i="20"/>
  <c r="E245" i="20"/>
  <c r="D245" i="20"/>
  <c r="O244" i="20"/>
  <c r="L244" i="20"/>
  <c r="I244" i="20"/>
  <c r="F244" i="20"/>
  <c r="O243" i="20"/>
  <c r="L243" i="20"/>
  <c r="I243" i="20"/>
  <c r="F243" i="20"/>
  <c r="O242" i="20"/>
  <c r="L242" i="20"/>
  <c r="I242" i="20"/>
  <c r="I241" i="20" s="1"/>
  <c r="I240" i="20" s="1"/>
  <c r="F242" i="20"/>
  <c r="F241" i="20" s="1"/>
  <c r="N241" i="20"/>
  <c r="N240" i="20" s="1"/>
  <c r="M241" i="20"/>
  <c r="M240" i="20" s="1"/>
  <c r="K241" i="20"/>
  <c r="J241" i="20"/>
  <c r="H241" i="20"/>
  <c r="H240" i="20" s="1"/>
  <c r="G241" i="20"/>
  <c r="E241" i="20"/>
  <c r="D241" i="20"/>
  <c r="D240" i="20" s="1"/>
  <c r="J240" i="20"/>
  <c r="E240" i="20"/>
  <c r="O239" i="20"/>
  <c r="L239" i="20"/>
  <c r="I239" i="20"/>
  <c r="F239" i="20"/>
  <c r="O238" i="20"/>
  <c r="L238" i="20"/>
  <c r="I238" i="20"/>
  <c r="F238" i="20"/>
  <c r="O237" i="20"/>
  <c r="L237" i="20"/>
  <c r="I237" i="20"/>
  <c r="F237" i="20"/>
  <c r="O236" i="20"/>
  <c r="L236" i="20"/>
  <c r="I236" i="20"/>
  <c r="F236" i="20"/>
  <c r="O235" i="20"/>
  <c r="L235" i="20"/>
  <c r="I235" i="20"/>
  <c r="F235" i="20"/>
  <c r="O234" i="20"/>
  <c r="O233" i="20" s="1"/>
  <c r="O232" i="20" s="1"/>
  <c r="L234" i="20"/>
  <c r="I234" i="20"/>
  <c r="I233" i="20" s="1"/>
  <c r="F234" i="20"/>
  <c r="F233" i="20" s="1"/>
  <c r="N233" i="20"/>
  <c r="N232" i="20" s="1"/>
  <c r="M233" i="20"/>
  <c r="K233" i="20"/>
  <c r="K232" i="20" s="1"/>
  <c r="J233" i="20"/>
  <c r="J232" i="20" s="1"/>
  <c r="H233" i="20"/>
  <c r="G233" i="20"/>
  <c r="G232" i="20" s="1"/>
  <c r="E233" i="20"/>
  <c r="E232" i="20" s="1"/>
  <c r="D233" i="20"/>
  <c r="M232" i="20"/>
  <c r="H232" i="20"/>
  <c r="D232" i="20"/>
  <c r="O231" i="20"/>
  <c r="L231" i="20"/>
  <c r="I231" i="20"/>
  <c r="F231" i="20"/>
  <c r="O230" i="20"/>
  <c r="O227" i="20" s="1"/>
  <c r="L230" i="20"/>
  <c r="I230" i="20"/>
  <c r="F230" i="20"/>
  <c r="C230" i="20" s="1"/>
  <c r="O229" i="20"/>
  <c r="L229" i="20"/>
  <c r="I229" i="20"/>
  <c r="F229" i="20"/>
  <c r="O228" i="20"/>
  <c r="L228" i="20"/>
  <c r="I228" i="20"/>
  <c r="I227" i="20" s="1"/>
  <c r="F228" i="20"/>
  <c r="N227" i="20"/>
  <c r="M227" i="20"/>
  <c r="L227" i="20"/>
  <c r="K227" i="20"/>
  <c r="J227" i="20"/>
  <c r="H227" i="20"/>
  <c r="G227" i="20"/>
  <c r="E227" i="20"/>
  <c r="D227" i="20"/>
  <c r="O226" i="20"/>
  <c r="L226" i="20"/>
  <c r="I226" i="20"/>
  <c r="F226" i="20"/>
  <c r="O225" i="20"/>
  <c r="L225" i="20"/>
  <c r="I225" i="20"/>
  <c r="F225" i="20"/>
  <c r="O224" i="20"/>
  <c r="L224" i="20"/>
  <c r="I224" i="20"/>
  <c r="F224" i="20"/>
  <c r="O223" i="20"/>
  <c r="L223" i="20"/>
  <c r="I223" i="20"/>
  <c r="F223" i="20"/>
  <c r="O222" i="20"/>
  <c r="L222" i="20"/>
  <c r="I222" i="20"/>
  <c r="F222" i="20"/>
  <c r="O221" i="20"/>
  <c r="L221" i="20"/>
  <c r="I221" i="20"/>
  <c r="F221" i="20"/>
  <c r="O220" i="20"/>
  <c r="O219" i="20" s="1"/>
  <c r="L220" i="20"/>
  <c r="L219" i="20" s="1"/>
  <c r="I220" i="20"/>
  <c r="F220" i="20"/>
  <c r="N219" i="20"/>
  <c r="M219" i="20"/>
  <c r="K219" i="20"/>
  <c r="J219" i="20"/>
  <c r="H219" i="20"/>
  <c r="G219" i="20"/>
  <c r="E219" i="20"/>
  <c r="D219" i="20"/>
  <c r="O218" i="20"/>
  <c r="L218" i="20"/>
  <c r="I218" i="20"/>
  <c r="F218" i="20"/>
  <c r="O217" i="20"/>
  <c r="O216" i="20" s="1"/>
  <c r="L217" i="20"/>
  <c r="L216" i="20" s="1"/>
  <c r="I217" i="20"/>
  <c r="F217" i="20"/>
  <c r="N216" i="20"/>
  <c r="M216" i="20"/>
  <c r="K216" i="20"/>
  <c r="J216" i="20"/>
  <c r="I216" i="20"/>
  <c r="H216" i="20"/>
  <c r="G216" i="20"/>
  <c r="E216" i="20"/>
  <c r="D216" i="20"/>
  <c r="O215" i="20"/>
  <c r="L215" i="20"/>
  <c r="L214" i="20" s="1"/>
  <c r="I215" i="20"/>
  <c r="F215" i="20"/>
  <c r="O214" i="20"/>
  <c r="N214" i="20"/>
  <c r="N212" i="20" s="1"/>
  <c r="N211" i="20" s="1"/>
  <c r="M214" i="20"/>
  <c r="K214" i="20"/>
  <c r="J214" i="20"/>
  <c r="I214" i="20"/>
  <c r="H214" i="20"/>
  <c r="G214" i="20"/>
  <c r="E214" i="20"/>
  <c r="D214" i="20"/>
  <c r="O213" i="20"/>
  <c r="L213" i="20"/>
  <c r="I213" i="20"/>
  <c r="F213" i="20"/>
  <c r="J212" i="20"/>
  <c r="E212" i="20"/>
  <c r="E211" i="20" s="1"/>
  <c r="O210" i="20"/>
  <c r="L210" i="20"/>
  <c r="I210" i="20"/>
  <c r="F210" i="20"/>
  <c r="O209" i="20"/>
  <c r="L209" i="20"/>
  <c r="L208" i="20" s="1"/>
  <c r="I209" i="20"/>
  <c r="I208" i="20" s="1"/>
  <c r="F209" i="20"/>
  <c r="F208" i="20" s="1"/>
  <c r="O208" i="20"/>
  <c r="N208" i="20"/>
  <c r="M208" i="20"/>
  <c r="K208" i="20"/>
  <c r="J208" i="20"/>
  <c r="H208" i="20"/>
  <c r="G208" i="20"/>
  <c r="E208" i="20"/>
  <c r="D208" i="20"/>
  <c r="O207" i="20"/>
  <c r="L207" i="20"/>
  <c r="I207" i="20"/>
  <c r="F207" i="20"/>
  <c r="O206" i="20"/>
  <c r="L206" i="20"/>
  <c r="I206" i="20"/>
  <c r="F206" i="20"/>
  <c r="O205" i="20"/>
  <c r="L205" i="20"/>
  <c r="I205" i="20"/>
  <c r="F205" i="20"/>
  <c r="O204" i="20"/>
  <c r="L204" i="20"/>
  <c r="I204" i="20"/>
  <c r="F204" i="20"/>
  <c r="O203" i="20"/>
  <c r="L203" i="20"/>
  <c r="I203" i="20"/>
  <c r="F203" i="20"/>
  <c r="O202" i="20"/>
  <c r="L202" i="20"/>
  <c r="I202" i="20"/>
  <c r="F202" i="20"/>
  <c r="O201" i="20"/>
  <c r="L201" i="20"/>
  <c r="I201" i="20"/>
  <c r="F201" i="20"/>
  <c r="O200" i="20"/>
  <c r="O199" i="20" s="1"/>
  <c r="L200" i="20"/>
  <c r="L199" i="20" s="1"/>
  <c r="I200" i="20"/>
  <c r="F200" i="20"/>
  <c r="N199" i="20"/>
  <c r="M199" i="20"/>
  <c r="M187" i="20" s="1"/>
  <c r="K199" i="20"/>
  <c r="J199" i="20"/>
  <c r="H199" i="20"/>
  <c r="G199" i="20"/>
  <c r="F199" i="20"/>
  <c r="E199" i="20"/>
  <c r="D199" i="20"/>
  <c r="O198" i="20"/>
  <c r="L198" i="20"/>
  <c r="I198" i="20"/>
  <c r="F198" i="20"/>
  <c r="O197" i="20"/>
  <c r="L197" i="20"/>
  <c r="I197" i="20"/>
  <c r="F197" i="20"/>
  <c r="O196" i="20"/>
  <c r="L196" i="20"/>
  <c r="I196" i="20"/>
  <c r="F196" i="20"/>
  <c r="O195" i="20"/>
  <c r="L195" i="20"/>
  <c r="I195" i="20"/>
  <c r="F195" i="20"/>
  <c r="O194" i="20"/>
  <c r="L194" i="20"/>
  <c r="I194" i="20"/>
  <c r="F194" i="20"/>
  <c r="O193" i="20"/>
  <c r="L193" i="20"/>
  <c r="I193" i="20"/>
  <c r="F193" i="20"/>
  <c r="O192" i="20"/>
  <c r="L192" i="20"/>
  <c r="I192" i="20"/>
  <c r="F192" i="20"/>
  <c r="O191" i="20"/>
  <c r="L191" i="20"/>
  <c r="I191" i="20"/>
  <c r="F191" i="20"/>
  <c r="O190" i="20"/>
  <c r="L190" i="20"/>
  <c r="I190" i="20"/>
  <c r="F190" i="20"/>
  <c r="O189" i="20"/>
  <c r="L189" i="20"/>
  <c r="L188" i="20" s="1"/>
  <c r="I189" i="20"/>
  <c r="F189" i="20"/>
  <c r="F188" i="20" s="1"/>
  <c r="N188" i="20"/>
  <c r="N187" i="20" s="1"/>
  <c r="N182" i="20" s="1"/>
  <c r="M188" i="20"/>
  <c r="K188" i="20"/>
  <c r="J188" i="20"/>
  <c r="J187" i="20" s="1"/>
  <c r="H188" i="20"/>
  <c r="G188" i="20"/>
  <c r="E188" i="20"/>
  <c r="E187" i="20" s="1"/>
  <c r="D188" i="20"/>
  <c r="L187" i="20"/>
  <c r="O186" i="20"/>
  <c r="L186" i="20"/>
  <c r="I186" i="20"/>
  <c r="F186" i="20"/>
  <c r="O185" i="20"/>
  <c r="L185" i="20"/>
  <c r="I185" i="20"/>
  <c r="F185" i="20"/>
  <c r="C185" i="20" s="1"/>
  <c r="O184" i="20"/>
  <c r="O183" i="20" s="1"/>
  <c r="L184" i="20"/>
  <c r="I184" i="20"/>
  <c r="I183" i="20" s="1"/>
  <c r="F184" i="20"/>
  <c r="N183" i="20"/>
  <c r="M183" i="20"/>
  <c r="L183" i="20"/>
  <c r="K183" i="20"/>
  <c r="J183" i="20"/>
  <c r="H183" i="20"/>
  <c r="G183" i="20"/>
  <c r="E183" i="20"/>
  <c r="D183" i="20"/>
  <c r="O180" i="20"/>
  <c r="O179" i="20" s="1"/>
  <c r="O178" i="20" s="1"/>
  <c r="L180" i="20"/>
  <c r="L179" i="20" s="1"/>
  <c r="L178" i="20" s="1"/>
  <c r="I180" i="20"/>
  <c r="I179" i="20" s="1"/>
  <c r="I178" i="20" s="1"/>
  <c r="F180" i="20"/>
  <c r="N179" i="20"/>
  <c r="N178" i="20" s="1"/>
  <c r="M179" i="20"/>
  <c r="M178" i="20" s="1"/>
  <c r="K179" i="20"/>
  <c r="K178" i="20" s="1"/>
  <c r="J179" i="20"/>
  <c r="J178" i="20" s="1"/>
  <c r="H179" i="20"/>
  <c r="H178" i="20" s="1"/>
  <c r="G179" i="20"/>
  <c r="F179" i="20"/>
  <c r="F178" i="20" s="1"/>
  <c r="E179" i="20"/>
  <c r="E178" i="20" s="1"/>
  <c r="D179" i="20"/>
  <c r="D178" i="20" s="1"/>
  <c r="G178" i="20"/>
  <c r="O177" i="20"/>
  <c r="L177" i="20"/>
  <c r="I177" i="20"/>
  <c r="F177" i="20"/>
  <c r="O176" i="20"/>
  <c r="O175" i="20" s="1"/>
  <c r="O174" i="20" s="1"/>
  <c r="L176" i="20"/>
  <c r="L175" i="20" s="1"/>
  <c r="I176" i="20"/>
  <c r="I175" i="20" s="1"/>
  <c r="F176" i="20"/>
  <c r="N175" i="20"/>
  <c r="N174" i="20" s="1"/>
  <c r="M175" i="20"/>
  <c r="M174" i="20" s="1"/>
  <c r="K175" i="20"/>
  <c r="J175" i="20"/>
  <c r="H175" i="20"/>
  <c r="H174" i="20" s="1"/>
  <c r="G175" i="20"/>
  <c r="F175" i="20"/>
  <c r="E175" i="20"/>
  <c r="E174" i="20" s="1"/>
  <c r="D175" i="20"/>
  <c r="D174" i="20" s="1"/>
  <c r="G174" i="20"/>
  <c r="O173" i="20"/>
  <c r="L173" i="20"/>
  <c r="I173" i="20"/>
  <c r="F173" i="20"/>
  <c r="O172" i="20"/>
  <c r="O171" i="20" s="1"/>
  <c r="L172" i="20"/>
  <c r="I172" i="20"/>
  <c r="I171" i="20" s="1"/>
  <c r="F172" i="20"/>
  <c r="N171" i="20"/>
  <c r="M171" i="20"/>
  <c r="L171" i="20"/>
  <c r="K171" i="20"/>
  <c r="J171" i="20"/>
  <c r="H171" i="20"/>
  <c r="G171" i="20"/>
  <c r="E171" i="20"/>
  <c r="D171" i="20"/>
  <c r="O170" i="20"/>
  <c r="L170" i="20"/>
  <c r="I170" i="20"/>
  <c r="F170" i="20"/>
  <c r="O169" i="20"/>
  <c r="L169" i="20"/>
  <c r="I169" i="20"/>
  <c r="F169" i="20"/>
  <c r="O168" i="20"/>
  <c r="L168" i="20"/>
  <c r="I168" i="20"/>
  <c r="F168" i="20"/>
  <c r="O167" i="20"/>
  <c r="L167" i="20"/>
  <c r="L166" i="20" s="1"/>
  <c r="I167" i="20"/>
  <c r="I166" i="20" s="1"/>
  <c r="F167" i="20"/>
  <c r="O166" i="20"/>
  <c r="N166" i="20"/>
  <c r="M166" i="20"/>
  <c r="K166" i="20"/>
  <c r="J166" i="20"/>
  <c r="H166" i="20"/>
  <c r="H161" i="20" s="1"/>
  <c r="G166" i="20"/>
  <c r="E166" i="20"/>
  <c r="D166" i="20"/>
  <c r="O165" i="20"/>
  <c r="L165" i="20"/>
  <c r="I165" i="20"/>
  <c r="F165" i="20"/>
  <c r="O164" i="20"/>
  <c r="L164" i="20"/>
  <c r="I164" i="20"/>
  <c r="F164" i="20"/>
  <c r="O163" i="20"/>
  <c r="O162" i="20" s="1"/>
  <c r="O161" i="20" s="1"/>
  <c r="L163" i="20"/>
  <c r="L162" i="20" s="1"/>
  <c r="I163" i="20"/>
  <c r="F163" i="20"/>
  <c r="N162" i="20"/>
  <c r="M162" i="20"/>
  <c r="K162" i="20"/>
  <c r="K161" i="20" s="1"/>
  <c r="K160" i="20" s="1"/>
  <c r="J162" i="20"/>
  <c r="J161" i="20" s="1"/>
  <c r="J160" i="20" s="1"/>
  <c r="I162" i="20"/>
  <c r="H162" i="20"/>
  <c r="G162" i="20"/>
  <c r="G161" i="20" s="1"/>
  <c r="E162" i="20"/>
  <c r="E161" i="20" s="1"/>
  <c r="E160" i="20" s="1"/>
  <c r="D162" i="20"/>
  <c r="D161" i="20" s="1"/>
  <c r="O159" i="20"/>
  <c r="L159" i="20"/>
  <c r="I159" i="20"/>
  <c r="F159" i="20"/>
  <c r="O158" i="20"/>
  <c r="L158" i="20"/>
  <c r="I158" i="20"/>
  <c r="F158" i="20"/>
  <c r="O157" i="20"/>
  <c r="L157" i="20"/>
  <c r="I157" i="20"/>
  <c r="F157" i="20"/>
  <c r="O156" i="20"/>
  <c r="L156" i="20"/>
  <c r="I156" i="20"/>
  <c r="F156" i="20"/>
  <c r="O155" i="20"/>
  <c r="L155" i="20"/>
  <c r="I155" i="20"/>
  <c r="F155" i="20"/>
  <c r="O154" i="20"/>
  <c r="O153" i="20" s="1"/>
  <c r="O152" i="20" s="1"/>
  <c r="J154" i="20"/>
  <c r="J153" i="20" s="1"/>
  <c r="I154" i="20"/>
  <c r="I153" i="20" s="1"/>
  <c r="I152" i="20" s="1"/>
  <c r="F154" i="20"/>
  <c r="N153" i="20"/>
  <c r="N152" i="20" s="1"/>
  <c r="M153" i="20"/>
  <c r="M152" i="20" s="1"/>
  <c r="K153" i="20"/>
  <c r="K152" i="20" s="1"/>
  <c r="H153" i="20"/>
  <c r="H152" i="20" s="1"/>
  <c r="G153" i="20"/>
  <c r="G152" i="20" s="1"/>
  <c r="E153" i="20"/>
  <c r="E152" i="20" s="1"/>
  <c r="D153" i="20"/>
  <c r="D152" i="20" s="1"/>
  <c r="J152" i="20"/>
  <c r="O151" i="20"/>
  <c r="L151" i="20"/>
  <c r="I151" i="20"/>
  <c r="F151" i="20"/>
  <c r="O150" i="20"/>
  <c r="L150" i="20"/>
  <c r="I150" i="20"/>
  <c r="F150" i="20"/>
  <c r="O149" i="20"/>
  <c r="L149" i="20"/>
  <c r="I149" i="20"/>
  <c r="F149" i="20"/>
  <c r="O148" i="20"/>
  <c r="L148" i="20"/>
  <c r="L147" i="20" s="1"/>
  <c r="I148" i="20"/>
  <c r="I147" i="20" s="1"/>
  <c r="F148" i="20"/>
  <c r="N147" i="20"/>
  <c r="M147" i="20"/>
  <c r="K147" i="20"/>
  <c r="J147" i="20"/>
  <c r="H147" i="20"/>
  <c r="G147" i="20"/>
  <c r="E147" i="20"/>
  <c r="D147" i="20"/>
  <c r="O146" i="20"/>
  <c r="L146" i="20"/>
  <c r="I146" i="20"/>
  <c r="F146" i="20"/>
  <c r="O145" i="20"/>
  <c r="L145" i="20"/>
  <c r="I145" i="20"/>
  <c r="F145" i="20"/>
  <c r="O144" i="20"/>
  <c r="L144" i="20"/>
  <c r="I144" i="20"/>
  <c r="F144" i="20"/>
  <c r="O143" i="20"/>
  <c r="L143" i="20"/>
  <c r="I143" i="20"/>
  <c r="F143" i="20"/>
  <c r="O142" i="20"/>
  <c r="L142" i="20"/>
  <c r="I142" i="20"/>
  <c r="F142" i="20"/>
  <c r="O141" i="20"/>
  <c r="L141" i="20"/>
  <c r="I141" i="20"/>
  <c r="F141" i="20"/>
  <c r="O140" i="20"/>
  <c r="L140" i="20"/>
  <c r="I140" i="20"/>
  <c r="F140" i="20"/>
  <c r="O139" i="20"/>
  <c r="L139" i="20"/>
  <c r="I139" i="20"/>
  <c r="I138" i="20" s="1"/>
  <c r="F139" i="20"/>
  <c r="N138" i="20"/>
  <c r="M138" i="20"/>
  <c r="K138" i="20"/>
  <c r="J138" i="20"/>
  <c r="H138" i="20"/>
  <c r="G138" i="20"/>
  <c r="E138" i="20"/>
  <c r="D138" i="20"/>
  <c r="O137" i="20"/>
  <c r="L137" i="20"/>
  <c r="I137" i="20"/>
  <c r="F137" i="20"/>
  <c r="O136" i="20"/>
  <c r="L136" i="20"/>
  <c r="I136" i="20"/>
  <c r="D136" i="20"/>
  <c r="F136" i="20" s="1"/>
  <c r="O135" i="20"/>
  <c r="J135" i="20"/>
  <c r="L135" i="20" s="1"/>
  <c r="I135" i="20"/>
  <c r="I134" i="20" s="1"/>
  <c r="F135" i="20"/>
  <c r="O134" i="20"/>
  <c r="N134" i="20"/>
  <c r="M134" i="20"/>
  <c r="K134" i="20"/>
  <c r="H134" i="20"/>
  <c r="G134" i="20"/>
  <c r="E134" i="20"/>
  <c r="O133" i="20"/>
  <c r="L133" i="20"/>
  <c r="I133" i="20"/>
  <c r="F133" i="20"/>
  <c r="O132" i="20"/>
  <c r="L132" i="20"/>
  <c r="L131" i="20" s="1"/>
  <c r="I132" i="20"/>
  <c r="I131" i="20" s="1"/>
  <c r="F132" i="20"/>
  <c r="O131" i="20"/>
  <c r="N131" i="20"/>
  <c r="M131" i="20"/>
  <c r="K131" i="20"/>
  <c r="J131" i="20"/>
  <c r="H131" i="20"/>
  <c r="G131" i="20"/>
  <c r="F131" i="20"/>
  <c r="E131" i="20"/>
  <c r="D131" i="20"/>
  <c r="O130" i="20"/>
  <c r="L130" i="20"/>
  <c r="I130" i="20"/>
  <c r="F130" i="20"/>
  <c r="O129" i="20"/>
  <c r="L129" i="20"/>
  <c r="I129" i="20"/>
  <c r="F129" i="20"/>
  <c r="O128" i="20"/>
  <c r="L128" i="20"/>
  <c r="I128" i="20"/>
  <c r="F128" i="20"/>
  <c r="O127" i="20"/>
  <c r="O126" i="20" s="1"/>
  <c r="L127" i="20"/>
  <c r="I127" i="20"/>
  <c r="I126" i="20" s="1"/>
  <c r="F127" i="20"/>
  <c r="N126" i="20"/>
  <c r="M126" i="20"/>
  <c r="K126" i="20"/>
  <c r="J126" i="20"/>
  <c r="H126" i="20"/>
  <c r="G126" i="20"/>
  <c r="E126" i="20"/>
  <c r="D126" i="20"/>
  <c r="O125" i="20"/>
  <c r="L125" i="20"/>
  <c r="I125" i="20"/>
  <c r="F125" i="20"/>
  <c r="O124" i="20"/>
  <c r="L124" i="20"/>
  <c r="I124" i="20"/>
  <c r="F124" i="20"/>
  <c r="O123" i="20"/>
  <c r="L123" i="20"/>
  <c r="I123" i="20"/>
  <c r="F123" i="20"/>
  <c r="O122" i="20"/>
  <c r="O121" i="20" s="1"/>
  <c r="L122" i="20"/>
  <c r="I122" i="20"/>
  <c r="F122" i="20"/>
  <c r="N121" i="20"/>
  <c r="M121" i="20"/>
  <c r="L121" i="20"/>
  <c r="K121" i="20"/>
  <c r="J121" i="20"/>
  <c r="H121" i="20"/>
  <c r="G121" i="20"/>
  <c r="E121" i="20"/>
  <c r="E120" i="20" s="1"/>
  <c r="D121" i="20"/>
  <c r="O119" i="20"/>
  <c r="L119" i="20"/>
  <c r="I119" i="20"/>
  <c r="F119" i="20"/>
  <c r="O118" i="20"/>
  <c r="L118" i="20"/>
  <c r="I118" i="20"/>
  <c r="F118" i="20"/>
  <c r="O117" i="20"/>
  <c r="L117" i="20"/>
  <c r="I117" i="20"/>
  <c r="F117" i="20"/>
  <c r="O116" i="20"/>
  <c r="L116" i="20"/>
  <c r="I116" i="20"/>
  <c r="F116" i="20"/>
  <c r="O115" i="20"/>
  <c r="L115" i="20"/>
  <c r="I115" i="20"/>
  <c r="I114" i="20" s="1"/>
  <c r="F115" i="20"/>
  <c r="N114" i="20"/>
  <c r="M114" i="20"/>
  <c r="K114" i="20"/>
  <c r="J114" i="20"/>
  <c r="H114" i="20"/>
  <c r="G114" i="20"/>
  <c r="E114" i="20"/>
  <c r="D114" i="20"/>
  <c r="O113" i="20"/>
  <c r="L113" i="20"/>
  <c r="I113" i="20"/>
  <c r="F113" i="20"/>
  <c r="O112" i="20"/>
  <c r="L112" i="20"/>
  <c r="I112" i="20"/>
  <c r="F112" i="20"/>
  <c r="O111" i="20"/>
  <c r="L111" i="20"/>
  <c r="I111" i="20"/>
  <c r="F111" i="20"/>
  <c r="O110" i="20"/>
  <c r="L110" i="20"/>
  <c r="I110" i="20"/>
  <c r="F110" i="20"/>
  <c r="O109" i="20"/>
  <c r="O108" i="20" s="1"/>
  <c r="L109" i="20"/>
  <c r="I109" i="20"/>
  <c r="F109" i="20"/>
  <c r="F108" i="20" s="1"/>
  <c r="N108" i="20"/>
  <c r="M108" i="20"/>
  <c r="K108" i="20"/>
  <c r="J108" i="20"/>
  <c r="I108" i="20"/>
  <c r="H108" i="20"/>
  <c r="G108" i="20"/>
  <c r="E108" i="20"/>
  <c r="D108" i="20"/>
  <c r="O107" i="20"/>
  <c r="L107" i="20"/>
  <c r="I107" i="20"/>
  <c r="F107" i="20"/>
  <c r="O106" i="20"/>
  <c r="L106" i="20"/>
  <c r="I106" i="20"/>
  <c r="F106" i="20"/>
  <c r="O105" i="20"/>
  <c r="L105" i="20"/>
  <c r="I105" i="20"/>
  <c r="F105" i="20"/>
  <c r="O104" i="20"/>
  <c r="L104" i="20"/>
  <c r="I104" i="20"/>
  <c r="F104" i="20"/>
  <c r="O103" i="20"/>
  <c r="L103" i="20"/>
  <c r="I103" i="20"/>
  <c r="F103" i="20"/>
  <c r="O102" i="20"/>
  <c r="L102" i="20"/>
  <c r="I102" i="20"/>
  <c r="F102" i="20"/>
  <c r="O101" i="20"/>
  <c r="L101" i="20"/>
  <c r="I101" i="20"/>
  <c r="F101" i="20"/>
  <c r="O100" i="20"/>
  <c r="L100" i="20"/>
  <c r="L99" i="20" s="1"/>
  <c r="I100" i="20"/>
  <c r="F100" i="20"/>
  <c r="N99" i="20"/>
  <c r="M99" i="20"/>
  <c r="K99" i="20"/>
  <c r="J99" i="20"/>
  <c r="H99" i="20"/>
  <c r="G99" i="20"/>
  <c r="E99" i="20"/>
  <c r="D99" i="20"/>
  <c r="O98" i="20"/>
  <c r="L98" i="20"/>
  <c r="I98" i="20"/>
  <c r="F98" i="20"/>
  <c r="O97" i="20"/>
  <c r="L97" i="20"/>
  <c r="I97" i="20"/>
  <c r="F97" i="20"/>
  <c r="O96" i="20"/>
  <c r="L96" i="20"/>
  <c r="I96" i="20"/>
  <c r="F96" i="20"/>
  <c r="O95" i="20"/>
  <c r="L95" i="20"/>
  <c r="I95" i="20"/>
  <c r="F95" i="20"/>
  <c r="O94" i="20"/>
  <c r="L94" i="20"/>
  <c r="I94" i="20"/>
  <c r="F94" i="20"/>
  <c r="O93" i="20"/>
  <c r="L93" i="20"/>
  <c r="I93" i="20"/>
  <c r="F93" i="20"/>
  <c r="O92" i="20"/>
  <c r="L92" i="20"/>
  <c r="L91" i="20" s="1"/>
  <c r="I92" i="20"/>
  <c r="I91" i="20" s="1"/>
  <c r="F92" i="20"/>
  <c r="F91" i="20" s="1"/>
  <c r="N91" i="20"/>
  <c r="M91" i="20"/>
  <c r="K91" i="20"/>
  <c r="J91" i="20"/>
  <c r="H91" i="20"/>
  <c r="G91" i="20"/>
  <c r="E91" i="20"/>
  <c r="D91" i="20"/>
  <c r="O90" i="20"/>
  <c r="L90" i="20"/>
  <c r="I90" i="20"/>
  <c r="F90" i="20"/>
  <c r="O89" i="20"/>
  <c r="L89" i="20"/>
  <c r="I89" i="20"/>
  <c r="F89" i="20"/>
  <c r="O88" i="20"/>
  <c r="L88" i="20"/>
  <c r="I88" i="20"/>
  <c r="F88" i="20"/>
  <c r="O87" i="20"/>
  <c r="L87" i="20"/>
  <c r="I87" i="20"/>
  <c r="F87" i="20"/>
  <c r="O86" i="20"/>
  <c r="O85" i="20" s="1"/>
  <c r="L86" i="20"/>
  <c r="I86" i="20"/>
  <c r="F86" i="20"/>
  <c r="F85" i="20" s="1"/>
  <c r="N85" i="20"/>
  <c r="M85" i="20"/>
  <c r="K85" i="20"/>
  <c r="J85" i="20"/>
  <c r="H85" i="20"/>
  <c r="G85" i="20"/>
  <c r="E85" i="20"/>
  <c r="D85" i="20"/>
  <c r="O84" i="20"/>
  <c r="L84" i="20"/>
  <c r="I84" i="20"/>
  <c r="F84" i="20"/>
  <c r="O82" i="20"/>
  <c r="L82" i="20"/>
  <c r="I82" i="20"/>
  <c r="F82" i="20"/>
  <c r="O81" i="20"/>
  <c r="O80" i="20" s="1"/>
  <c r="L81" i="20"/>
  <c r="L80" i="20" s="1"/>
  <c r="I81" i="20"/>
  <c r="F81" i="20"/>
  <c r="N80" i="20"/>
  <c r="M80" i="20"/>
  <c r="K80" i="20"/>
  <c r="J80" i="20"/>
  <c r="H80" i="20"/>
  <c r="G80" i="20"/>
  <c r="E80" i="20"/>
  <c r="D80" i="20"/>
  <c r="O79" i="20"/>
  <c r="L79" i="20"/>
  <c r="I79" i="20"/>
  <c r="F79" i="20"/>
  <c r="O78" i="20"/>
  <c r="O77" i="20" s="1"/>
  <c r="O76" i="20" s="1"/>
  <c r="L78" i="20"/>
  <c r="L77" i="20" s="1"/>
  <c r="L76" i="20" s="1"/>
  <c r="I78" i="20"/>
  <c r="I77" i="20" s="1"/>
  <c r="F78" i="20"/>
  <c r="F77" i="20" s="1"/>
  <c r="N77" i="20"/>
  <c r="N76" i="20" s="1"/>
  <c r="M77" i="20"/>
  <c r="M76" i="20" s="1"/>
  <c r="K77" i="20"/>
  <c r="K76" i="20" s="1"/>
  <c r="J77" i="20"/>
  <c r="H77" i="20"/>
  <c r="G77" i="20"/>
  <c r="G76" i="20" s="1"/>
  <c r="E77" i="20"/>
  <c r="D77" i="20"/>
  <c r="D76" i="20" s="1"/>
  <c r="J76" i="20"/>
  <c r="O74" i="20"/>
  <c r="L74" i="20"/>
  <c r="I74" i="20"/>
  <c r="F74" i="20"/>
  <c r="O73" i="20"/>
  <c r="L73" i="20"/>
  <c r="I73" i="20"/>
  <c r="F73" i="20"/>
  <c r="O72" i="20"/>
  <c r="L72" i="20"/>
  <c r="I72" i="20"/>
  <c r="F72" i="20"/>
  <c r="O71" i="20"/>
  <c r="L71" i="20"/>
  <c r="I71" i="20"/>
  <c r="F71" i="20"/>
  <c r="O70" i="20"/>
  <c r="L70" i="20"/>
  <c r="I70" i="20"/>
  <c r="F70" i="20"/>
  <c r="F69" i="20" s="1"/>
  <c r="N69" i="20"/>
  <c r="M69" i="20"/>
  <c r="M67" i="20" s="1"/>
  <c r="K69" i="20"/>
  <c r="K67" i="20" s="1"/>
  <c r="J69" i="20"/>
  <c r="H69" i="20"/>
  <c r="H67" i="20" s="1"/>
  <c r="G69" i="20"/>
  <c r="E69" i="20"/>
  <c r="E67" i="20" s="1"/>
  <c r="D69" i="20"/>
  <c r="D67" i="20" s="1"/>
  <c r="O68" i="20"/>
  <c r="L68" i="20"/>
  <c r="I68" i="20"/>
  <c r="F68" i="20"/>
  <c r="N67" i="20"/>
  <c r="J67" i="20"/>
  <c r="G67" i="20"/>
  <c r="F67" i="20"/>
  <c r="O66" i="20"/>
  <c r="L66" i="20"/>
  <c r="I66" i="20"/>
  <c r="F66" i="20"/>
  <c r="O65" i="20"/>
  <c r="L65" i="20"/>
  <c r="I65" i="20"/>
  <c r="F65" i="20"/>
  <c r="O64" i="20"/>
  <c r="L64" i="20"/>
  <c r="I64" i="20"/>
  <c r="F64" i="20"/>
  <c r="O63" i="20"/>
  <c r="L63" i="20"/>
  <c r="I63" i="20"/>
  <c r="F63" i="20"/>
  <c r="O62" i="20"/>
  <c r="L62" i="20"/>
  <c r="I62" i="20"/>
  <c r="F62" i="20"/>
  <c r="O61" i="20"/>
  <c r="L61" i="20"/>
  <c r="I61" i="20"/>
  <c r="F61" i="20"/>
  <c r="O60" i="20"/>
  <c r="L60" i="20"/>
  <c r="I60" i="20"/>
  <c r="F60" i="20"/>
  <c r="O59" i="20"/>
  <c r="O58" i="20" s="1"/>
  <c r="L59" i="20"/>
  <c r="I59" i="20"/>
  <c r="F59" i="20"/>
  <c r="N58" i="20"/>
  <c r="M58" i="20"/>
  <c r="K58" i="20"/>
  <c r="J58" i="20"/>
  <c r="H58" i="20"/>
  <c r="G58" i="20"/>
  <c r="E58" i="20"/>
  <c r="D58" i="20"/>
  <c r="O57" i="20"/>
  <c r="L57" i="20"/>
  <c r="I57" i="20"/>
  <c r="F57" i="20"/>
  <c r="O56" i="20"/>
  <c r="O55" i="20" s="1"/>
  <c r="L56" i="20"/>
  <c r="L55" i="20" s="1"/>
  <c r="I56" i="20"/>
  <c r="I55" i="20" s="1"/>
  <c r="F56" i="20"/>
  <c r="F55" i="20" s="1"/>
  <c r="N55" i="20"/>
  <c r="M55" i="20"/>
  <c r="M54" i="20" s="1"/>
  <c r="M53" i="20" s="1"/>
  <c r="K55" i="20"/>
  <c r="J55" i="20"/>
  <c r="J54" i="20" s="1"/>
  <c r="J53" i="20" s="1"/>
  <c r="H55" i="20"/>
  <c r="G55" i="20"/>
  <c r="G54" i="20" s="1"/>
  <c r="G53" i="20" s="1"/>
  <c r="E55" i="20"/>
  <c r="E54" i="20" s="1"/>
  <c r="D55" i="20"/>
  <c r="K54" i="20"/>
  <c r="H54" i="20"/>
  <c r="D54" i="20"/>
  <c r="D53" i="20" s="1"/>
  <c r="O47" i="20"/>
  <c r="C47" i="20" s="1"/>
  <c r="O46" i="20"/>
  <c r="N45" i="20"/>
  <c r="M45" i="20"/>
  <c r="L44" i="20"/>
  <c r="L43" i="20" s="1"/>
  <c r="I44" i="20"/>
  <c r="F44" i="20"/>
  <c r="F43" i="20" s="1"/>
  <c r="K43" i="20"/>
  <c r="J43" i="20"/>
  <c r="H43" i="20"/>
  <c r="H20" i="20" s="1"/>
  <c r="G43" i="20"/>
  <c r="E43" i="20"/>
  <c r="D43" i="20"/>
  <c r="F42" i="20"/>
  <c r="C42" i="20" s="1"/>
  <c r="E41" i="20"/>
  <c r="D41" i="20"/>
  <c r="L40" i="20"/>
  <c r="C40" i="20" s="1"/>
  <c r="L39" i="20"/>
  <c r="C39" i="20" s="1"/>
  <c r="L38" i="20"/>
  <c r="C38" i="20" s="1"/>
  <c r="L37" i="20"/>
  <c r="C37" i="20" s="1"/>
  <c r="K36" i="20"/>
  <c r="J36" i="20"/>
  <c r="L35" i="20"/>
  <c r="C35" i="20" s="1"/>
  <c r="L34" i="20"/>
  <c r="L33" i="20" s="1"/>
  <c r="C33" i="20" s="1"/>
  <c r="C34" i="20"/>
  <c r="K33" i="20"/>
  <c r="J33" i="20"/>
  <c r="L32" i="20"/>
  <c r="C32" i="20" s="1"/>
  <c r="K31" i="20"/>
  <c r="J31" i="20"/>
  <c r="L30" i="20"/>
  <c r="C30" i="20"/>
  <c r="L29" i="20"/>
  <c r="C29" i="20" s="1"/>
  <c r="L28" i="20"/>
  <c r="C28" i="20" s="1"/>
  <c r="K27" i="20"/>
  <c r="J27" i="20"/>
  <c r="F25" i="20"/>
  <c r="C25" i="20" s="1"/>
  <c r="I24" i="20"/>
  <c r="F24" i="20"/>
  <c r="O23" i="20"/>
  <c r="J23" i="20"/>
  <c r="L23" i="20" s="1"/>
  <c r="I23" i="20"/>
  <c r="F23" i="20"/>
  <c r="O22" i="20"/>
  <c r="O21" i="20" s="1"/>
  <c r="L22" i="20"/>
  <c r="L21" i="20" s="1"/>
  <c r="I22" i="20"/>
  <c r="I21" i="20" s="1"/>
  <c r="F22" i="20"/>
  <c r="N21" i="20"/>
  <c r="N275" i="20" s="1"/>
  <c r="N274" i="20" s="1"/>
  <c r="M21" i="20"/>
  <c r="K21" i="20"/>
  <c r="K275" i="20" s="1"/>
  <c r="K274" i="20" s="1"/>
  <c r="J21" i="20"/>
  <c r="H21" i="20"/>
  <c r="H275" i="20" s="1"/>
  <c r="H274" i="20" s="1"/>
  <c r="G21" i="20"/>
  <c r="G275" i="20" s="1"/>
  <c r="G274" i="20" s="1"/>
  <c r="F21" i="20"/>
  <c r="F275" i="20" s="1"/>
  <c r="E21" i="20"/>
  <c r="D21" i="20"/>
  <c r="E20" i="20"/>
  <c r="O284" i="19"/>
  <c r="L284" i="19"/>
  <c r="I284" i="19"/>
  <c r="F284" i="19"/>
  <c r="O283" i="19"/>
  <c r="L283" i="19"/>
  <c r="I283" i="19"/>
  <c r="F283" i="19"/>
  <c r="O282" i="19"/>
  <c r="L282" i="19"/>
  <c r="I282" i="19"/>
  <c r="F282" i="19"/>
  <c r="O281" i="19"/>
  <c r="L281" i="19"/>
  <c r="I281" i="19"/>
  <c r="F281" i="19"/>
  <c r="O280" i="19"/>
  <c r="L280" i="19"/>
  <c r="I280" i="19"/>
  <c r="F280" i="19"/>
  <c r="O279" i="19"/>
  <c r="L279" i="19"/>
  <c r="I279" i="19"/>
  <c r="F279" i="19"/>
  <c r="O278" i="19"/>
  <c r="L278" i="19"/>
  <c r="I278" i="19"/>
  <c r="F278" i="19"/>
  <c r="O277" i="19"/>
  <c r="O276" i="19" s="1"/>
  <c r="L277" i="19"/>
  <c r="I277" i="19"/>
  <c r="F277" i="19"/>
  <c r="N276" i="19"/>
  <c r="M276" i="19"/>
  <c r="K276" i="19"/>
  <c r="J276" i="19"/>
  <c r="H276" i="19"/>
  <c r="G276" i="19"/>
  <c r="E276" i="19"/>
  <c r="D276" i="19"/>
  <c r="O271" i="19"/>
  <c r="L271" i="19"/>
  <c r="I271" i="19"/>
  <c r="F271" i="19"/>
  <c r="O270" i="19"/>
  <c r="O269" i="19" s="1"/>
  <c r="L270" i="19"/>
  <c r="I270" i="19"/>
  <c r="F270" i="19"/>
  <c r="N269" i="19"/>
  <c r="M269" i="19"/>
  <c r="L269" i="19"/>
  <c r="K269" i="19"/>
  <c r="J269" i="19"/>
  <c r="H269" i="19"/>
  <c r="G269" i="19"/>
  <c r="E269" i="19"/>
  <c r="D269" i="19"/>
  <c r="O268" i="19"/>
  <c r="L268" i="19"/>
  <c r="L267" i="19" s="1"/>
  <c r="L266" i="19" s="1"/>
  <c r="L265" i="19" s="1"/>
  <c r="I268" i="19"/>
  <c r="I267" i="19" s="1"/>
  <c r="I266" i="19" s="1"/>
  <c r="I265" i="19" s="1"/>
  <c r="F268" i="19"/>
  <c r="O267" i="19"/>
  <c r="O266" i="19" s="1"/>
  <c r="O265" i="19" s="1"/>
  <c r="N267" i="19"/>
  <c r="N266" i="19" s="1"/>
  <c r="N265" i="19" s="1"/>
  <c r="M267" i="19"/>
  <c r="M266" i="19" s="1"/>
  <c r="M265" i="19" s="1"/>
  <c r="K267" i="19"/>
  <c r="K266" i="19" s="1"/>
  <c r="K265" i="19" s="1"/>
  <c r="J267" i="19"/>
  <c r="J266" i="19" s="1"/>
  <c r="J265" i="19" s="1"/>
  <c r="H267" i="19"/>
  <c r="H266" i="19" s="1"/>
  <c r="H265" i="19" s="1"/>
  <c r="G267" i="19"/>
  <c r="G266" i="19" s="1"/>
  <c r="G265" i="19" s="1"/>
  <c r="F267" i="19"/>
  <c r="F266" i="19" s="1"/>
  <c r="E267" i="19"/>
  <c r="E266" i="19" s="1"/>
  <c r="E265" i="19" s="1"/>
  <c r="D267" i="19"/>
  <c r="D266" i="19" s="1"/>
  <c r="D265" i="19" s="1"/>
  <c r="O264" i="19"/>
  <c r="O263" i="19" s="1"/>
  <c r="L264" i="19"/>
  <c r="L263" i="19" s="1"/>
  <c r="I264" i="19"/>
  <c r="I263" i="19" s="1"/>
  <c r="F264" i="19"/>
  <c r="N263" i="19"/>
  <c r="M263" i="19"/>
  <c r="K263" i="19"/>
  <c r="J263" i="19"/>
  <c r="H263" i="19"/>
  <c r="G263" i="19"/>
  <c r="F263" i="19"/>
  <c r="E263" i="19"/>
  <c r="D263" i="19"/>
  <c r="O262" i="19"/>
  <c r="L262" i="19"/>
  <c r="I262" i="19"/>
  <c r="F262" i="19"/>
  <c r="O261" i="19"/>
  <c r="L261" i="19"/>
  <c r="I261" i="19"/>
  <c r="F261" i="19"/>
  <c r="O260" i="19"/>
  <c r="L260" i="19"/>
  <c r="I260" i="19"/>
  <c r="F260" i="19"/>
  <c r="O259" i="19"/>
  <c r="L259" i="19"/>
  <c r="I259" i="19"/>
  <c r="F259" i="19"/>
  <c r="O258" i="19"/>
  <c r="O257" i="19" s="1"/>
  <c r="L258" i="19"/>
  <c r="L257" i="19" s="1"/>
  <c r="I258" i="19"/>
  <c r="F258" i="19"/>
  <c r="N257" i="19"/>
  <c r="N253" i="19" s="1"/>
  <c r="M257" i="19"/>
  <c r="M253" i="19" s="1"/>
  <c r="M252" i="19" s="1"/>
  <c r="K257" i="19"/>
  <c r="J257" i="19"/>
  <c r="J253" i="19" s="1"/>
  <c r="H257" i="19"/>
  <c r="H253" i="19" s="1"/>
  <c r="G257" i="19"/>
  <c r="E257" i="19"/>
  <c r="E253" i="19" s="1"/>
  <c r="E252" i="19" s="1"/>
  <c r="D257" i="19"/>
  <c r="D253" i="19" s="1"/>
  <c r="D252" i="19" s="1"/>
  <c r="O256" i="19"/>
  <c r="L256" i="19"/>
  <c r="I256" i="19"/>
  <c r="F256" i="19"/>
  <c r="O255" i="19"/>
  <c r="L255" i="19"/>
  <c r="I255" i="19"/>
  <c r="F255" i="19"/>
  <c r="O254" i="19"/>
  <c r="L254" i="19"/>
  <c r="I254" i="19"/>
  <c r="F254" i="19"/>
  <c r="C254" i="19" s="1"/>
  <c r="L253" i="19"/>
  <c r="K253" i="19"/>
  <c r="K252" i="19" s="1"/>
  <c r="G253" i="19"/>
  <c r="G252" i="19" s="1"/>
  <c r="O251" i="19"/>
  <c r="O250" i="19" s="1"/>
  <c r="L251" i="19"/>
  <c r="L250" i="19" s="1"/>
  <c r="I251" i="19"/>
  <c r="I250" i="19" s="1"/>
  <c r="F251" i="19"/>
  <c r="N250" i="19"/>
  <c r="M250" i="19"/>
  <c r="K250" i="19"/>
  <c r="J250" i="19"/>
  <c r="H250" i="19"/>
  <c r="G250" i="19"/>
  <c r="F250" i="19"/>
  <c r="E250" i="19"/>
  <c r="D250" i="19"/>
  <c r="O249" i="19"/>
  <c r="L249" i="19"/>
  <c r="I249" i="19"/>
  <c r="F249" i="19"/>
  <c r="O248" i="19"/>
  <c r="L248" i="19"/>
  <c r="I248" i="19"/>
  <c r="F248" i="19"/>
  <c r="O247" i="19"/>
  <c r="L247" i="19"/>
  <c r="I247" i="19"/>
  <c r="F247" i="19"/>
  <c r="O246" i="19"/>
  <c r="O245" i="19" s="1"/>
  <c r="L246" i="19"/>
  <c r="L245" i="19" s="1"/>
  <c r="I246" i="19"/>
  <c r="F246" i="19"/>
  <c r="N245" i="19"/>
  <c r="M245" i="19"/>
  <c r="K245" i="19"/>
  <c r="J245" i="19"/>
  <c r="H245" i="19"/>
  <c r="G245" i="19"/>
  <c r="E245" i="19"/>
  <c r="D245" i="19"/>
  <c r="O244" i="19"/>
  <c r="L244" i="19"/>
  <c r="I244" i="19"/>
  <c r="F244" i="19"/>
  <c r="O243" i="19"/>
  <c r="L243" i="19"/>
  <c r="I243" i="19"/>
  <c r="F243" i="19"/>
  <c r="O242" i="19"/>
  <c r="O241" i="19" s="1"/>
  <c r="L242" i="19"/>
  <c r="I242" i="19"/>
  <c r="F242" i="19"/>
  <c r="N241" i="19"/>
  <c r="M241" i="19"/>
  <c r="L241" i="19"/>
  <c r="L240" i="19" s="1"/>
  <c r="K241" i="19"/>
  <c r="J241" i="19"/>
  <c r="J240" i="19" s="1"/>
  <c r="H241" i="19"/>
  <c r="G241" i="19"/>
  <c r="G240" i="19" s="1"/>
  <c r="E241" i="19"/>
  <c r="D241" i="19"/>
  <c r="O239" i="19"/>
  <c r="L239" i="19"/>
  <c r="I239" i="19"/>
  <c r="F239" i="19"/>
  <c r="O238" i="19"/>
  <c r="L238" i="19"/>
  <c r="I238" i="19"/>
  <c r="F238" i="19"/>
  <c r="O237" i="19"/>
  <c r="L237" i="19"/>
  <c r="I237" i="19"/>
  <c r="F237" i="19"/>
  <c r="O236" i="19"/>
  <c r="L236" i="19"/>
  <c r="I236" i="19"/>
  <c r="F236" i="19"/>
  <c r="O235" i="19"/>
  <c r="L235" i="19"/>
  <c r="I235" i="19"/>
  <c r="F235" i="19"/>
  <c r="O234" i="19"/>
  <c r="O233" i="19" s="1"/>
  <c r="O232" i="19" s="1"/>
  <c r="L234" i="19"/>
  <c r="L233" i="19" s="1"/>
  <c r="L232" i="19" s="1"/>
  <c r="I234" i="19"/>
  <c r="F234" i="19"/>
  <c r="N233" i="19"/>
  <c r="N232" i="19" s="1"/>
  <c r="M233" i="19"/>
  <c r="M232" i="19" s="1"/>
  <c r="K233" i="19"/>
  <c r="K232" i="19" s="1"/>
  <c r="J233" i="19"/>
  <c r="J232" i="19" s="1"/>
  <c r="H233" i="19"/>
  <c r="H232" i="19" s="1"/>
  <c r="G233" i="19"/>
  <c r="E233" i="19"/>
  <c r="E232" i="19" s="1"/>
  <c r="D233" i="19"/>
  <c r="D232" i="19" s="1"/>
  <c r="G232" i="19"/>
  <c r="O231" i="19"/>
  <c r="L231" i="19"/>
  <c r="I231" i="19"/>
  <c r="F231" i="19"/>
  <c r="O230" i="19"/>
  <c r="L230" i="19"/>
  <c r="I230" i="19"/>
  <c r="F230" i="19"/>
  <c r="O229" i="19"/>
  <c r="L229" i="19"/>
  <c r="I229" i="19"/>
  <c r="F229" i="19"/>
  <c r="O228" i="19"/>
  <c r="L228" i="19"/>
  <c r="I228" i="19"/>
  <c r="F228" i="19"/>
  <c r="F227" i="19" s="1"/>
  <c r="N227" i="19"/>
  <c r="M227" i="19"/>
  <c r="K227" i="19"/>
  <c r="J227" i="19"/>
  <c r="H227" i="19"/>
  <c r="G227" i="19"/>
  <c r="E227" i="19"/>
  <c r="D227" i="19"/>
  <c r="O226" i="19"/>
  <c r="L226" i="19"/>
  <c r="I226" i="19"/>
  <c r="F226" i="19"/>
  <c r="O225" i="19"/>
  <c r="L225" i="19"/>
  <c r="I225" i="19"/>
  <c r="F225" i="19"/>
  <c r="O224" i="19"/>
  <c r="L224" i="19"/>
  <c r="I224" i="19"/>
  <c r="F224" i="19"/>
  <c r="O223" i="19"/>
  <c r="L223" i="19"/>
  <c r="I223" i="19"/>
  <c r="F223" i="19"/>
  <c r="O222" i="19"/>
  <c r="L222" i="19"/>
  <c r="I222" i="19"/>
  <c r="F222" i="19"/>
  <c r="O221" i="19"/>
  <c r="L221" i="19"/>
  <c r="I221" i="19"/>
  <c r="F221" i="19"/>
  <c r="O220" i="19"/>
  <c r="L220" i="19"/>
  <c r="I220" i="19"/>
  <c r="F220" i="19"/>
  <c r="N219" i="19"/>
  <c r="M219" i="19"/>
  <c r="K219" i="19"/>
  <c r="J219" i="19"/>
  <c r="H219" i="19"/>
  <c r="G219" i="19"/>
  <c r="E219" i="19"/>
  <c r="D219" i="19"/>
  <c r="O218" i="19"/>
  <c r="L218" i="19"/>
  <c r="I218" i="19"/>
  <c r="F218" i="19"/>
  <c r="O217" i="19"/>
  <c r="L217" i="19"/>
  <c r="I217" i="19"/>
  <c r="F217" i="19"/>
  <c r="N216" i="19"/>
  <c r="M216" i="19"/>
  <c r="K216" i="19"/>
  <c r="J216" i="19"/>
  <c r="I216" i="19"/>
  <c r="H216" i="19"/>
  <c r="G216" i="19"/>
  <c r="E216" i="19"/>
  <c r="D216" i="19"/>
  <c r="O215" i="19"/>
  <c r="L215" i="19"/>
  <c r="L214" i="19" s="1"/>
  <c r="I215" i="19"/>
  <c r="I214" i="19" s="1"/>
  <c r="F215" i="19"/>
  <c r="O214" i="19"/>
  <c r="N214" i="19"/>
  <c r="M214" i="19"/>
  <c r="K214" i="19"/>
  <c r="K212" i="19" s="1"/>
  <c r="J214" i="19"/>
  <c r="H214" i="19"/>
  <c r="G214" i="19"/>
  <c r="E214" i="19"/>
  <c r="D214" i="19"/>
  <c r="O213" i="19"/>
  <c r="L213" i="19"/>
  <c r="I213" i="19"/>
  <c r="F213" i="19"/>
  <c r="O210" i="19"/>
  <c r="L210" i="19"/>
  <c r="I210" i="19"/>
  <c r="F210" i="19"/>
  <c r="O209" i="19"/>
  <c r="O208" i="19" s="1"/>
  <c r="L209" i="19"/>
  <c r="L208" i="19" s="1"/>
  <c r="I209" i="19"/>
  <c r="I208" i="19" s="1"/>
  <c r="F209" i="19"/>
  <c r="F208" i="19" s="1"/>
  <c r="N208" i="19"/>
  <c r="M208" i="19"/>
  <c r="K208" i="19"/>
  <c r="J208" i="19"/>
  <c r="H208" i="19"/>
  <c r="G208" i="19"/>
  <c r="E208" i="19"/>
  <c r="D208" i="19"/>
  <c r="O207" i="19"/>
  <c r="L207" i="19"/>
  <c r="I207" i="19"/>
  <c r="F207" i="19"/>
  <c r="O206" i="19"/>
  <c r="L206" i="19"/>
  <c r="I206" i="19"/>
  <c r="F206" i="19"/>
  <c r="O205" i="19"/>
  <c r="L205" i="19"/>
  <c r="I205" i="19"/>
  <c r="F205" i="19"/>
  <c r="O204" i="19"/>
  <c r="L204" i="19"/>
  <c r="I204" i="19"/>
  <c r="F204" i="19"/>
  <c r="O203" i="19"/>
  <c r="L203" i="19"/>
  <c r="I203" i="19"/>
  <c r="F203" i="19"/>
  <c r="O202" i="19"/>
  <c r="L202" i="19"/>
  <c r="I202" i="19"/>
  <c r="F202" i="19"/>
  <c r="O201" i="19"/>
  <c r="L201" i="19"/>
  <c r="I201" i="19"/>
  <c r="F201" i="19"/>
  <c r="O200" i="19"/>
  <c r="L200" i="19"/>
  <c r="I200" i="19"/>
  <c r="F200" i="19"/>
  <c r="N199" i="19"/>
  <c r="M199" i="19"/>
  <c r="K199" i="19"/>
  <c r="J199" i="19"/>
  <c r="H199" i="19"/>
  <c r="G199" i="19"/>
  <c r="E199" i="19"/>
  <c r="D199" i="19"/>
  <c r="O198" i="19"/>
  <c r="L198" i="19"/>
  <c r="I198" i="19"/>
  <c r="F198" i="19"/>
  <c r="O197" i="19"/>
  <c r="L197" i="19"/>
  <c r="I197" i="19"/>
  <c r="F197" i="19"/>
  <c r="O196" i="19"/>
  <c r="L196" i="19"/>
  <c r="I196" i="19"/>
  <c r="F196" i="19"/>
  <c r="O195" i="19"/>
  <c r="L195" i="19"/>
  <c r="I195" i="19"/>
  <c r="F195" i="19"/>
  <c r="O194" i="19"/>
  <c r="L194" i="19"/>
  <c r="I194" i="19"/>
  <c r="F194" i="19"/>
  <c r="C194" i="19"/>
  <c r="O193" i="19"/>
  <c r="L193" i="19"/>
  <c r="I193" i="19"/>
  <c r="F193" i="19"/>
  <c r="C193" i="19" s="1"/>
  <c r="O192" i="19"/>
  <c r="L192" i="19"/>
  <c r="I192" i="19"/>
  <c r="F192" i="19"/>
  <c r="C192" i="19" s="1"/>
  <c r="O191" i="19"/>
  <c r="L191" i="19"/>
  <c r="I191" i="19"/>
  <c r="F191" i="19"/>
  <c r="O190" i="19"/>
  <c r="L190" i="19"/>
  <c r="I190" i="19"/>
  <c r="F190" i="19"/>
  <c r="C190" i="19" s="1"/>
  <c r="O189" i="19"/>
  <c r="L189" i="19"/>
  <c r="I189" i="19"/>
  <c r="I188" i="19" s="1"/>
  <c r="F189" i="19"/>
  <c r="N188" i="19"/>
  <c r="M188" i="19"/>
  <c r="K188" i="19"/>
  <c r="K187" i="19" s="1"/>
  <c r="J188" i="19"/>
  <c r="H188" i="19"/>
  <c r="G188" i="19"/>
  <c r="E188" i="19"/>
  <c r="D188" i="19"/>
  <c r="D187" i="19" s="1"/>
  <c r="O186" i="19"/>
  <c r="L186" i="19"/>
  <c r="I186" i="19"/>
  <c r="F186" i="19"/>
  <c r="C186" i="19" s="1"/>
  <c r="O185" i="19"/>
  <c r="L185" i="19"/>
  <c r="I185" i="19"/>
  <c r="F185" i="19"/>
  <c r="O184" i="19"/>
  <c r="L184" i="19"/>
  <c r="I184" i="19"/>
  <c r="I183" i="19" s="1"/>
  <c r="F184" i="19"/>
  <c r="N183" i="19"/>
  <c r="M183" i="19"/>
  <c r="K183" i="19"/>
  <c r="J183" i="19"/>
  <c r="H183" i="19"/>
  <c r="G183" i="19"/>
  <c r="E183" i="19"/>
  <c r="D183" i="19"/>
  <c r="O180" i="19"/>
  <c r="L180" i="19"/>
  <c r="L179" i="19" s="1"/>
  <c r="L178" i="19" s="1"/>
  <c r="I180" i="19"/>
  <c r="I179" i="19" s="1"/>
  <c r="I178" i="19" s="1"/>
  <c r="F180" i="19"/>
  <c r="O179" i="19"/>
  <c r="N179" i="19"/>
  <c r="N178" i="19" s="1"/>
  <c r="M179" i="19"/>
  <c r="M178" i="19" s="1"/>
  <c r="K179" i="19"/>
  <c r="J179" i="19"/>
  <c r="J178" i="19" s="1"/>
  <c r="H179" i="19"/>
  <c r="H178" i="19" s="1"/>
  <c r="G179" i="19"/>
  <c r="G178" i="19" s="1"/>
  <c r="F179" i="19"/>
  <c r="E179" i="19"/>
  <c r="E178" i="19" s="1"/>
  <c r="D179" i="19"/>
  <c r="D178" i="19" s="1"/>
  <c r="O178" i="19"/>
  <c r="K178" i="19"/>
  <c r="O177" i="19"/>
  <c r="L177" i="19"/>
  <c r="I177" i="19"/>
  <c r="F177" i="19"/>
  <c r="O176" i="19"/>
  <c r="L176" i="19"/>
  <c r="L175" i="19" s="1"/>
  <c r="I176" i="19"/>
  <c r="I175" i="19" s="1"/>
  <c r="F176" i="19"/>
  <c r="O175" i="19"/>
  <c r="N175" i="19"/>
  <c r="M175" i="19"/>
  <c r="K175" i="19"/>
  <c r="K174" i="19" s="1"/>
  <c r="J175" i="19"/>
  <c r="J174" i="19" s="1"/>
  <c r="H175" i="19"/>
  <c r="G175" i="19"/>
  <c r="F175" i="19"/>
  <c r="E175" i="19"/>
  <c r="D175" i="19"/>
  <c r="O173" i="19"/>
  <c r="L173" i="19"/>
  <c r="I173" i="19"/>
  <c r="F173" i="19"/>
  <c r="O172" i="19"/>
  <c r="L172" i="19"/>
  <c r="L171" i="19" s="1"/>
  <c r="I172" i="19"/>
  <c r="I171" i="19" s="1"/>
  <c r="F172" i="19"/>
  <c r="O171" i="19"/>
  <c r="N171" i="19"/>
  <c r="M171" i="19"/>
  <c r="K171" i="19"/>
  <c r="J171" i="19"/>
  <c r="H171" i="19"/>
  <c r="G171" i="19"/>
  <c r="F171" i="19"/>
  <c r="E171" i="19"/>
  <c r="D171" i="19"/>
  <c r="O170" i="19"/>
  <c r="L170" i="19"/>
  <c r="I170" i="19"/>
  <c r="F170" i="19"/>
  <c r="O169" i="19"/>
  <c r="L169" i="19"/>
  <c r="I169" i="19"/>
  <c r="F169" i="19"/>
  <c r="O168" i="19"/>
  <c r="L168" i="19"/>
  <c r="I168" i="19"/>
  <c r="F168" i="19"/>
  <c r="O167" i="19"/>
  <c r="L167" i="19"/>
  <c r="I167" i="19"/>
  <c r="F167" i="19"/>
  <c r="O166" i="19"/>
  <c r="N166" i="19"/>
  <c r="M166" i="19"/>
  <c r="K166" i="19"/>
  <c r="J166" i="19"/>
  <c r="H166" i="19"/>
  <c r="G166" i="19"/>
  <c r="E166" i="19"/>
  <c r="D166" i="19"/>
  <c r="O165" i="19"/>
  <c r="L165" i="19"/>
  <c r="I165" i="19"/>
  <c r="F165" i="19"/>
  <c r="O164" i="19"/>
  <c r="L164" i="19"/>
  <c r="I164" i="19"/>
  <c r="F164" i="19"/>
  <c r="O163" i="19"/>
  <c r="L163" i="19"/>
  <c r="I163" i="19"/>
  <c r="F163" i="19"/>
  <c r="O162" i="19"/>
  <c r="N162" i="19"/>
  <c r="M162" i="19"/>
  <c r="K162" i="19"/>
  <c r="K161" i="19" s="1"/>
  <c r="J162" i="19"/>
  <c r="H162" i="19"/>
  <c r="G162" i="19"/>
  <c r="E162" i="19"/>
  <c r="E161" i="19" s="1"/>
  <c r="D162" i="19"/>
  <c r="M161" i="19"/>
  <c r="M160" i="19" s="1"/>
  <c r="O159" i="19"/>
  <c r="L159" i="19"/>
  <c r="I159" i="19"/>
  <c r="F159" i="19"/>
  <c r="O158" i="19"/>
  <c r="L158" i="19"/>
  <c r="I158" i="19"/>
  <c r="F158" i="19"/>
  <c r="O157" i="19"/>
  <c r="L157" i="19"/>
  <c r="I157" i="19"/>
  <c r="F157" i="19"/>
  <c r="O156" i="19"/>
  <c r="L156" i="19"/>
  <c r="I156" i="19"/>
  <c r="F156" i="19"/>
  <c r="O155" i="19"/>
  <c r="L155" i="19"/>
  <c r="I155" i="19"/>
  <c r="F155" i="19"/>
  <c r="O154" i="19"/>
  <c r="O153" i="19" s="1"/>
  <c r="O152" i="19" s="1"/>
  <c r="L154" i="19"/>
  <c r="L153" i="19" s="1"/>
  <c r="L152" i="19" s="1"/>
  <c r="I154" i="19"/>
  <c r="F154" i="19"/>
  <c r="N153" i="19"/>
  <c r="M153" i="19"/>
  <c r="M152" i="19" s="1"/>
  <c r="K153" i="19"/>
  <c r="K152" i="19" s="1"/>
  <c r="J153" i="19"/>
  <c r="J152" i="19" s="1"/>
  <c r="H153" i="19"/>
  <c r="H152" i="19" s="1"/>
  <c r="G153" i="19"/>
  <c r="G152" i="19" s="1"/>
  <c r="E153" i="19"/>
  <c r="D153" i="19"/>
  <c r="D152" i="19" s="1"/>
  <c r="N152" i="19"/>
  <c r="E152" i="19"/>
  <c r="O151" i="19"/>
  <c r="L151" i="19"/>
  <c r="I151" i="19"/>
  <c r="F151" i="19"/>
  <c r="O150" i="19"/>
  <c r="L150" i="19"/>
  <c r="I150" i="19"/>
  <c r="F150" i="19"/>
  <c r="O149" i="19"/>
  <c r="L149" i="19"/>
  <c r="I149" i="19"/>
  <c r="F149" i="19"/>
  <c r="O148" i="19"/>
  <c r="L148" i="19"/>
  <c r="L147" i="19" s="1"/>
  <c r="I148" i="19"/>
  <c r="I147" i="19" s="1"/>
  <c r="F148" i="19"/>
  <c r="O147" i="19"/>
  <c r="N147" i="19"/>
  <c r="M147" i="19"/>
  <c r="K147" i="19"/>
  <c r="J147" i="19"/>
  <c r="H147" i="19"/>
  <c r="G147" i="19"/>
  <c r="F147" i="19"/>
  <c r="E147" i="19"/>
  <c r="D147" i="19"/>
  <c r="O146" i="19"/>
  <c r="L146" i="19"/>
  <c r="I146" i="19"/>
  <c r="F146" i="19"/>
  <c r="O145" i="19"/>
  <c r="L145" i="19"/>
  <c r="I145" i="19"/>
  <c r="F145" i="19"/>
  <c r="O144" i="19"/>
  <c r="L144" i="19"/>
  <c r="I144" i="19"/>
  <c r="F144" i="19"/>
  <c r="O143" i="19"/>
  <c r="L143" i="19"/>
  <c r="I143" i="19"/>
  <c r="F143" i="19"/>
  <c r="O142" i="19"/>
  <c r="L142" i="19"/>
  <c r="I142" i="19"/>
  <c r="F142" i="19"/>
  <c r="O141" i="19"/>
  <c r="L141" i="19"/>
  <c r="I141" i="19"/>
  <c r="F141" i="19"/>
  <c r="O140" i="19"/>
  <c r="L140" i="19"/>
  <c r="I140" i="19"/>
  <c r="F140" i="19"/>
  <c r="O139" i="19"/>
  <c r="L139" i="19"/>
  <c r="I139" i="19"/>
  <c r="F139" i="19"/>
  <c r="O138" i="19"/>
  <c r="N138" i="19"/>
  <c r="M138" i="19"/>
  <c r="K138" i="19"/>
  <c r="J138" i="19"/>
  <c r="H138" i="19"/>
  <c r="G138" i="19"/>
  <c r="E138" i="19"/>
  <c r="D138" i="19"/>
  <c r="O137" i="19"/>
  <c r="L137" i="19"/>
  <c r="I137" i="19"/>
  <c r="F137" i="19"/>
  <c r="O136" i="19"/>
  <c r="L136" i="19"/>
  <c r="I136" i="19"/>
  <c r="F136" i="19"/>
  <c r="O135" i="19"/>
  <c r="L135" i="19"/>
  <c r="I135" i="19"/>
  <c r="F135" i="19"/>
  <c r="O134" i="19"/>
  <c r="N134" i="19"/>
  <c r="M134" i="19"/>
  <c r="K134" i="19"/>
  <c r="J134" i="19"/>
  <c r="H134" i="19"/>
  <c r="G134" i="19"/>
  <c r="E134" i="19"/>
  <c r="D134" i="19"/>
  <c r="O133" i="19"/>
  <c r="L133" i="19"/>
  <c r="I133" i="19"/>
  <c r="F133" i="19"/>
  <c r="O132" i="19"/>
  <c r="L132" i="19"/>
  <c r="L131" i="19" s="1"/>
  <c r="I132" i="19"/>
  <c r="I131" i="19" s="1"/>
  <c r="F132" i="19"/>
  <c r="F131" i="19" s="1"/>
  <c r="O131" i="19"/>
  <c r="N131" i="19"/>
  <c r="M131" i="19"/>
  <c r="K131" i="19"/>
  <c r="J131" i="19"/>
  <c r="H131" i="19"/>
  <c r="G131" i="19"/>
  <c r="E131" i="19"/>
  <c r="D131" i="19"/>
  <c r="O130" i="19"/>
  <c r="L130" i="19"/>
  <c r="I130" i="19"/>
  <c r="F130" i="19"/>
  <c r="O129" i="19"/>
  <c r="L129" i="19"/>
  <c r="I129" i="19"/>
  <c r="F129" i="19"/>
  <c r="O128" i="19"/>
  <c r="L128" i="19"/>
  <c r="I128" i="19"/>
  <c r="F128" i="19"/>
  <c r="O127" i="19"/>
  <c r="L127" i="19"/>
  <c r="I127" i="19"/>
  <c r="F127" i="19"/>
  <c r="O126" i="19"/>
  <c r="N126" i="19"/>
  <c r="M126" i="19"/>
  <c r="K126" i="19"/>
  <c r="J126" i="19"/>
  <c r="H126" i="19"/>
  <c r="G126" i="19"/>
  <c r="E126" i="19"/>
  <c r="D126" i="19"/>
  <c r="O125" i="19"/>
  <c r="L125" i="19"/>
  <c r="I125" i="19"/>
  <c r="F125" i="19"/>
  <c r="O124" i="19"/>
  <c r="L124" i="19"/>
  <c r="I124" i="19"/>
  <c r="F124" i="19"/>
  <c r="O123" i="19"/>
  <c r="L123" i="19"/>
  <c r="I123" i="19"/>
  <c r="F123" i="19"/>
  <c r="O122" i="19"/>
  <c r="O121" i="19" s="1"/>
  <c r="L122" i="19"/>
  <c r="L121" i="19" s="1"/>
  <c r="I122" i="19"/>
  <c r="F122" i="19"/>
  <c r="N121" i="19"/>
  <c r="M121" i="19"/>
  <c r="K121" i="19"/>
  <c r="J121" i="19"/>
  <c r="H121" i="19"/>
  <c r="G121" i="19"/>
  <c r="E121" i="19"/>
  <c r="D121" i="19"/>
  <c r="M120" i="19"/>
  <c r="O119" i="19"/>
  <c r="L119" i="19"/>
  <c r="I119" i="19"/>
  <c r="F119" i="19"/>
  <c r="O118" i="19"/>
  <c r="L118" i="19"/>
  <c r="I118" i="19"/>
  <c r="F118" i="19"/>
  <c r="O117" i="19"/>
  <c r="L117" i="19"/>
  <c r="I117" i="19"/>
  <c r="F117" i="19"/>
  <c r="O116" i="19"/>
  <c r="L116" i="19"/>
  <c r="I116" i="19"/>
  <c r="F116" i="19"/>
  <c r="O115" i="19"/>
  <c r="L115" i="19"/>
  <c r="I115" i="19"/>
  <c r="F115" i="19"/>
  <c r="O114" i="19"/>
  <c r="N114" i="19"/>
  <c r="M114" i="19"/>
  <c r="K114" i="19"/>
  <c r="J114" i="19"/>
  <c r="H114" i="19"/>
  <c r="G114" i="19"/>
  <c r="E114" i="19"/>
  <c r="D114" i="19"/>
  <c r="O113" i="19"/>
  <c r="L113" i="19"/>
  <c r="I113" i="19"/>
  <c r="F113" i="19"/>
  <c r="O112" i="19"/>
  <c r="L112" i="19"/>
  <c r="I112" i="19"/>
  <c r="F112" i="19"/>
  <c r="O111" i="19"/>
  <c r="L111" i="19"/>
  <c r="I111" i="19"/>
  <c r="F111" i="19"/>
  <c r="O110" i="19"/>
  <c r="L110" i="19"/>
  <c r="I110" i="19"/>
  <c r="F110" i="19"/>
  <c r="O109" i="19"/>
  <c r="L109" i="19"/>
  <c r="I109" i="19"/>
  <c r="I108" i="19" s="1"/>
  <c r="F109" i="19"/>
  <c r="F108" i="19" s="1"/>
  <c r="N108" i="19"/>
  <c r="M108" i="19"/>
  <c r="K108" i="19"/>
  <c r="K83" i="19" s="1"/>
  <c r="J108" i="19"/>
  <c r="H108" i="19"/>
  <c r="G108" i="19"/>
  <c r="E108" i="19"/>
  <c r="D108" i="19"/>
  <c r="O107" i="19"/>
  <c r="L107" i="19"/>
  <c r="I107" i="19"/>
  <c r="F107" i="19"/>
  <c r="O106" i="19"/>
  <c r="L106" i="19"/>
  <c r="I106" i="19"/>
  <c r="F106" i="19"/>
  <c r="O105" i="19"/>
  <c r="L105" i="19"/>
  <c r="I105" i="19"/>
  <c r="F105" i="19"/>
  <c r="O104" i="19"/>
  <c r="L104" i="19"/>
  <c r="I104" i="19"/>
  <c r="F104" i="19"/>
  <c r="O103" i="19"/>
  <c r="L103" i="19"/>
  <c r="I103" i="19"/>
  <c r="F103" i="19"/>
  <c r="O102" i="19"/>
  <c r="L102" i="19"/>
  <c r="I102" i="19"/>
  <c r="F102" i="19"/>
  <c r="O101" i="19"/>
  <c r="L101" i="19"/>
  <c r="I101" i="19"/>
  <c r="F101" i="19"/>
  <c r="O100" i="19"/>
  <c r="L100" i="19"/>
  <c r="I100" i="19"/>
  <c r="F100" i="19"/>
  <c r="N99" i="19"/>
  <c r="M99" i="19"/>
  <c r="K99" i="19"/>
  <c r="J99" i="19"/>
  <c r="H99" i="19"/>
  <c r="G99" i="19"/>
  <c r="E99" i="19"/>
  <c r="D99" i="19"/>
  <c r="O98" i="19"/>
  <c r="L98" i="19"/>
  <c r="I98" i="19"/>
  <c r="F98" i="19"/>
  <c r="O97" i="19"/>
  <c r="L97" i="19"/>
  <c r="I97" i="19"/>
  <c r="F97" i="19"/>
  <c r="O96" i="19"/>
  <c r="L96" i="19"/>
  <c r="I96" i="19"/>
  <c r="F96" i="19"/>
  <c r="O95" i="19"/>
  <c r="L95" i="19"/>
  <c r="I95" i="19"/>
  <c r="F95" i="19"/>
  <c r="O94" i="19"/>
  <c r="L94" i="19"/>
  <c r="I94" i="19"/>
  <c r="F94" i="19"/>
  <c r="O93" i="19"/>
  <c r="L93" i="19"/>
  <c r="I93" i="19"/>
  <c r="F93" i="19"/>
  <c r="O92" i="19"/>
  <c r="L92" i="19"/>
  <c r="I92" i="19"/>
  <c r="I91" i="19" s="1"/>
  <c r="F92" i="19"/>
  <c r="F91" i="19" s="1"/>
  <c r="N91" i="19"/>
  <c r="M91" i="19"/>
  <c r="K91" i="19"/>
  <c r="J91" i="19"/>
  <c r="H91" i="19"/>
  <c r="G91" i="19"/>
  <c r="E91" i="19"/>
  <c r="D91" i="19"/>
  <c r="O90" i="19"/>
  <c r="L90" i="19"/>
  <c r="I90" i="19"/>
  <c r="F90" i="19"/>
  <c r="O89" i="19"/>
  <c r="L89" i="19"/>
  <c r="I89" i="19"/>
  <c r="F89" i="19"/>
  <c r="O88" i="19"/>
  <c r="L88" i="19"/>
  <c r="I88" i="19"/>
  <c r="F88" i="19"/>
  <c r="O87" i="19"/>
  <c r="L87" i="19"/>
  <c r="I87" i="19"/>
  <c r="F87" i="19"/>
  <c r="O86" i="19"/>
  <c r="L86" i="19"/>
  <c r="L85" i="19" s="1"/>
  <c r="I86" i="19"/>
  <c r="F86" i="19"/>
  <c r="N85" i="19"/>
  <c r="M85" i="19"/>
  <c r="K85" i="19"/>
  <c r="J85" i="19"/>
  <c r="H85" i="19"/>
  <c r="G85" i="19"/>
  <c r="E85" i="19"/>
  <c r="D85" i="19"/>
  <c r="O84" i="19"/>
  <c r="L84" i="19"/>
  <c r="I84" i="19"/>
  <c r="F84" i="19"/>
  <c r="O82" i="19"/>
  <c r="L82" i="19"/>
  <c r="I82" i="19"/>
  <c r="F82" i="19"/>
  <c r="O81" i="19"/>
  <c r="L81" i="19"/>
  <c r="I81" i="19"/>
  <c r="I80" i="19" s="1"/>
  <c r="F81" i="19"/>
  <c r="N80" i="19"/>
  <c r="N76" i="19" s="1"/>
  <c r="M80" i="19"/>
  <c r="L80" i="19"/>
  <c r="K80" i="19"/>
  <c r="J80" i="19"/>
  <c r="H80" i="19"/>
  <c r="G80" i="19"/>
  <c r="E80" i="19"/>
  <c r="D80" i="19"/>
  <c r="O79" i="19"/>
  <c r="L79" i="19"/>
  <c r="I79" i="19"/>
  <c r="F79" i="19"/>
  <c r="O78" i="19"/>
  <c r="O77" i="19" s="1"/>
  <c r="L78" i="19"/>
  <c r="L77" i="19" s="1"/>
  <c r="I78" i="19"/>
  <c r="I77" i="19" s="1"/>
  <c r="F78" i="19"/>
  <c r="F77" i="19" s="1"/>
  <c r="N77" i="19"/>
  <c r="M77" i="19"/>
  <c r="M76" i="19" s="1"/>
  <c r="K77" i="19"/>
  <c r="K76" i="19" s="1"/>
  <c r="J77" i="19"/>
  <c r="J76" i="19" s="1"/>
  <c r="H77" i="19"/>
  <c r="G77" i="19"/>
  <c r="G76" i="19" s="1"/>
  <c r="E77" i="19"/>
  <c r="D77" i="19"/>
  <c r="O74" i="19"/>
  <c r="L74" i="19"/>
  <c r="I74" i="19"/>
  <c r="F74" i="19"/>
  <c r="O73" i="19"/>
  <c r="L73" i="19"/>
  <c r="I73" i="19"/>
  <c r="F73" i="19"/>
  <c r="O72" i="19"/>
  <c r="L72" i="19"/>
  <c r="I72" i="19"/>
  <c r="F72" i="19"/>
  <c r="O71" i="19"/>
  <c r="L71" i="19"/>
  <c r="I71" i="19"/>
  <c r="F71" i="19"/>
  <c r="O70" i="19"/>
  <c r="O69" i="19" s="1"/>
  <c r="L70" i="19"/>
  <c r="L69" i="19" s="1"/>
  <c r="I70" i="19"/>
  <c r="I69" i="19" s="1"/>
  <c r="F70" i="19"/>
  <c r="N69" i="19"/>
  <c r="N67" i="19" s="1"/>
  <c r="M69" i="19"/>
  <c r="M67" i="19" s="1"/>
  <c r="K69" i="19"/>
  <c r="K67" i="19" s="1"/>
  <c r="J69" i="19"/>
  <c r="J67" i="19" s="1"/>
  <c r="H69" i="19"/>
  <c r="H67" i="19" s="1"/>
  <c r="G69" i="19"/>
  <c r="G67" i="19" s="1"/>
  <c r="E69" i="19"/>
  <c r="E67" i="19" s="1"/>
  <c r="D69" i="19"/>
  <c r="D67" i="19" s="1"/>
  <c r="O68" i="19"/>
  <c r="L68" i="19"/>
  <c r="I68" i="19"/>
  <c r="I67" i="19" s="1"/>
  <c r="F68" i="19"/>
  <c r="O66" i="19"/>
  <c r="L66" i="19"/>
  <c r="I66" i="19"/>
  <c r="F66" i="19"/>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I59" i="19"/>
  <c r="I58" i="19" s="1"/>
  <c r="F59" i="19"/>
  <c r="F58" i="19" s="1"/>
  <c r="N58" i="19"/>
  <c r="M58" i="19"/>
  <c r="K58" i="19"/>
  <c r="J58" i="19"/>
  <c r="H58" i="19"/>
  <c r="G58" i="19"/>
  <c r="E58" i="19"/>
  <c r="D58" i="19"/>
  <c r="O57" i="19"/>
  <c r="L57" i="19"/>
  <c r="I57" i="19"/>
  <c r="F57" i="19"/>
  <c r="O56" i="19"/>
  <c r="O55" i="19" s="1"/>
  <c r="L56" i="19"/>
  <c r="L55" i="19" s="1"/>
  <c r="I56" i="19"/>
  <c r="I55" i="19" s="1"/>
  <c r="F56" i="19"/>
  <c r="N55" i="19"/>
  <c r="N54" i="19" s="1"/>
  <c r="M55" i="19"/>
  <c r="M54" i="19" s="1"/>
  <c r="K55" i="19"/>
  <c r="J55" i="19"/>
  <c r="H55" i="19"/>
  <c r="H54" i="19" s="1"/>
  <c r="G55" i="19"/>
  <c r="E55" i="19"/>
  <c r="E54" i="19" s="1"/>
  <c r="D55" i="19"/>
  <c r="D54" i="19" s="1"/>
  <c r="G54" i="19"/>
  <c r="O47" i="19"/>
  <c r="C47" i="19" s="1"/>
  <c r="O46" i="19"/>
  <c r="C46" i="19"/>
  <c r="N45" i="19"/>
  <c r="M45" i="19"/>
  <c r="L44" i="19"/>
  <c r="L43" i="19" s="1"/>
  <c r="I44" i="19"/>
  <c r="I43" i="19" s="1"/>
  <c r="F44" i="19"/>
  <c r="F43" i="19" s="1"/>
  <c r="K43" i="19"/>
  <c r="J43" i="19"/>
  <c r="H43" i="19"/>
  <c r="G43" i="19"/>
  <c r="E43" i="19"/>
  <c r="D43" i="19"/>
  <c r="F42" i="19"/>
  <c r="C42" i="19" s="1"/>
  <c r="E41" i="19"/>
  <c r="D41" i="19"/>
  <c r="L40" i="19"/>
  <c r="C40" i="19" s="1"/>
  <c r="L39" i="19"/>
  <c r="C39" i="19" s="1"/>
  <c r="L38" i="19"/>
  <c r="C38" i="19" s="1"/>
  <c r="L37" i="19"/>
  <c r="C37" i="19" s="1"/>
  <c r="K36" i="19"/>
  <c r="J36" i="19"/>
  <c r="L35" i="19"/>
  <c r="C35" i="19" s="1"/>
  <c r="L34" i="19"/>
  <c r="C34" i="19" s="1"/>
  <c r="K33" i="19"/>
  <c r="J33" i="19"/>
  <c r="L32" i="19"/>
  <c r="L31" i="19" s="1"/>
  <c r="K31" i="19"/>
  <c r="J31" i="19"/>
  <c r="L30" i="19"/>
  <c r="C30" i="19" s="1"/>
  <c r="L29" i="19"/>
  <c r="C29" i="19" s="1"/>
  <c r="L28" i="19"/>
  <c r="C28" i="19" s="1"/>
  <c r="K27" i="19"/>
  <c r="J27" i="19"/>
  <c r="F25" i="19"/>
  <c r="C25" i="19" s="1"/>
  <c r="I24" i="19"/>
  <c r="F24" i="19"/>
  <c r="O23" i="19"/>
  <c r="L23" i="19"/>
  <c r="I23" i="19"/>
  <c r="F23" i="19"/>
  <c r="O22" i="19"/>
  <c r="L22" i="19"/>
  <c r="L21" i="19" s="1"/>
  <c r="I22" i="19"/>
  <c r="I21" i="19" s="1"/>
  <c r="F22" i="19"/>
  <c r="N21" i="19"/>
  <c r="N275" i="19" s="1"/>
  <c r="N274" i="19" s="1"/>
  <c r="M21" i="19"/>
  <c r="M275" i="19" s="1"/>
  <c r="M274" i="19" s="1"/>
  <c r="K21" i="19"/>
  <c r="K275" i="19" s="1"/>
  <c r="J21" i="19"/>
  <c r="H21" i="19"/>
  <c r="H275" i="19" s="1"/>
  <c r="H274" i="19" s="1"/>
  <c r="G21" i="19"/>
  <c r="E21" i="19"/>
  <c r="E275" i="19" s="1"/>
  <c r="D21" i="19"/>
  <c r="N20" i="19"/>
  <c r="D275" i="19" l="1"/>
  <c r="D274" i="19" s="1"/>
  <c r="J275" i="19"/>
  <c r="J274" i="19" s="1"/>
  <c r="C24" i="19"/>
  <c r="H161" i="19"/>
  <c r="H160" i="19" s="1"/>
  <c r="N161" i="19"/>
  <c r="C172" i="19"/>
  <c r="C173" i="19"/>
  <c r="D20" i="20"/>
  <c r="H53" i="20"/>
  <c r="C124" i="20"/>
  <c r="C125" i="20"/>
  <c r="C255" i="20"/>
  <c r="C271" i="20"/>
  <c r="C68" i="19"/>
  <c r="C90" i="19"/>
  <c r="C98" i="19"/>
  <c r="E160" i="19"/>
  <c r="M187" i="19"/>
  <c r="C218" i="19"/>
  <c r="C279" i="19"/>
  <c r="C62" i="20"/>
  <c r="C74" i="20"/>
  <c r="C98" i="20"/>
  <c r="C110" i="20"/>
  <c r="C111" i="20"/>
  <c r="F174" i="20"/>
  <c r="K174" i="20"/>
  <c r="I174" i="20"/>
  <c r="M53" i="19"/>
  <c r="G161" i="19"/>
  <c r="G160" i="19" s="1"/>
  <c r="C202" i="19"/>
  <c r="C206" i="19"/>
  <c r="C207" i="19"/>
  <c r="E240" i="19"/>
  <c r="K240" i="19"/>
  <c r="K211" i="19" s="1"/>
  <c r="K272" i="19" s="1"/>
  <c r="H252" i="19"/>
  <c r="E275" i="20"/>
  <c r="E274" i="20" s="1"/>
  <c r="J275" i="20"/>
  <c r="J274" i="20" s="1"/>
  <c r="C24" i="20"/>
  <c r="M20" i="20"/>
  <c r="E76" i="20"/>
  <c r="J83" i="20"/>
  <c r="C94" i="20"/>
  <c r="C96" i="20"/>
  <c r="C97" i="20"/>
  <c r="H120" i="20"/>
  <c r="L174" i="20"/>
  <c r="C174" i="20" s="1"/>
  <c r="F227" i="20"/>
  <c r="C229" i="20"/>
  <c r="O269" i="20"/>
  <c r="O275" i="20" s="1"/>
  <c r="O274" i="20" s="1"/>
  <c r="C178" i="20"/>
  <c r="K240" i="20"/>
  <c r="C44" i="20"/>
  <c r="C55" i="20"/>
  <c r="C71" i="20"/>
  <c r="C82" i="20"/>
  <c r="H83" i="20"/>
  <c r="L85" i="20"/>
  <c r="C102" i="20"/>
  <c r="N83" i="20"/>
  <c r="O114" i="20"/>
  <c r="G120" i="20"/>
  <c r="O138" i="20"/>
  <c r="C151" i="20"/>
  <c r="C158" i="20"/>
  <c r="G160" i="20"/>
  <c r="L182" i="20"/>
  <c r="J182" i="20"/>
  <c r="C194" i="20"/>
  <c r="C198" i="20"/>
  <c r="D187" i="20"/>
  <c r="D182" i="20" s="1"/>
  <c r="D181" i="20" s="1"/>
  <c r="H187" i="20"/>
  <c r="C210" i="20"/>
  <c r="C218" i="20"/>
  <c r="D212" i="20"/>
  <c r="D211" i="20" s="1"/>
  <c r="I232" i="20"/>
  <c r="J211" i="20"/>
  <c r="L241" i="20"/>
  <c r="G240" i="20"/>
  <c r="G211" i="20" s="1"/>
  <c r="C279" i="20"/>
  <c r="K26" i="20"/>
  <c r="L138" i="20"/>
  <c r="N181" i="20"/>
  <c r="M275" i="20"/>
  <c r="M274" i="20" s="1"/>
  <c r="L27" i="20"/>
  <c r="C27" i="20" s="1"/>
  <c r="O45" i="20"/>
  <c r="C45" i="20" s="1"/>
  <c r="E53" i="20"/>
  <c r="C78" i="20"/>
  <c r="I80" i="20"/>
  <c r="I76" i="20" s="1"/>
  <c r="C86" i="20"/>
  <c r="C118" i="20"/>
  <c r="C142" i="20"/>
  <c r="C145" i="20"/>
  <c r="C146" i="20"/>
  <c r="C168" i="20"/>
  <c r="C169" i="20"/>
  <c r="E182" i="20"/>
  <c r="K187" i="20"/>
  <c r="I188" i="20"/>
  <c r="C188" i="20" s="1"/>
  <c r="C196" i="20"/>
  <c r="G212" i="20"/>
  <c r="K212" i="20"/>
  <c r="K211" i="20" s="1"/>
  <c r="M212" i="20"/>
  <c r="C223" i="20"/>
  <c r="C225" i="20"/>
  <c r="L233" i="20"/>
  <c r="L232" i="20" s="1"/>
  <c r="O245" i="20"/>
  <c r="K252" i="20"/>
  <c r="C268" i="20"/>
  <c r="D275" i="20"/>
  <c r="D274" i="20" s="1"/>
  <c r="C66" i="20"/>
  <c r="H76" i="20"/>
  <c r="C79" i="20"/>
  <c r="E83" i="20"/>
  <c r="E75" i="20" s="1"/>
  <c r="G83" i="20"/>
  <c r="G75" i="20" s="1"/>
  <c r="C130" i="20"/>
  <c r="C132" i="20"/>
  <c r="C133" i="20"/>
  <c r="M120" i="20"/>
  <c r="N161" i="20"/>
  <c r="N160" i="20" s="1"/>
  <c r="L161" i="20"/>
  <c r="L160" i="20" s="1"/>
  <c r="C172" i="20"/>
  <c r="J174" i="20"/>
  <c r="C180" i="20"/>
  <c r="G187" i="20"/>
  <c r="C190" i="20"/>
  <c r="C204" i="20"/>
  <c r="C206" i="20"/>
  <c r="C247" i="20"/>
  <c r="C249" i="20"/>
  <c r="G252" i="20"/>
  <c r="C259" i="20"/>
  <c r="J252" i="20"/>
  <c r="C22" i="19"/>
  <c r="I76" i="19"/>
  <c r="E76" i="19"/>
  <c r="C82" i="19"/>
  <c r="C110" i="19"/>
  <c r="F183" i="19"/>
  <c r="C185" i="19"/>
  <c r="O183" i="19"/>
  <c r="H53" i="19"/>
  <c r="O58" i="19"/>
  <c r="G174" i="19"/>
  <c r="D182" i="19"/>
  <c r="N187" i="19"/>
  <c r="O45" i="19"/>
  <c r="C45" i="19" s="1"/>
  <c r="D76" i="19"/>
  <c r="C230" i="19"/>
  <c r="C130" i="19"/>
  <c r="C132" i="19"/>
  <c r="C133" i="19"/>
  <c r="C139" i="19"/>
  <c r="C150" i="19"/>
  <c r="C210" i="19"/>
  <c r="N53" i="19"/>
  <c r="C106" i="20"/>
  <c r="F99" i="20"/>
  <c r="K274" i="19"/>
  <c r="K26" i="19"/>
  <c r="D53" i="19"/>
  <c r="C56" i="19"/>
  <c r="C70" i="19"/>
  <c r="C71" i="19"/>
  <c r="C73" i="19"/>
  <c r="C95" i="19"/>
  <c r="C102" i="19"/>
  <c r="E83" i="19"/>
  <c r="J83" i="19"/>
  <c r="O108" i="19"/>
  <c r="C115" i="19"/>
  <c r="C124" i="19"/>
  <c r="C125" i="19"/>
  <c r="K160" i="19"/>
  <c r="C164" i="19"/>
  <c r="C165" i="19"/>
  <c r="J161" i="19"/>
  <c r="J160" i="19" s="1"/>
  <c r="M174" i="19"/>
  <c r="C198" i="19"/>
  <c r="J187" i="19"/>
  <c r="C200" i="19"/>
  <c r="C201" i="19"/>
  <c r="O199" i="19"/>
  <c r="D212" i="19"/>
  <c r="N212" i="19"/>
  <c r="C234" i="19"/>
  <c r="C23" i="20"/>
  <c r="C46" i="20"/>
  <c r="K53" i="20"/>
  <c r="C57" i="20"/>
  <c r="O54" i="20"/>
  <c r="C63" i="20"/>
  <c r="C68" i="20"/>
  <c r="C70" i="20"/>
  <c r="O69" i="20"/>
  <c r="O67" i="20" s="1"/>
  <c r="O147" i="20"/>
  <c r="H160" i="20"/>
  <c r="M182" i="20"/>
  <c r="J181" i="20"/>
  <c r="C215" i="20"/>
  <c r="F214" i="20"/>
  <c r="M211" i="20"/>
  <c r="C222" i="20"/>
  <c r="F219" i="20"/>
  <c r="I253" i="20"/>
  <c r="I252" i="20" s="1"/>
  <c r="C251" i="20"/>
  <c r="F250" i="20"/>
  <c r="E274" i="19"/>
  <c r="H20" i="19"/>
  <c r="G275" i="19"/>
  <c r="G274" i="19" s="1"/>
  <c r="L27" i="19"/>
  <c r="C27" i="19" s="1"/>
  <c r="C32" i="19"/>
  <c r="G20" i="19"/>
  <c r="K54" i="19"/>
  <c r="K53" i="19" s="1"/>
  <c r="C86" i="19"/>
  <c r="C88" i="19"/>
  <c r="C89" i="19"/>
  <c r="M83" i="19"/>
  <c r="M75" i="19" s="1"/>
  <c r="M52" i="19" s="1"/>
  <c r="C151" i="19"/>
  <c r="C170" i="19"/>
  <c r="O174" i="19"/>
  <c r="D174" i="19"/>
  <c r="H174" i="19"/>
  <c r="L183" i="19"/>
  <c r="G187" i="19"/>
  <c r="G182" i="19" s="1"/>
  <c r="I199" i="19"/>
  <c r="I187" i="19" s="1"/>
  <c r="I182" i="19" s="1"/>
  <c r="C229" i="19"/>
  <c r="O227" i="19"/>
  <c r="C238" i="19"/>
  <c r="M240" i="19"/>
  <c r="C251" i="19"/>
  <c r="J26" i="20"/>
  <c r="J20" i="20" s="1"/>
  <c r="I43" i="20"/>
  <c r="C60" i="20"/>
  <c r="C73" i="20"/>
  <c r="K83" i="20"/>
  <c r="E181" i="20"/>
  <c r="C202" i="20"/>
  <c r="C220" i="20"/>
  <c r="I219" i="20"/>
  <c r="I212" i="20" s="1"/>
  <c r="I211" i="20" s="1"/>
  <c r="D20" i="19"/>
  <c r="E53" i="19"/>
  <c r="C64" i="19"/>
  <c r="O67" i="19"/>
  <c r="G83" i="19"/>
  <c r="E120" i="19"/>
  <c r="E75" i="19" s="1"/>
  <c r="C155" i="19"/>
  <c r="H187" i="19"/>
  <c r="H182" i="19" s="1"/>
  <c r="L199" i="19"/>
  <c r="H212" i="19"/>
  <c r="H211" i="19" s="1"/>
  <c r="H181" i="19" s="1"/>
  <c r="C222" i="19"/>
  <c r="C224" i="19"/>
  <c r="N240" i="19"/>
  <c r="C262" i="19"/>
  <c r="C270" i="19"/>
  <c r="C271" i="19"/>
  <c r="C278" i="19"/>
  <c r="C282" i="19"/>
  <c r="C284" i="19"/>
  <c r="N54" i="20"/>
  <c r="C65" i="20"/>
  <c r="I69" i="20"/>
  <c r="I67" i="20" s="1"/>
  <c r="C90" i="20"/>
  <c r="F121" i="20"/>
  <c r="C122" i="20"/>
  <c r="C176" i="20"/>
  <c r="C184" i="20"/>
  <c r="F183" i="20"/>
  <c r="C183" i="20" s="1"/>
  <c r="H212" i="20"/>
  <c r="H211" i="20" s="1"/>
  <c r="C227" i="20"/>
  <c r="C235" i="20"/>
  <c r="C239" i="20"/>
  <c r="C243" i="20"/>
  <c r="L257" i="20"/>
  <c r="L253" i="20" s="1"/>
  <c r="C88" i="20"/>
  <c r="C89" i="20"/>
  <c r="C103" i="20"/>
  <c r="C115" i="20"/>
  <c r="I121" i="20"/>
  <c r="I120" i="20" s="1"/>
  <c r="C128" i="20"/>
  <c r="C129" i="20"/>
  <c r="C137" i="20"/>
  <c r="C150" i="20"/>
  <c r="C163" i="20"/>
  <c r="C165" i="20"/>
  <c r="C170" i="20"/>
  <c r="H182" i="20"/>
  <c r="C186" i="20"/>
  <c r="G182" i="20"/>
  <c r="G181" i="20" s="1"/>
  <c r="K182" i="20"/>
  <c r="O188" i="20"/>
  <c r="O187" i="20" s="1"/>
  <c r="C213" i="20"/>
  <c r="C224" i="20"/>
  <c r="C226" i="20"/>
  <c r="C228" i="20"/>
  <c r="O241" i="20"/>
  <c r="C248" i="20"/>
  <c r="C256" i="20"/>
  <c r="C280" i="20"/>
  <c r="F80" i="20"/>
  <c r="C80" i="20" s="1"/>
  <c r="M83" i="20"/>
  <c r="I85" i="20"/>
  <c r="C95" i="20"/>
  <c r="C100" i="20"/>
  <c r="C101" i="20"/>
  <c r="O99" i="20"/>
  <c r="C107" i="20"/>
  <c r="C112" i="20"/>
  <c r="C113" i="20"/>
  <c r="C119" i="20"/>
  <c r="C123" i="20"/>
  <c r="N120" i="20"/>
  <c r="N75" i="20" s="1"/>
  <c r="N272" i="20" s="1"/>
  <c r="C143" i="20"/>
  <c r="C149" i="20"/>
  <c r="C155" i="20"/>
  <c r="C157" i="20"/>
  <c r="M161" i="20"/>
  <c r="M160" i="20" s="1"/>
  <c r="C164" i="20"/>
  <c r="F171" i="20"/>
  <c r="C171" i="20" s="1"/>
  <c r="C191" i="20"/>
  <c r="C193" i="20"/>
  <c r="C201" i="20"/>
  <c r="C208" i="20"/>
  <c r="O212" i="20"/>
  <c r="O211" i="20" s="1"/>
  <c r="C236" i="20"/>
  <c r="C237" i="20"/>
  <c r="C238" i="20"/>
  <c r="L245" i="20"/>
  <c r="L240" i="20" s="1"/>
  <c r="C261" i="20"/>
  <c r="C262" i="20"/>
  <c r="C277" i="20"/>
  <c r="C278" i="20"/>
  <c r="O276" i="20"/>
  <c r="C284" i="20"/>
  <c r="C84" i="20"/>
  <c r="D83" i="20"/>
  <c r="C87" i="20"/>
  <c r="C92" i="20"/>
  <c r="C93" i="20"/>
  <c r="O91" i="20"/>
  <c r="I99" i="20"/>
  <c r="C104" i="20"/>
  <c r="C105" i="20"/>
  <c r="C116" i="20"/>
  <c r="C117" i="20"/>
  <c r="K120" i="20"/>
  <c r="O120" i="20"/>
  <c r="C127" i="20"/>
  <c r="F138" i="20"/>
  <c r="C156" i="20"/>
  <c r="C159" i="20"/>
  <c r="D160" i="20"/>
  <c r="I161" i="20"/>
  <c r="I160" i="20" s="1"/>
  <c r="C167" i="20"/>
  <c r="C173" i="20"/>
  <c r="C177" i="20"/>
  <c r="O182" i="20"/>
  <c r="C192" i="20"/>
  <c r="C195" i="20"/>
  <c r="C197" i="20"/>
  <c r="C200" i="20"/>
  <c r="C203" i="20"/>
  <c r="C205" i="20"/>
  <c r="C207" i="20"/>
  <c r="F216" i="20"/>
  <c r="C221" i="20"/>
  <c r="C231" i="20"/>
  <c r="C244" i="20"/>
  <c r="F245" i="20"/>
  <c r="F253" i="20"/>
  <c r="O253" i="20"/>
  <c r="O252" i="20" s="1"/>
  <c r="C260" i="20"/>
  <c r="C264" i="20"/>
  <c r="I276" i="20"/>
  <c r="C281" i="20"/>
  <c r="C282" i="20"/>
  <c r="C60" i="19"/>
  <c r="C244" i="19"/>
  <c r="C255" i="19"/>
  <c r="C256" i="19"/>
  <c r="L33" i="19"/>
  <c r="C33" i="19" s="1"/>
  <c r="L36" i="19"/>
  <c r="C36" i="19" s="1"/>
  <c r="F41" i="19"/>
  <c r="C41" i="19" s="1"/>
  <c r="C43" i="19"/>
  <c r="F55" i="19"/>
  <c r="F54" i="19" s="1"/>
  <c r="O54" i="19"/>
  <c r="L58" i="19"/>
  <c r="C62" i="19"/>
  <c r="C65" i="19"/>
  <c r="F80" i="19"/>
  <c r="F76" i="19" s="1"/>
  <c r="C94" i="19"/>
  <c r="C96" i="19"/>
  <c r="C97" i="19"/>
  <c r="N83" i="19"/>
  <c r="C118" i="19"/>
  <c r="I121" i="19"/>
  <c r="K120" i="19"/>
  <c r="K75" i="19" s="1"/>
  <c r="C128" i="19"/>
  <c r="C129" i="19"/>
  <c r="C136" i="19"/>
  <c r="C137" i="19"/>
  <c r="C158" i="19"/>
  <c r="K182" i="19"/>
  <c r="F188" i="19"/>
  <c r="O188" i="19"/>
  <c r="C195" i="19"/>
  <c r="F199" i="19"/>
  <c r="C204" i="19"/>
  <c r="C205" i="19"/>
  <c r="G212" i="19"/>
  <c r="G211" i="19" s="1"/>
  <c r="E212" i="19"/>
  <c r="E211" i="19" s="1"/>
  <c r="O216" i="19"/>
  <c r="L227" i="19"/>
  <c r="C246" i="19"/>
  <c r="C247" i="19"/>
  <c r="C258" i="19"/>
  <c r="C259" i="19"/>
  <c r="J252" i="19"/>
  <c r="F269" i="19"/>
  <c r="L276" i="19"/>
  <c r="I54" i="19"/>
  <c r="I53" i="19" s="1"/>
  <c r="C78" i="19"/>
  <c r="C242" i="19"/>
  <c r="J54" i="19"/>
  <c r="J53" i="19" s="1"/>
  <c r="C61" i="19"/>
  <c r="C63" i="19"/>
  <c r="C103" i="19"/>
  <c r="F121" i="19"/>
  <c r="C121" i="19" s="1"/>
  <c r="C122" i="19"/>
  <c r="C143" i="19"/>
  <c r="J182" i="19"/>
  <c r="L219" i="19"/>
  <c r="C243" i="19"/>
  <c r="N252" i="19"/>
  <c r="O21" i="19"/>
  <c r="J26" i="19"/>
  <c r="J20" i="19" s="1"/>
  <c r="C57" i="19"/>
  <c r="L67" i="19"/>
  <c r="F69" i="19"/>
  <c r="C74" i="19"/>
  <c r="O85" i="19"/>
  <c r="C106" i="19"/>
  <c r="F99" i="19"/>
  <c r="C111" i="19"/>
  <c r="I114" i="19"/>
  <c r="H120" i="19"/>
  <c r="C142" i="19"/>
  <c r="C146" i="19"/>
  <c r="C154" i="19"/>
  <c r="I153" i="19"/>
  <c r="I152" i="19" s="1"/>
  <c r="D161" i="19"/>
  <c r="D160" i="19" s="1"/>
  <c r="O161" i="19"/>
  <c r="O160" i="19" s="1"/>
  <c r="C167" i="19"/>
  <c r="E174" i="19"/>
  <c r="E187" i="19"/>
  <c r="E182" i="19" s="1"/>
  <c r="E181" i="19" s="1"/>
  <c r="C226" i="19"/>
  <c r="L252" i="19"/>
  <c r="I276" i="19"/>
  <c r="C66" i="19"/>
  <c r="C72" i="19"/>
  <c r="H76" i="19"/>
  <c r="H83" i="19"/>
  <c r="C87" i="19"/>
  <c r="I85" i="19"/>
  <c r="L91" i="19"/>
  <c r="C100" i="19"/>
  <c r="C101" i="19"/>
  <c r="O99" i="19"/>
  <c r="C107" i="19"/>
  <c r="C113" i="19"/>
  <c r="C119" i="19"/>
  <c r="D120" i="19"/>
  <c r="C123" i="19"/>
  <c r="G120" i="19"/>
  <c r="G75" i="19" s="1"/>
  <c r="I126" i="19"/>
  <c r="N120" i="19"/>
  <c r="N75" i="19" s="1"/>
  <c r="I134" i="19"/>
  <c r="C140" i="19"/>
  <c r="C141" i="19"/>
  <c r="C148" i="19"/>
  <c r="C149" i="19"/>
  <c r="C159" i="19"/>
  <c r="I162" i="19"/>
  <c r="I161" i="19" s="1"/>
  <c r="I160" i="19" s="1"/>
  <c r="C168" i="19"/>
  <c r="C169" i="19"/>
  <c r="C176" i="19"/>
  <c r="C177" i="19"/>
  <c r="M182" i="19"/>
  <c r="C196" i="19"/>
  <c r="C197" i="19"/>
  <c r="J212" i="19"/>
  <c r="J211" i="19" s="1"/>
  <c r="C221" i="19"/>
  <c r="O219" i="19"/>
  <c r="I227" i="19"/>
  <c r="C231" i="19"/>
  <c r="C235" i="19"/>
  <c r="C236" i="19"/>
  <c r="C237" i="19"/>
  <c r="H240" i="19"/>
  <c r="I241" i="19"/>
  <c r="C250" i="19"/>
  <c r="C263" i="19"/>
  <c r="C264" i="19"/>
  <c r="C268" i="19"/>
  <c r="I269" i="19"/>
  <c r="I275" i="19" s="1"/>
  <c r="C277" i="19"/>
  <c r="C79" i="19"/>
  <c r="O80" i="19"/>
  <c r="C84" i="19"/>
  <c r="D83" i="19"/>
  <c r="C92" i="19"/>
  <c r="C93" i="19"/>
  <c r="O91" i="19"/>
  <c r="I99" i="19"/>
  <c r="C104" i="19"/>
  <c r="C105" i="19"/>
  <c r="C112" i="19"/>
  <c r="C116" i="19"/>
  <c r="C117" i="19"/>
  <c r="O120" i="19"/>
  <c r="C127" i="19"/>
  <c r="J120" i="19"/>
  <c r="J75" i="19" s="1"/>
  <c r="C135" i="19"/>
  <c r="I138" i="19"/>
  <c r="C144" i="19"/>
  <c r="C145" i="19"/>
  <c r="F153" i="19"/>
  <c r="F152" i="19" s="1"/>
  <c r="C156" i="19"/>
  <c r="C157" i="19"/>
  <c r="C163" i="19"/>
  <c r="I166" i="19"/>
  <c r="N160" i="19"/>
  <c r="I174" i="19"/>
  <c r="C179" i="19"/>
  <c r="C180" i="19"/>
  <c r="N182" i="19"/>
  <c r="C191" i="19"/>
  <c r="C203" i="19"/>
  <c r="M212" i="19"/>
  <c r="L216" i="19"/>
  <c r="L212" i="19" s="1"/>
  <c r="L211" i="19" s="1"/>
  <c r="C223" i="19"/>
  <c r="C225" i="19"/>
  <c r="I233" i="19"/>
  <c r="I232" i="19" s="1"/>
  <c r="C239" i="19"/>
  <c r="D240" i="19"/>
  <c r="D211" i="19" s="1"/>
  <c r="C248" i="19"/>
  <c r="C249" i="19"/>
  <c r="C260" i="19"/>
  <c r="C261" i="19"/>
  <c r="C280" i="19"/>
  <c r="C281" i="19"/>
  <c r="G53" i="19"/>
  <c r="L275" i="19"/>
  <c r="L274" i="19" s="1"/>
  <c r="C31" i="19"/>
  <c r="K20" i="19"/>
  <c r="F21" i="19"/>
  <c r="C44" i="19"/>
  <c r="E20" i="19"/>
  <c r="I20" i="19"/>
  <c r="M20" i="19"/>
  <c r="C59" i="19"/>
  <c r="C131" i="19"/>
  <c r="N174" i="19"/>
  <c r="L174" i="19"/>
  <c r="C208" i="19"/>
  <c r="O76" i="19"/>
  <c r="C171" i="19"/>
  <c r="C77" i="19"/>
  <c r="C147" i="19"/>
  <c r="C175" i="19"/>
  <c r="C23" i="19"/>
  <c r="F85" i="19"/>
  <c r="L99" i="19"/>
  <c r="C184" i="19"/>
  <c r="C213" i="19"/>
  <c r="C217" i="19"/>
  <c r="F216" i="19"/>
  <c r="O240" i="19"/>
  <c r="O253" i="19"/>
  <c r="O252" i="19" s="1"/>
  <c r="L275" i="20"/>
  <c r="L76" i="19"/>
  <c r="C81" i="19"/>
  <c r="L108" i="19"/>
  <c r="C108" i="19" s="1"/>
  <c r="C109" i="19"/>
  <c r="F114" i="19"/>
  <c r="F126" i="19"/>
  <c r="F134" i="19"/>
  <c r="F138" i="19"/>
  <c r="F162" i="19"/>
  <c r="F166" i="19"/>
  <c r="F178" i="19"/>
  <c r="C178" i="19" s="1"/>
  <c r="L188" i="19"/>
  <c r="L187" i="19" s="1"/>
  <c r="C189" i="19"/>
  <c r="C209" i="19"/>
  <c r="C266" i="19"/>
  <c r="F265" i="19"/>
  <c r="C265" i="19" s="1"/>
  <c r="L114" i="19"/>
  <c r="L126" i="19"/>
  <c r="L134" i="19"/>
  <c r="L138" i="19"/>
  <c r="L162" i="19"/>
  <c r="L166" i="19"/>
  <c r="F214" i="19"/>
  <c r="C215" i="19"/>
  <c r="F219" i="19"/>
  <c r="I219" i="19"/>
  <c r="C220" i="19"/>
  <c r="I275" i="20"/>
  <c r="C21" i="20"/>
  <c r="I20" i="20"/>
  <c r="I245" i="19"/>
  <c r="I257" i="19"/>
  <c r="I253" i="19" s="1"/>
  <c r="I252" i="19" s="1"/>
  <c r="C267" i="19"/>
  <c r="F276" i="19"/>
  <c r="C283" i="19"/>
  <c r="C22" i="20"/>
  <c r="F41" i="20"/>
  <c r="C41" i="20" s="1"/>
  <c r="N53" i="20"/>
  <c r="C61" i="20"/>
  <c r="F58" i="20"/>
  <c r="H75" i="20"/>
  <c r="H272" i="20" s="1"/>
  <c r="C77" i="20"/>
  <c r="I83" i="20"/>
  <c r="C131" i="20"/>
  <c r="C228" i="19"/>
  <c r="F233" i="19"/>
  <c r="F241" i="19"/>
  <c r="F245" i="19"/>
  <c r="F257" i="19"/>
  <c r="N20" i="20"/>
  <c r="L31" i="20"/>
  <c r="C43" i="20"/>
  <c r="I58" i="20"/>
  <c r="I54" i="20" s="1"/>
  <c r="C64" i="20"/>
  <c r="L69" i="20"/>
  <c r="L67" i="20" s="1"/>
  <c r="C72" i="20"/>
  <c r="C85" i="20"/>
  <c r="C135" i="20"/>
  <c r="L134" i="20"/>
  <c r="G20" i="20"/>
  <c r="K20" i="20"/>
  <c r="O20" i="20"/>
  <c r="F274" i="20"/>
  <c r="L36" i="20"/>
  <c r="C36" i="20" s="1"/>
  <c r="C56" i="20"/>
  <c r="C59" i="20"/>
  <c r="L58" i="20"/>
  <c r="L54" i="20" s="1"/>
  <c r="C136" i="20"/>
  <c r="F134" i="20"/>
  <c r="C139" i="20"/>
  <c r="C144" i="20"/>
  <c r="O160" i="20"/>
  <c r="C250" i="20"/>
  <c r="C269" i="20"/>
  <c r="C81" i="20"/>
  <c r="L108" i="20"/>
  <c r="C108" i="20" s="1"/>
  <c r="C109" i="20"/>
  <c r="F114" i="20"/>
  <c r="F126" i="20"/>
  <c r="J134" i="20"/>
  <c r="J120" i="20" s="1"/>
  <c r="J75" i="20" s="1"/>
  <c r="C140" i="20"/>
  <c r="C141" i="20"/>
  <c r="C148" i="20"/>
  <c r="F147" i="20"/>
  <c r="C147" i="20" s="1"/>
  <c r="C175" i="20"/>
  <c r="C179" i="20"/>
  <c r="H181" i="20"/>
  <c r="F187" i="20"/>
  <c r="F232" i="20"/>
  <c r="C232" i="20" s="1"/>
  <c r="C233" i="20"/>
  <c r="F240" i="20"/>
  <c r="C241" i="20"/>
  <c r="O240" i="20"/>
  <c r="F153" i="20"/>
  <c r="C214" i="20"/>
  <c r="L212" i="20"/>
  <c r="L114" i="20"/>
  <c r="L126" i="20"/>
  <c r="D134" i="20"/>
  <c r="D120" i="20" s="1"/>
  <c r="D75" i="20" s="1"/>
  <c r="C216" i="20"/>
  <c r="C245" i="20"/>
  <c r="F252" i="20"/>
  <c r="L154" i="20"/>
  <c r="L153" i="20" s="1"/>
  <c r="L152" i="20" s="1"/>
  <c r="F162" i="20"/>
  <c r="F166" i="20"/>
  <c r="C166" i="20" s="1"/>
  <c r="C189" i="20"/>
  <c r="I199" i="20"/>
  <c r="C209" i="20"/>
  <c r="C217" i="20"/>
  <c r="L276" i="20"/>
  <c r="C234" i="20"/>
  <c r="C242" i="20"/>
  <c r="C246" i="20"/>
  <c r="C254" i="20"/>
  <c r="C258" i="20"/>
  <c r="C270" i="20"/>
  <c r="L263" i="20"/>
  <c r="C263" i="20" s="1"/>
  <c r="L267" i="20"/>
  <c r="I187" i="20" l="1"/>
  <c r="I182" i="20" s="1"/>
  <c r="M211" i="19"/>
  <c r="M181" i="19" s="1"/>
  <c r="M51" i="19" s="1"/>
  <c r="M50" i="19" s="1"/>
  <c r="O187" i="19"/>
  <c r="O182" i="19" s="1"/>
  <c r="O272" i="19" s="1"/>
  <c r="K52" i="19"/>
  <c r="C276" i="20"/>
  <c r="D75" i="19"/>
  <c r="D52" i="19" s="1"/>
  <c r="O20" i="19"/>
  <c r="C138" i="20"/>
  <c r="C257" i="20"/>
  <c r="F76" i="20"/>
  <c r="I240" i="19"/>
  <c r="N52" i="19"/>
  <c r="O83" i="19"/>
  <c r="J181" i="19"/>
  <c r="C199" i="19"/>
  <c r="C58" i="19"/>
  <c r="M75" i="20"/>
  <c r="E272" i="20"/>
  <c r="E52" i="20"/>
  <c r="E51" i="20" s="1"/>
  <c r="G52" i="20"/>
  <c r="G272" i="20"/>
  <c r="I274" i="20"/>
  <c r="K75" i="20"/>
  <c r="K52" i="20" s="1"/>
  <c r="L120" i="20"/>
  <c r="C134" i="20"/>
  <c r="I53" i="20"/>
  <c r="O83" i="20"/>
  <c r="O75" i="20" s="1"/>
  <c r="O272" i="20" s="1"/>
  <c r="C253" i="20"/>
  <c r="M272" i="20"/>
  <c r="M52" i="20"/>
  <c r="G272" i="19"/>
  <c r="O212" i="19"/>
  <c r="F187" i="19"/>
  <c r="F182" i="19" s="1"/>
  <c r="C91" i="19"/>
  <c r="E272" i="19"/>
  <c r="G181" i="19"/>
  <c r="O53" i="19"/>
  <c r="C183" i="19"/>
  <c r="N211" i="19"/>
  <c r="N272" i="19" s="1"/>
  <c r="I75" i="20"/>
  <c r="C121" i="20"/>
  <c r="I274" i="19"/>
  <c r="G51" i="20"/>
  <c r="G50" i="20" s="1"/>
  <c r="C67" i="20"/>
  <c r="F20" i="20"/>
  <c r="C91" i="20"/>
  <c r="F174" i="19"/>
  <c r="C174" i="19" s="1"/>
  <c r="C55" i="19"/>
  <c r="L26" i="19"/>
  <c r="L20" i="19" s="1"/>
  <c r="N181" i="19"/>
  <c r="N51" i="19" s="1"/>
  <c r="I83" i="19"/>
  <c r="O53" i="20"/>
  <c r="C99" i="19"/>
  <c r="C219" i="20"/>
  <c r="F212" i="20"/>
  <c r="K181" i="20"/>
  <c r="C58" i="20"/>
  <c r="I212" i="19"/>
  <c r="I211" i="19" s="1"/>
  <c r="I181" i="19" s="1"/>
  <c r="H75" i="19"/>
  <c r="H52" i="19" s="1"/>
  <c r="H51" i="19" s="1"/>
  <c r="F54" i="20"/>
  <c r="C54" i="20" s="1"/>
  <c r="H52" i="20"/>
  <c r="H51" i="20" s="1"/>
  <c r="H273" i="20" s="1"/>
  <c r="N52" i="20"/>
  <c r="N51" i="20" s="1"/>
  <c r="N50" i="20" s="1"/>
  <c r="L182" i="19"/>
  <c r="F120" i="19"/>
  <c r="C153" i="19"/>
  <c r="O275" i="19"/>
  <c r="O274" i="19" s="1"/>
  <c r="M272" i="19"/>
  <c r="C227" i="19"/>
  <c r="C80" i="19"/>
  <c r="E52" i="19"/>
  <c r="E51" i="19" s="1"/>
  <c r="M181" i="20"/>
  <c r="M51" i="20" s="1"/>
  <c r="C99" i="20"/>
  <c r="D181" i="19"/>
  <c r="D51" i="19" s="1"/>
  <c r="D273" i="19" s="1"/>
  <c r="D272" i="19"/>
  <c r="H50" i="19"/>
  <c r="H273" i="19"/>
  <c r="C69" i="19"/>
  <c r="F67" i="19"/>
  <c r="J52" i="19"/>
  <c r="J51" i="19" s="1"/>
  <c r="C257" i="19"/>
  <c r="L120" i="19"/>
  <c r="O75" i="19"/>
  <c r="O52" i="19" s="1"/>
  <c r="L54" i="19"/>
  <c r="L53" i="19" s="1"/>
  <c r="C245" i="19"/>
  <c r="C276" i="19"/>
  <c r="J272" i="19"/>
  <c r="C219" i="19"/>
  <c r="L161" i="19"/>
  <c r="L160" i="19" s="1"/>
  <c r="C269" i="19"/>
  <c r="O211" i="19"/>
  <c r="C152" i="19"/>
  <c r="G52" i="19"/>
  <c r="C188" i="19"/>
  <c r="H272" i="19"/>
  <c r="C216" i="19"/>
  <c r="L83" i="19"/>
  <c r="K181" i="19"/>
  <c r="K51" i="19" s="1"/>
  <c r="I120" i="19"/>
  <c r="I181" i="20"/>
  <c r="G273" i="20"/>
  <c r="J52" i="20"/>
  <c r="J51" i="20" s="1"/>
  <c r="J272" i="20"/>
  <c r="L181" i="19"/>
  <c r="C120" i="19"/>
  <c r="D52" i="20"/>
  <c r="D51" i="20" s="1"/>
  <c r="D272" i="20"/>
  <c r="C267" i="20"/>
  <c r="L266" i="20"/>
  <c r="L211" i="20"/>
  <c r="C153" i="20"/>
  <c r="F152" i="20"/>
  <c r="C152" i="20" s="1"/>
  <c r="L83" i="20"/>
  <c r="C69" i="20"/>
  <c r="F253" i="19"/>
  <c r="C138" i="19"/>
  <c r="O181" i="20"/>
  <c r="C187" i="20"/>
  <c r="F182" i="20"/>
  <c r="F53" i="20"/>
  <c r="C76" i="20"/>
  <c r="F212" i="19"/>
  <c r="C214" i="19"/>
  <c r="C134" i="19"/>
  <c r="L274" i="20"/>
  <c r="C274" i="20" s="1"/>
  <c r="F83" i="19"/>
  <c r="C85" i="19"/>
  <c r="F161" i="20"/>
  <c r="C162" i="20"/>
  <c r="L252" i="20"/>
  <c r="C252" i="20" s="1"/>
  <c r="C199" i="20"/>
  <c r="C240" i="20"/>
  <c r="C126" i="20"/>
  <c r="L53" i="20"/>
  <c r="C275" i="20"/>
  <c r="C241" i="19"/>
  <c r="F240" i="19"/>
  <c r="C166" i="19"/>
  <c r="C126" i="19"/>
  <c r="C76" i="19"/>
  <c r="F275" i="19"/>
  <c r="F20" i="19"/>
  <c r="C21" i="19"/>
  <c r="C212" i="20"/>
  <c r="F211" i="20"/>
  <c r="C154" i="20"/>
  <c r="C114" i="20"/>
  <c r="F83" i="20"/>
  <c r="L26" i="20"/>
  <c r="C31" i="20"/>
  <c r="C233" i="19"/>
  <c r="F232" i="19"/>
  <c r="C232" i="19" s="1"/>
  <c r="F120" i="20"/>
  <c r="C120" i="20" s="1"/>
  <c r="C162" i="19"/>
  <c r="F161" i="19"/>
  <c r="C114" i="19"/>
  <c r="C182" i="19" l="1"/>
  <c r="O181" i="19"/>
  <c r="I52" i="20"/>
  <c r="C83" i="20"/>
  <c r="C240" i="19"/>
  <c r="K272" i="20"/>
  <c r="O52" i="20"/>
  <c r="O51" i="20" s="1"/>
  <c r="I51" i="20"/>
  <c r="I273" i="20" s="1"/>
  <c r="N273" i="20"/>
  <c r="L75" i="20"/>
  <c r="K51" i="20"/>
  <c r="C187" i="19"/>
  <c r="I75" i="19"/>
  <c r="I52" i="19" s="1"/>
  <c r="I51" i="19" s="1"/>
  <c r="C54" i="19"/>
  <c r="G51" i="19"/>
  <c r="G273" i="19" s="1"/>
  <c r="N50" i="19"/>
  <c r="N273" i="19"/>
  <c r="M50" i="20"/>
  <c r="M273" i="20"/>
  <c r="E50" i="19"/>
  <c r="E273" i="19"/>
  <c r="H50" i="20"/>
  <c r="I272" i="20"/>
  <c r="L75" i="19"/>
  <c r="L272" i="19" s="1"/>
  <c r="E50" i="20"/>
  <c r="E273" i="20"/>
  <c r="C26" i="19"/>
  <c r="C20" i="19"/>
  <c r="J50" i="19"/>
  <c r="J273" i="19"/>
  <c r="O51" i="19"/>
  <c r="O50" i="19" s="1"/>
  <c r="K50" i="19"/>
  <c r="K273" i="19"/>
  <c r="G50" i="19"/>
  <c r="D50" i="19"/>
  <c r="M273" i="19"/>
  <c r="C67" i="19"/>
  <c r="F53" i="19"/>
  <c r="C53" i="19" s="1"/>
  <c r="C83" i="19"/>
  <c r="F211" i="19"/>
  <c r="C212" i="19"/>
  <c r="C253" i="19"/>
  <c r="F252" i="19"/>
  <c r="F274" i="19"/>
  <c r="C274" i="19" s="1"/>
  <c r="C275" i="19"/>
  <c r="F75" i="20"/>
  <c r="C75" i="20" s="1"/>
  <c r="C53" i="20"/>
  <c r="O273" i="19"/>
  <c r="I272" i="19"/>
  <c r="C26" i="20"/>
  <c r="L20" i="20"/>
  <c r="C20" i="20" s="1"/>
  <c r="F75" i="19"/>
  <c r="F160" i="20"/>
  <c r="C160" i="20" s="1"/>
  <c r="C161" i="20"/>
  <c r="F181" i="20"/>
  <c r="C182" i="20"/>
  <c r="D273" i="20"/>
  <c r="D50" i="20"/>
  <c r="F160" i="19"/>
  <c r="C160" i="19" s="1"/>
  <c r="C161" i="19"/>
  <c r="C211" i="20"/>
  <c r="L52" i="20"/>
  <c r="K50" i="20"/>
  <c r="K273" i="20"/>
  <c r="C266" i="20"/>
  <c r="L265" i="20"/>
  <c r="J50" i="20"/>
  <c r="J273" i="20"/>
  <c r="O273" i="20" l="1"/>
  <c r="O50" i="20"/>
  <c r="I50" i="20"/>
  <c r="L52" i="19"/>
  <c r="L51" i="19" s="1"/>
  <c r="L50" i="19" s="1"/>
  <c r="I273" i="19"/>
  <c r="I50" i="19"/>
  <c r="F52" i="20"/>
  <c r="C211" i="19"/>
  <c r="F181" i="19"/>
  <c r="C181" i="19" s="1"/>
  <c r="C75" i="19"/>
  <c r="F52" i="19"/>
  <c r="C252" i="19"/>
  <c r="F272" i="19"/>
  <c r="C272" i="19" s="1"/>
  <c r="L272" i="20"/>
  <c r="C265" i="20"/>
  <c r="L181" i="20"/>
  <c r="L51" i="20" s="1"/>
  <c r="F272" i="20"/>
  <c r="L273" i="19" l="1"/>
  <c r="C272" i="20"/>
  <c r="L50" i="20"/>
  <c r="L273" i="20"/>
  <c r="F51" i="19"/>
  <c r="C52" i="19"/>
  <c r="C52" i="20"/>
  <c r="F51" i="20"/>
  <c r="C181" i="20"/>
  <c r="F273" i="19" l="1"/>
  <c r="C273" i="19" s="1"/>
  <c r="F50" i="19"/>
  <c r="C50" i="19" s="1"/>
  <c r="C51" i="19"/>
  <c r="F273" i="20"/>
  <c r="C273" i="20" s="1"/>
  <c r="F50" i="20"/>
  <c r="C50" i="20" s="1"/>
  <c r="C51" i="20"/>
  <c r="F66" i="18" l="1"/>
  <c r="F65" i="18"/>
  <c r="F64" i="18"/>
  <c r="F63" i="18"/>
  <c r="F62" i="18"/>
  <c r="F61" i="18"/>
  <c r="E60" i="18"/>
  <c r="D60" i="18"/>
  <c r="F54" i="18"/>
  <c r="F53" i="18"/>
  <c r="F52" i="18"/>
  <c r="F51" i="18"/>
  <c r="F50" i="18"/>
  <c r="E49" i="18"/>
  <c r="D49" i="18"/>
  <c r="F44" i="18"/>
  <c r="F43" i="18"/>
  <c r="F42" i="18"/>
  <c r="F41" i="18"/>
  <c r="F40" i="18"/>
  <c r="E39" i="18"/>
  <c r="D39" i="18"/>
  <c r="F34" i="18"/>
  <c r="F33" i="18"/>
  <c r="F32" i="18"/>
  <c r="F31" i="18"/>
  <c r="F30" i="18"/>
  <c r="E29" i="18"/>
  <c r="D29" i="18"/>
  <c r="F24" i="18"/>
  <c r="F23" i="18"/>
  <c r="F22" i="18"/>
  <c r="E21" i="18"/>
  <c r="D21" i="18"/>
  <c r="F16" i="18"/>
  <c r="F15" i="18"/>
  <c r="F14" i="18"/>
  <c r="E13" i="18"/>
  <c r="D13" i="18"/>
  <c r="F60" i="18" l="1"/>
  <c r="F13" i="18"/>
  <c r="F21" i="18"/>
  <c r="F39" i="18"/>
  <c r="F29" i="18"/>
  <c r="F49" i="18"/>
  <c r="O284" i="17" l="1"/>
  <c r="L284" i="17"/>
  <c r="I284" i="17"/>
  <c r="F284" i="17"/>
  <c r="O283" i="17"/>
  <c r="L283" i="17"/>
  <c r="I283" i="17"/>
  <c r="F283" i="17"/>
  <c r="O282" i="17"/>
  <c r="L282" i="17"/>
  <c r="I282" i="17"/>
  <c r="F282" i="17"/>
  <c r="O281" i="17"/>
  <c r="L281" i="17"/>
  <c r="I281" i="17"/>
  <c r="F281" i="17"/>
  <c r="C281" i="17" s="1"/>
  <c r="O280" i="17"/>
  <c r="L280" i="17"/>
  <c r="I280" i="17"/>
  <c r="F280" i="17"/>
  <c r="O279" i="17"/>
  <c r="L279" i="17"/>
  <c r="I279" i="17"/>
  <c r="F279" i="17"/>
  <c r="O278" i="17"/>
  <c r="L278" i="17"/>
  <c r="I278" i="17"/>
  <c r="F278" i="17"/>
  <c r="O277" i="17"/>
  <c r="O276" i="17" s="1"/>
  <c r="L277" i="17"/>
  <c r="I277" i="17"/>
  <c r="F277" i="17"/>
  <c r="N276" i="17"/>
  <c r="M276" i="17"/>
  <c r="K276" i="17"/>
  <c r="J276" i="17"/>
  <c r="H276" i="17"/>
  <c r="G276" i="17"/>
  <c r="E276" i="17"/>
  <c r="D276" i="17"/>
  <c r="O271" i="17"/>
  <c r="L271" i="17"/>
  <c r="I271" i="17"/>
  <c r="F271" i="17"/>
  <c r="O270" i="17"/>
  <c r="L270" i="17"/>
  <c r="L269" i="17" s="1"/>
  <c r="I270" i="17"/>
  <c r="F270" i="17"/>
  <c r="O269" i="17"/>
  <c r="N269" i="17"/>
  <c r="M269" i="17"/>
  <c r="K269" i="17"/>
  <c r="J269" i="17"/>
  <c r="H269" i="17"/>
  <c r="G269" i="17"/>
  <c r="F269" i="17"/>
  <c r="E269" i="17"/>
  <c r="D269" i="17"/>
  <c r="O268" i="17"/>
  <c r="L268" i="17"/>
  <c r="L267" i="17" s="1"/>
  <c r="L266" i="17" s="1"/>
  <c r="L265" i="17" s="1"/>
  <c r="I268" i="17"/>
  <c r="F268" i="17"/>
  <c r="O267" i="17"/>
  <c r="N267" i="17"/>
  <c r="N266" i="17" s="1"/>
  <c r="N265" i="17" s="1"/>
  <c r="M267" i="17"/>
  <c r="M266" i="17" s="1"/>
  <c r="M265" i="17" s="1"/>
  <c r="K267" i="17"/>
  <c r="J267" i="17"/>
  <c r="J266" i="17" s="1"/>
  <c r="J265" i="17" s="1"/>
  <c r="I267" i="17"/>
  <c r="I266" i="17" s="1"/>
  <c r="I265" i="17" s="1"/>
  <c r="H267" i="17"/>
  <c r="G267" i="17"/>
  <c r="E267" i="17"/>
  <c r="E266" i="17" s="1"/>
  <c r="E265" i="17" s="1"/>
  <c r="D267" i="17"/>
  <c r="D266" i="17" s="1"/>
  <c r="D265" i="17" s="1"/>
  <c r="O266" i="17"/>
  <c r="O265" i="17" s="1"/>
  <c r="K266" i="17"/>
  <c r="K265" i="17" s="1"/>
  <c r="H266" i="17"/>
  <c r="G266" i="17"/>
  <c r="G265" i="17" s="1"/>
  <c r="H265" i="17"/>
  <c r="O264" i="17"/>
  <c r="L264" i="17"/>
  <c r="L263" i="17" s="1"/>
  <c r="I264" i="17"/>
  <c r="I263" i="17" s="1"/>
  <c r="F264" i="17"/>
  <c r="O263" i="17"/>
  <c r="N263" i="17"/>
  <c r="M263" i="17"/>
  <c r="K263" i="17"/>
  <c r="J263" i="17"/>
  <c r="H263" i="17"/>
  <c r="G263" i="17"/>
  <c r="E263" i="17"/>
  <c r="D263" i="17"/>
  <c r="O262" i="17"/>
  <c r="L262" i="17"/>
  <c r="I262" i="17"/>
  <c r="F262" i="17"/>
  <c r="O261" i="17"/>
  <c r="L261" i="17"/>
  <c r="I261" i="17"/>
  <c r="F261" i="17"/>
  <c r="O260" i="17"/>
  <c r="L260" i="17"/>
  <c r="I260" i="17"/>
  <c r="F260" i="17"/>
  <c r="O259" i="17"/>
  <c r="L259" i="17"/>
  <c r="I259" i="17"/>
  <c r="F259" i="17"/>
  <c r="O258" i="17"/>
  <c r="L258" i="17"/>
  <c r="L257" i="17" s="1"/>
  <c r="I258" i="17"/>
  <c r="F258" i="17"/>
  <c r="O257" i="17"/>
  <c r="N257" i="17"/>
  <c r="M257" i="17"/>
  <c r="K257" i="17"/>
  <c r="J257" i="17"/>
  <c r="H257" i="17"/>
  <c r="G257" i="17"/>
  <c r="G253" i="17" s="1"/>
  <c r="G252" i="17" s="1"/>
  <c r="E257" i="17"/>
  <c r="E253" i="17" s="1"/>
  <c r="D257" i="17"/>
  <c r="D253" i="17" s="1"/>
  <c r="O256" i="17"/>
  <c r="L256" i="17"/>
  <c r="I256" i="17"/>
  <c r="F256" i="17"/>
  <c r="O255" i="17"/>
  <c r="L255" i="17"/>
  <c r="I255" i="17"/>
  <c r="F255" i="17"/>
  <c r="O254" i="17"/>
  <c r="L254" i="17"/>
  <c r="I254" i="17"/>
  <c r="F254" i="17"/>
  <c r="N253" i="17"/>
  <c r="M253" i="17"/>
  <c r="K253" i="17"/>
  <c r="K252" i="17" s="1"/>
  <c r="J253" i="17"/>
  <c r="H253" i="17"/>
  <c r="N252" i="17"/>
  <c r="O251" i="17"/>
  <c r="L251" i="17"/>
  <c r="I251" i="17"/>
  <c r="F251" i="17"/>
  <c r="F250" i="17" s="1"/>
  <c r="O250" i="17"/>
  <c r="N250" i="17"/>
  <c r="M250" i="17"/>
  <c r="L250" i="17"/>
  <c r="K250" i="17"/>
  <c r="J250" i="17"/>
  <c r="H250" i="17"/>
  <c r="G250" i="17"/>
  <c r="E250" i="17"/>
  <c r="D250" i="17"/>
  <c r="O249" i="17"/>
  <c r="L249" i="17"/>
  <c r="I249" i="17"/>
  <c r="F249" i="17"/>
  <c r="O248" i="17"/>
  <c r="L248" i="17"/>
  <c r="I248" i="17"/>
  <c r="F248" i="17"/>
  <c r="O247" i="17"/>
  <c r="O245" i="17" s="1"/>
  <c r="L247" i="17"/>
  <c r="I247" i="17"/>
  <c r="F247" i="17"/>
  <c r="O246" i="17"/>
  <c r="L246" i="17"/>
  <c r="I246" i="17"/>
  <c r="F246" i="17"/>
  <c r="N245" i="17"/>
  <c r="M245" i="17"/>
  <c r="K245" i="17"/>
  <c r="J245" i="17"/>
  <c r="H245" i="17"/>
  <c r="G245" i="17"/>
  <c r="E245" i="17"/>
  <c r="D245" i="17"/>
  <c r="O244" i="17"/>
  <c r="L244" i="17"/>
  <c r="I244" i="17"/>
  <c r="F244" i="17"/>
  <c r="O243" i="17"/>
  <c r="L243" i="17"/>
  <c r="I243" i="17"/>
  <c r="F243" i="17"/>
  <c r="O242" i="17"/>
  <c r="O241" i="17" s="1"/>
  <c r="L242" i="17"/>
  <c r="L241" i="17" s="1"/>
  <c r="I242" i="17"/>
  <c r="F242" i="17"/>
  <c r="N241" i="17"/>
  <c r="M241" i="17"/>
  <c r="K241" i="17"/>
  <c r="K240" i="17" s="1"/>
  <c r="J241" i="17"/>
  <c r="J240" i="17" s="1"/>
  <c r="H241" i="17"/>
  <c r="H240" i="17" s="1"/>
  <c r="G241" i="17"/>
  <c r="G240" i="17" s="1"/>
  <c r="E241" i="17"/>
  <c r="D241" i="17"/>
  <c r="D240" i="17" s="1"/>
  <c r="M240" i="17"/>
  <c r="E240" i="17"/>
  <c r="O239" i="17"/>
  <c r="L239" i="17"/>
  <c r="I239" i="17"/>
  <c r="F239" i="17"/>
  <c r="O238" i="17"/>
  <c r="L238" i="17"/>
  <c r="I238" i="17"/>
  <c r="F238" i="17"/>
  <c r="O237" i="17"/>
  <c r="L237" i="17"/>
  <c r="I237" i="17"/>
  <c r="F237" i="17"/>
  <c r="O236" i="17"/>
  <c r="L236" i="17"/>
  <c r="I236" i="17"/>
  <c r="F236" i="17"/>
  <c r="O235" i="17"/>
  <c r="L235" i="17"/>
  <c r="I235" i="17"/>
  <c r="F235" i="17"/>
  <c r="O234" i="17"/>
  <c r="L234" i="17"/>
  <c r="L233" i="17" s="1"/>
  <c r="L232" i="17" s="1"/>
  <c r="I234" i="17"/>
  <c r="F234" i="17"/>
  <c r="O233" i="17"/>
  <c r="O232" i="17" s="1"/>
  <c r="N233" i="17"/>
  <c r="M233" i="17"/>
  <c r="K233" i="17"/>
  <c r="K232" i="17" s="1"/>
  <c r="J233" i="17"/>
  <c r="J232" i="17" s="1"/>
  <c r="H233" i="17"/>
  <c r="G233" i="17"/>
  <c r="G232" i="17" s="1"/>
  <c r="E233" i="17"/>
  <c r="D233" i="17"/>
  <c r="D232" i="17" s="1"/>
  <c r="N232" i="17"/>
  <c r="M232" i="17"/>
  <c r="H232" i="17"/>
  <c r="E232" i="17"/>
  <c r="O231" i="17"/>
  <c r="L231" i="17"/>
  <c r="I231" i="17"/>
  <c r="F231" i="17"/>
  <c r="O230" i="17"/>
  <c r="L230" i="17"/>
  <c r="I230" i="17"/>
  <c r="F230" i="17"/>
  <c r="O229" i="17"/>
  <c r="L229" i="17"/>
  <c r="I229" i="17"/>
  <c r="F229" i="17"/>
  <c r="O228" i="17"/>
  <c r="L228" i="17"/>
  <c r="I228" i="17"/>
  <c r="I227" i="17" s="1"/>
  <c r="F228" i="17"/>
  <c r="N227" i="17"/>
  <c r="M227" i="17"/>
  <c r="K227" i="17"/>
  <c r="J227" i="17"/>
  <c r="H227" i="17"/>
  <c r="G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N219" i="17"/>
  <c r="M219" i="17"/>
  <c r="K219" i="17"/>
  <c r="J219" i="17"/>
  <c r="H219" i="17"/>
  <c r="H212" i="17" s="1"/>
  <c r="G219" i="17"/>
  <c r="E219" i="17"/>
  <c r="D219" i="17"/>
  <c r="O218" i="17"/>
  <c r="L218" i="17"/>
  <c r="I218" i="17"/>
  <c r="F218" i="17"/>
  <c r="O217" i="17"/>
  <c r="O216" i="17" s="1"/>
  <c r="L217" i="17"/>
  <c r="L216" i="17" s="1"/>
  <c r="I217" i="17"/>
  <c r="F217" i="17"/>
  <c r="N216" i="17"/>
  <c r="M216" i="17"/>
  <c r="K216" i="17"/>
  <c r="J216" i="17"/>
  <c r="I216" i="17"/>
  <c r="H216" i="17"/>
  <c r="G216" i="17"/>
  <c r="F216" i="17"/>
  <c r="E216" i="17"/>
  <c r="D216" i="17"/>
  <c r="O215" i="17"/>
  <c r="L215" i="17"/>
  <c r="L214" i="17" s="1"/>
  <c r="I215" i="17"/>
  <c r="I214" i="17" s="1"/>
  <c r="F215" i="17"/>
  <c r="O214" i="17"/>
  <c r="N214" i="17"/>
  <c r="M214" i="17"/>
  <c r="K214" i="17"/>
  <c r="J214" i="17"/>
  <c r="J212" i="17" s="1"/>
  <c r="H214" i="17"/>
  <c r="G214" i="17"/>
  <c r="G212" i="17" s="1"/>
  <c r="F214" i="17"/>
  <c r="E214" i="17"/>
  <c r="D214" i="17"/>
  <c r="O213" i="17"/>
  <c r="L213" i="17"/>
  <c r="I213" i="17"/>
  <c r="F213" i="17"/>
  <c r="K212" i="17"/>
  <c r="O210" i="17"/>
  <c r="L210" i="17"/>
  <c r="I210" i="17"/>
  <c r="F210" i="17"/>
  <c r="O209" i="17"/>
  <c r="O208" i="17" s="1"/>
  <c r="L209" i="17"/>
  <c r="L208" i="17" s="1"/>
  <c r="I209" i="17"/>
  <c r="F209" i="17"/>
  <c r="N208" i="17"/>
  <c r="M208" i="17"/>
  <c r="M187" i="17" s="1"/>
  <c r="K208" i="17"/>
  <c r="J208" i="17"/>
  <c r="I208" i="17"/>
  <c r="H208" i="17"/>
  <c r="G208" i="17"/>
  <c r="F208" i="17"/>
  <c r="E208" i="17"/>
  <c r="D208" i="17"/>
  <c r="O207" i="17"/>
  <c r="L207" i="17"/>
  <c r="I207" i="17"/>
  <c r="F207" i="17"/>
  <c r="O206" i="17"/>
  <c r="L206" i="17"/>
  <c r="I206" i="17"/>
  <c r="F206" i="17"/>
  <c r="O205" i="17"/>
  <c r="L205" i="17"/>
  <c r="I205" i="17"/>
  <c r="F205" i="17"/>
  <c r="O204" i="17"/>
  <c r="L204" i="17"/>
  <c r="I204" i="17"/>
  <c r="F204" i="17"/>
  <c r="O203" i="17"/>
  <c r="L203" i="17"/>
  <c r="I203" i="17"/>
  <c r="F203" i="17"/>
  <c r="O202" i="17"/>
  <c r="L202" i="17"/>
  <c r="I202" i="17"/>
  <c r="F202" i="17"/>
  <c r="O201" i="17"/>
  <c r="L201" i="17"/>
  <c r="I201" i="17"/>
  <c r="F201" i="17"/>
  <c r="C201" i="17" s="1"/>
  <c r="O200" i="17"/>
  <c r="L200" i="17"/>
  <c r="I200" i="17"/>
  <c r="F200" i="17"/>
  <c r="N199" i="17"/>
  <c r="M199" i="17"/>
  <c r="K199" i="17"/>
  <c r="J199" i="17"/>
  <c r="I199" i="17"/>
  <c r="H199" i="17"/>
  <c r="G199" i="17"/>
  <c r="E199" i="17"/>
  <c r="D199" i="17"/>
  <c r="O198" i="17"/>
  <c r="L198" i="17"/>
  <c r="I198" i="17"/>
  <c r="F198" i="17"/>
  <c r="O197" i="17"/>
  <c r="L197" i="17"/>
  <c r="I197" i="17"/>
  <c r="F197" i="17"/>
  <c r="O196" i="17"/>
  <c r="L196" i="17"/>
  <c r="I196" i="17"/>
  <c r="F196" i="17"/>
  <c r="O195" i="17"/>
  <c r="L195" i="17"/>
  <c r="I195" i="17"/>
  <c r="F195" i="17"/>
  <c r="O194" i="17"/>
  <c r="L194" i="17"/>
  <c r="I194" i="17"/>
  <c r="F194" i="17"/>
  <c r="O193" i="17"/>
  <c r="L193" i="17"/>
  <c r="I193" i="17"/>
  <c r="F193" i="17"/>
  <c r="O192" i="17"/>
  <c r="L192" i="17"/>
  <c r="I192" i="17"/>
  <c r="F192" i="17"/>
  <c r="O191" i="17"/>
  <c r="L191" i="17"/>
  <c r="I191" i="17"/>
  <c r="F191" i="17"/>
  <c r="O190" i="17"/>
  <c r="L190" i="17"/>
  <c r="I190" i="17"/>
  <c r="F190" i="17"/>
  <c r="O189" i="17"/>
  <c r="L189" i="17"/>
  <c r="I189" i="17"/>
  <c r="F189" i="17"/>
  <c r="N188" i="17"/>
  <c r="M188" i="17"/>
  <c r="K188" i="17"/>
  <c r="K187" i="17" s="1"/>
  <c r="K182" i="17" s="1"/>
  <c r="J188" i="17"/>
  <c r="H188" i="17"/>
  <c r="G188" i="17"/>
  <c r="E188" i="17"/>
  <c r="E187" i="17" s="1"/>
  <c r="D188" i="17"/>
  <c r="G187" i="17"/>
  <c r="O186" i="17"/>
  <c r="L186" i="17"/>
  <c r="I186" i="17"/>
  <c r="F186" i="17"/>
  <c r="O185" i="17"/>
  <c r="L185" i="17"/>
  <c r="I185" i="17"/>
  <c r="F185" i="17"/>
  <c r="O184" i="17"/>
  <c r="L184" i="17"/>
  <c r="L183" i="17" s="1"/>
  <c r="I184" i="17"/>
  <c r="F184" i="17"/>
  <c r="N183" i="17"/>
  <c r="M183" i="17"/>
  <c r="K183" i="17"/>
  <c r="J183" i="17"/>
  <c r="I183" i="17"/>
  <c r="H183" i="17"/>
  <c r="G183" i="17"/>
  <c r="E183" i="17"/>
  <c r="D183" i="17"/>
  <c r="G182" i="17"/>
  <c r="O180" i="17"/>
  <c r="L180" i="17"/>
  <c r="I180" i="17"/>
  <c r="F180" i="17"/>
  <c r="O179" i="17"/>
  <c r="O178" i="17" s="1"/>
  <c r="N179" i="17"/>
  <c r="M179" i="17"/>
  <c r="M178" i="17" s="1"/>
  <c r="L179" i="17"/>
  <c r="L178" i="17" s="1"/>
  <c r="K179" i="17"/>
  <c r="J179" i="17"/>
  <c r="I179" i="17"/>
  <c r="I178" i="17" s="1"/>
  <c r="H179" i="17"/>
  <c r="G179" i="17"/>
  <c r="E179" i="17"/>
  <c r="E178" i="17" s="1"/>
  <c r="D179" i="17"/>
  <c r="D178" i="17" s="1"/>
  <c r="D174" i="17" s="1"/>
  <c r="N178" i="17"/>
  <c r="K178" i="17"/>
  <c r="J178" i="17"/>
  <c r="H178" i="17"/>
  <c r="G178" i="17"/>
  <c r="O177" i="17"/>
  <c r="L177" i="17"/>
  <c r="C177" i="17" s="1"/>
  <c r="I177" i="17"/>
  <c r="F177" i="17"/>
  <c r="O176" i="17"/>
  <c r="L176" i="17"/>
  <c r="I176" i="17"/>
  <c r="F176" i="17"/>
  <c r="N175" i="17"/>
  <c r="N174" i="17" s="1"/>
  <c r="M175" i="17"/>
  <c r="M174" i="17" s="1"/>
  <c r="K175" i="17"/>
  <c r="K174" i="17" s="1"/>
  <c r="J175" i="17"/>
  <c r="I175" i="17"/>
  <c r="H175" i="17"/>
  <c r="G175" i="17"/>
  <c r="G174" i="17" s="1"/>
  <c r="E175" i="17"/>
  <c r="E174" i="17" s="1"/>
  <c r="D175" i="17"/>
  <c r="J174" i="17"/>
  <c r="O173" i="17"/>
  <c r="L173" i="17"/>
  <c r="I173" i="17"/>
  <c r="F173" i="17"/>
  <c r="O172" i="17"/>
  <c r="L172" i="17"/>
  <c r="L171" i="17" s="1"/>
  <c r="I172" i="17"/>
  <c r="I171" i="17" s="1"/>
  <c r="F172" i="17"/>
  <c r="N171" i="17"/>
  <c r="M171" i="17"/>
  <c r="K171" i="17"/>
  <c r="J171" i="17"/>
  <c r="H171" i="17"/>
  <c r="G171" i="17"/>
  <c r="E171" i="17"/>
  <c r="D171" i="17"/>
  <c r="O170" i="17"/>
  <c r="L170" i="17"/>
  <c r="I170" i="17"/>
  <c r="F170" i="17"/>
  <c r="O169" i="17"/>
  <c r="L169" i="17"/>
  <c r="I169" i="17"/>
  <c r="F169" i="17"/>
  <c r="O168" i="17"/>
  <c r="L168" i="17"/>
  <c r="I168" i="17"/>
  <c r="F168" i="17"/>
  <c r="O167" i="17"/>
  <c r="L167" i="17"/>
  <c r="I167" i="17"/>
  <c r="F167" i="17"/>
  <c r="N166" i="17"/>
  <c r="M166" i="17"/>
  <c r="K166" i="17"/>
  <c r="J166" i="17"/>
  <c r="H166" i="17"/>
  <c r="G166" i="17"/>
  <c r="F166" i="17"/>
  <c r="E166" i="17"/>
  <c r="D166" i="17"/>
  <c r="O165" i="17"/>
  <c r="L165" i="17"/>
  <c r="I165" i="17"/>
  <c r="F165" i="17"/>
  <c r="O164" i="17"/>
  <c r="L164" i="17"/>
  <c r="I164" i="17"/>
  <c r="F164" i="17"/>
  <c r="O163" i="17"/>
  <c r="O162" i="17" s="1"/>
  <c r="L163" i="17"/>
  <c r="L162" i="17" s="1"/>
  <c r="I163" i="17"/>
  <c r="F163" i="17"/>
  <c r="N162" i="17"/>
  <c r="M162" i="17"/>
  <c r="K162" i="17"/>
  <c r="J162" i="17"/>
  <c r="J161" i="17" s="1"/>
  <c r="J160" i="17" s="1"/>
  <c r="H162" i="17"/>
  <c r="G162" i="17"/>
  <c r="E162" i="17"/>
  <c r="E161" i="17" s="1"/>
  <c r="D162" i="17"/>
  <c r="K161" i="17"/>
  <c r="O159" i="17"/>
  <c r="L159" i="17"/>
  <c r="I159" i="17"/>
  <c r="F159" i="17"/>
  <c r="O158" i="17"/>
  <c r="L158" i="17"/>
  <c r="I158" i="17"/>
  <c r="F158" i="17"/>
  <c r="O157" i="17"/>
  <c r="L157" i="17"/>
  <c r="I157" i="17"/>
  <c r="F157" i="17"/>
  <c r="O156" i="17"/>
  <c r="L156" i="17"/>
  <c r="I156" i="17"/>
  <c r="F156" i="17"/>
  <c r="O155" i="17"/>
  <c r="L155" i="17"/>
  <c r="I155" i="17"/>
  <c r="F155" i="17"/>
  <c r="O154" i="17"/>
  <c r="L154" i="17"/>
  <c r="I154" i="17"/>
  <c r="F154" i="17"/>
  <c r="F153" i="17" s="1"/>
  <c r="F152" i="17" s="1"/>
  <c r="O153" i="17"/>
  <c r="O152" i="17" s="1"/>
  <c r="N153" i="17"/>
  <c r="M153" i="17"/>
  <c r="M152" i="17" s="1"/>
  <c r="K153" i="17"/>
  <c r="K152" i="17" s="1"/>
  <c r="J153" i="17"/>
  <c r="H153" i="17"/>
  <c r="H152" i="17" s="1"/>
  <c r="G153" i="17"/>
  <c r="G152" i="17" s="1"/>
  <c r="E153" i="17"/>
  <c r="E152" i="17" s="1"/>
  <c r="D153" i="17"/>
  <c r="N152" i="17"/>
  <c r="J152" i="17"/>
  <c r="D152" i="17"/>
  <c r="O151" i="17"/>
  <c r="L151" i="17"/>
  <c r="I151" i="17"/>
  <c r="F151" i="17"/>
  <c r="O150" i="17"/>
  <c r="L150" i="17"/>
  <c r="I150" i="17"/>
  <c r="F150" i="17"/>
  <c r="O149" i="17"/>
  <c r="L149" i="17"/>
  <c r="I149" i="17"/>
  <c r="F149" i="17"/>
  <c r="O148" i="17"/>
  <c r="L148" i="17"/>
  <c r="L147" i="17" s="1"/>
  <c r="I148" i="17"/>
  <c r="F148" i="17"/>
  <c r="N147" i="17"/>
  <c r="M147" i="17"/>
  <c r="K147" i="17"/>
  <c r="J147" i="17"/>
  <c r="I147" i="17"/>
  <c r="H147" i="17"/>
  <c r="G147" i="17"/>
  <c r="E147" i="17"/>
  <c r="D147" i="17"/>
  <c r="O146" i="17"/>
  <c r="L146" i="17"/>
  <c r="I146" i="17"/>
  <c r="F146" i="17"/>
  <c r="O145" i="17"/>
  <c r="L145" i="17"/>
  <c r="I145" i="17"/>
  <c r="F145" i="17"/>
  <c r="O144" i="17"/>
  <c r="L144" i="17"/>
  <c r="I144" i="17"/>
  <c r="F144" i="17"/>
  <c r="O143" i="17"/>
  <c r="L143" i="17"/>
  <c r="I143" i="17"/>
  <c r="F143" i="17"/>
  <c r="O142" i="17"/>
  <c r="L142" i="17"/>
  <c r="I142" i="17"/>
  <c r="F142" i="17"/>
  <c r="O141" i="17"/>
  <c r="L141" i="17"/>
  <c r="I141" i="17"/>
  <c r="F141" i="17"/>
  <c r="O140" i="17"/>
  <c r="L140" i="17"/>
  <c r="I140" i="17"/>
  <c r="F140" i="17"/>
  <c r="O139" i="17"/>
  <c r="O138" i="17" s="1"/>
  <c r="L139" i="17"/>
  <c r="I139" i="17"/>
  <c r="F139" i="17"/>
  <c r="N138" i="17"/>
  <c r="M138" i="17"/>
  <c r="K138" i="17"/>
  <c r="J138" i="17"/>
  <c r="H138" i="17"/>
  <c r="G138" i="17"/>
  <c r="E138" i="17"/>
  <c r="D138" i="17"/>
  <c r="O137" i="17"/>
  <c r="L137" i="17"/>
  <c r="I137" i="17"/>
  <c r="C137" i="17" s="1"/>
  <c r="F137" i="17"/>
  <c r="O136" i="17"/>
  <c r="L136" i="17"/>
  <c r="I136" i="17"/>
  <c r="F136" i="17"/>
  <c r="O135" i="17"/>
  <c r="L135" i="17"/>
  <c r="L134" i="17" s="1"/>
  <c r="I135" i="17"/>
  <c r="F135" i="17"/>
  <c r="N134" i="17"/>
  <c r="M134" i="17"/>
  <c r="K134" i="17"/>
  <c r="J134" i="17"/>
  <c r="H134" i="17"/>
  <c r="G134" i="17"/>
  <c r="E134" i="17"/>
  <c r="D134" i="17"/>
  <c r="O133" i="17"/>
  <c r="L133" i="17"/>
  <c r="I133" i="17"/>
  <c r="F133" i="17"/>
  <c r="O132" i="17"/>
  <c r="L132" i="17"/>
  <c r="L131" i="17" s="1"/>
  <c r="I132" i="17"/>
  <c r="F132" i="17"/>
  <c r="N131" i="17"/>
  <c r="M131" i="17"/>
  <c r="K131" i="17"/>
  <c r="J131" i="17"/>
  <c r="H131" i="17"/>
  <c r="G131" i="17"/>
  <c r="E131" i="17"/>
  <c r="D131" i="17"/>
  <c r="O130" i="17"/>
  <c r="L130" i="17"/>
  <c r="I130" i="17"/>
  <c r="F130" i="17"/>
  <c r="O129" i="17"/>
  <c r="L129" i="17"/>
  <c r="I129" i="17"/>
  <c r="F129" i="17"/>
  <c r="O128" i="17"/>
  <c r="L128" i="17"/>
  <c r="I128" i="17"/>
  <c r="F128" i="17"/>
  <c r="O127" i="17"/>
  <c r="L127" i="17"/>
  <c r="L126" i="17" s="1"/>
  <c r="I127" i="17"/>
  <c r="F127" i="17"/>
  <c r="N126" i="17"/>
  <c r="M126" i="17"/>
  <c r="K126" i="17"/>
  <c r="J126" i="17"/>
  <c r="H126" i="17"/>
  <c r="H120" i="17" s="1"/>
  <c r="G126" i="17"/>
  <c r="F126" i="17"/>
  <c r="E126" i="17"/>
  <c r="D126" i="17"/>
  <c r="O125" i="17"/>
  <c r="L125" i="17"/>
  <c r="I125" i="17"/>
  <c r="F125" i="17"/>
  <c r="O124" i="17"/>
  <c r="L124" i="17"/>
  <c r="I124" i="17"/>
  <c r="F124" i="17"/>
  <c r="O123" i="17"/>
  <c r="L123" i="17"/>
  <c r="I123" i="17"/>
  <c r="F123" i="17"/>
  <c r="O122" i="17"/>
  <c r="L122" i="17"/>
  <c r="I122" i="17"/>
  <c r="F122" i="17"/>
  <c r="F121" i="17" s="1"/>
  <c r="N121" i="17"/>
  <c r="M121" i="17"/>
  <c r="K121" i="17"/>
  <c r="J121" i="17"/>
  <c r="H121" i="17"/>
  <c r="G121" i="17"/>
  <c r="E121" i="17"/>
  <c r="D121" i="17"/>
  <c r="O119" i="17"/>
  <c r="L119" i="17"/>
  <c r="I119" i="17"/>
  <c r="F119" i="17"/>
  <c r="O118" i="17"/>
  <c r="L118" i="17"/>
  <c r="I118" i="17"/>
  <c r="F118" i="17"/>
  <c r="O117" i="17"/>
  <c r="L117" i="17"/>
  <c r="I117" i="17"/>
  <c r="F117" i="17"/>
  <c r="O116" i="17"/>
  <c r="L116" i="17"/>
  <c r="I116" i="17"/>
  <c r="F116" i="17"/>
  <c r="O115" i="17"/>
  <c r="L115" i="17"/>
  <c r="I115" i="17"/>
  <c r="F115" i="17"/>
  <c r="F114" i="17" s="1"/>
  <c r="N114" i="17"/>
  <c r="M114" i="17"/>
  <c r="K114" i="17"/>
  <c r="J114" i="17"/>
  <c r="H114" i="17"/>
  <c r="G114" i="17"/>
  <c r="E114" i="17"/>
  <c r="D114" i="17"/>
  <c r="O113" i="17"/>
  <c r="L113" i="17"/>
  <c r="I113" i="17"/>
  <c r="F113" i="17"/>
  <c r="O112" i="17"/>
  <c r="L112" i="17"/>
  <c r="I112" i="17"/>
  <c r="F112" i="17"/>
  <c r="O111" i="17"/>
  <c r="L111" i="17"/>
  <c r="I111" i="17"/>
  <c r="F111" i="17"/>
  <c r="O110" i="17"/>
  <c r="L110" i="17"/>
  <c r="I110" i="17"/>
  <c r="F110" i="17"/>
  <c r="O109" i="17"/>
  <c r="L109" i="17"/>
  <c r="I109" i="17"/>
  <c r="F109" i="17"/>
  <c r="N108" i="17"/>
  <c r="M108" i="17"/>
  <c r="K108" i="17"/>
  <c r="J108" i="17"/>
  <c r="H108" i="17"/>
  <c r="G108" i="17"/>
  <c r="E108" i="17"/>
  <c r="D108" i="17"/>
  <c r="O107" i="17"/>
  <c r="L107" i="17"/>
  <c r="I107" i="17"/>
  <c r="F107" i="17"/>
  <c r="O106" i="17"/>
  <c r="L106" i="17"/>
  <c r="I106" i="17"/>
  <c r="F106" i="17"/>
  <c r="O105" i="17"/>
  <c r="L105" i="17"/>
  <c r="I105" i="17"/>
  <c r="F105" i="17"/>
  <c r="O104" i="17"/>
  <c r="L104" i="17"/>
  <c r="I104" i="17"/>
  <c r="F104" i="17"/>
  <c r="O103" i="17"/>
  <c r="L103" i="17"/>
  <c r="I103" i="17"/>
  <c r="F103" i="17"/>
  <c r="O102" i="17"/>
  <c r="L102" i="17"/>
  <c r="I102" i="17"/>
  <c r="F102" i="17"/>
  <c r="O101" i="17"/>
  <c r="L101" i="17"/>
  <c r="I101" i="17"/>
  <c r="F101" i="17"/>
  <c r="O100" i="17"/>
  <c r="L100" i="17"/>
  <c r="I100" i="17"/>
  <c r="I99" i="17" s="1"/>
  <c r="F100" i="17"/>
  <c r="N99" i="17"/>
  <c r="M99" i="17"/>
  <c r="K99" i="17"/>
  <c r="J99" i="17"/>
  <c r="H99" i="17"/>
  <c r="G99" i="17"/>
  <c r="E99" i="17"/>
  <c r="D99" i="17"/>
  <c r="O98" i="17"/>
  <c r="L98" i="17"/>
  <c r="I98" i="17"/>
  <c r="F98" i="17"/>
  <c r="O97" i="17"/>
  <c r="L97" i="17"/>
  <c r="I97" i="17"/>
  <c r="C97" i="17" s="1"/>
  <c r="F97" i="17"/>
  <c r="O96" i="17"/>
  <c r="L96" i="17"/>
  <c r="I96" i="17"/>
  <c r="F96" i="17"/>
  <c r="O95" i="17"/>
  <c r="L95" i="17"/>
  <c r="I95" i="17"/>
  <c r="F95" i="17"/>
  <c r="O94" i="17"/>
  <c r="L94" i="17"/>
  <c r="I94" i="17"/>
  <c r="F94" i="17"/>
  <c r="O93" i="17"/>
  <c r="L93" i="17"/>
  <c r="I93" i="17"/>
  <c r="F93" i="17"/>
  <c r="O92" i="17"/>
  <c r="L92" i="17"/>
  <c r="I92" i="17"/>
  <c r="F92" i="17"/>
  <c r="N91" i="17"/>
  <c r="M91" i="17"/>
  <c r="K91" i="17"/>
  <c r="J91" i="17"/>
  <c r="H91" i="17"/>
  <c r="G91" i="17"/>
  <c r="E91" i="17"/>
  <c r="D91" i="17"/>
  <c r="O90" i="17"/>
  <c r="L90" i="17"/>
  <c r="I90" i="17"/>
  <c r="F90" i="17"/>
  <c r="O89" i="17"/>
  <c r="L89" i="17"/>
  <c r="I89" i="17"/>
  <c r="C89" i="17" s="1"/>
  <c r="F89" i="17"/>
  <c r="O88" i="17"/>
  <c r="L88" i="17"/>
  <c r="I88" i="17"/>
  <c r="F88" i="17"/>
  <c r="O87" i="17"/>
  <c r="L87" i="17"/>
  <c r="I87" i="17"/>
  <c r="F87" i="17"/>
  <c r="O86" i="17"/>
  <c r="L86" i="17"/>
  <c r="L85" i="17" s="1"/>
  <c r="I86" i="17"/>
  <c r="F86" i="17"/>
  <c r="F85" i="17" s="1"/>
  <c r="N85" i="17"/>
  <c r="M85" i="17"/>
  <c r="K85" i="17"/>
  <c r="J85" i="17"/>
  <c r="H85" i="17"/>
  <c r="G85" i="17"/>
  <c r="E85" i="17"/>
  <c r="D85" i="17"/>
  <c r="O84" i="17"/>
  <c r="L84" i="17"/>
  <c r="I84" i="17"/>
  <c r="F84" i="17"/>
  <c r="O82" i="17"/>
  <c r="L82" i="17"/>
  <c r="I82" i="17"/>
  <c r="F82" i="17"/>
  <c r="O81" i="17"/>
  <c r="O80" i="17" s="1"/>
  <c r="L81" i="17"/>
  <c r="I81" i="17"/>
  <c r="I80" i="17" s="1"/>
  <c r="F81" i="17"/>
  <c r="F80" i="17" s="1"/>
  <c r="N80" i="17"/>
  <c r="M80" i="17"/>
  <c r="K80" i="17"/>
  <c r="J80" i="17"/>
  <c r="H80" i="17"/>
  <c r="G80" i="17"/>
  <c r="E80" i="17"/>
  <c r="E76" i="17" s="1"/>
  <c r="D80" i="17"/>
  <c r="O79" i="17"/>
  <c r="L79" i="17"/>
  <c r="I79" i="17"/>
  <c r="F79" i="17"/>
  <c r="O78" i="17"/>
  <c r="L78" i="17"/>
  <c r="I78" i="17"/>
  <c r="F78" i="17"/>
  <c r="F77" i="17" s="1"/>
  <c r="F76" i="17" s="1"/>
  <c r="O77" i="17"/>
  <c r="O76" i="17" s="1"/>
  <c r="N77" i="17"/>
  <c r="M77" i="17"/>
  <c r="K77" i="17"/>
  <c r="J77" i="17"/>
  <c r="H77" i="17"/>
  <c r="H76" i="17" s="1"/>
  <c r="G77" i="17"/>
  <c r="E77" i="17"/>
  <c r="D77" i="17"/>
  <c r="D76" i="17" s="1"/>
  <c r="N76" i="17"/>
  <c r="J76" i="17"/>
  <c r="O74" i="17"/>
  <c r="L74" i="17"/>
  <c r="I74" i="17"/>
  <c r="F74" i="17"/>
  <c r="O73" i="17"/>
  <c r="L73" i="17"/>
  <c r="I73" i="17"/>
  <c r="F73" i="17"/>
  <c r="O72" i="17"/>
  <c r="L72" i="17"/>
  <c r="I72" i="17"/>
  <c r="F72" i="17"/>
  <c r="O71" i="17"/>
  <c r="L71" i="17"/>
  <c r="I71" i="17"/>
  <c r="F71" i="17"/>
  <c r="O70" i="17"/>
  <c r="L70" i="17"/>
  <c r="I70" i="17"/>
  <c r="F70" i="17"/>
  <c r="N69" i="17"/>
  <c r="M69" i="17"/>
  <c r="K69" i="17"/>
  <c r="J69" i="17"/>
  <c r="H69" i="17"/>
  <c r="H67" i="17" s="1"/>
  <c r="G69" i="17"/>
  <c r="E69" i="17"/>
  <c r="E67" i="17" s="1"/>
  <c r="D69" i="17"/>
  <c r="D67" i="17" s="1"/>
  <c r="O68" i="17"/>
  <c r="L68" i="17"/>
  <c r="I68" i="17"/>
  <c r="F68" i="17"/>
  <c r="N67" i="17"/>
  <c r="M67" i="17"/>
  <c r="K67" i="17"/>
  <c r="J67" i="17"/>
  <c r="G67"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L59" i="17"/>
  <c r="L58" i="17" s="1"/>
  <c r="L54" i="17" s="1"/>
  <c r="I59" i="17"/>
  <c r="F59" i="17"/>
  <c r="N58" i="17"/>
  <c r="M58" i="17"/>
  <c r="K58" i="17"/>
  <c r="J58" i="17"/>
  <c r="H58" i="17"/>
  <c r="G58" i="17"/>
  <c r="E58" i="17"/>
  <c r="D58" i="17"/>
  <c r="O57" i="17"/>
  <c r="L57" i="17"/>
  <c r="I57" i="17"/>
  <c r="F57" i="17"/>
  <c r="O56" i="17"/>
  <c r="L56" i="17"/>
  <c r="L55" i="17" s="1"/>
  <c r="I56" i="17"/>
  <c r="I55" i="17" s="1"/>
  <c r="F56" i="17"/>
  <c r="F55" i="17" s="1"/>
  <c r="N55" i="17"/>
  <c r="M55" i="17"/>
  <c r="K55" i="17"/>
  <c r="J55" i="17"/>
  <c r="H55" i="17"/>
  <c r="G55" i="17"/>
  <c r="E55" i="17"/>
  <c r="E54" i="17" s="1"/>
  <c r="D55" i="17"/>
  <c r="N54" i="17"/>
  <c r="K54" i="17"/>
  <c r="J54" i="17"/>
  <c r="H54" i="17"/>
  <c r="G54" i="17"/>
  <c r="G53" i="17" s="1"/>
  <c r="O47" i="17"/>
  <c r="C47" i="17" s="1"/>
  <c r="O46" i="17"/>
  <c r="C46" i="17" s="1"/>
  <c r="N45" i="17"/>
  <c r="M45" i="17"/>
  <c r="L44" i="17"/>
  <c r="I44" i="17"/>
  <c r="I43" i="17" s="1"/>
  <c r="F44" i="17"/>
  <c r="F43" i="17" s="1"/>
  <c r="L43" i="17"/>
  <c r="K43" i="17"/>
  <c r="J43" i="17"/>
  <c r="H43" i="17"/>
  <c r="G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C32" i="17" s="1"/>
  <c r="L31" i="17"/>
  <c r="C31" i="17" s="1"/>
  <c r="K31" i="17"/>
  <c r="J31" i="17"/>
  <c r="L30" i="17"/>
  <c r="C30" i="17" s="1"/>
  <c r="L29" i="17"/>
  <c r="C29" i="17" s="1"/>
  <c r="L28" i="17"/>
  <c r="C28" i="17" s="1"/>
  <c r="K27" i="17"/>
  <c r="J27" i="17"/>
  <c r="J26" i="17" s="1"/>
  <c r="F25" i="17"/>
  <c r="C25" i="17" s="1"/>
  <c r="I24" i="17"/>
  <c r="O23" i="17"/>
  <c r="L23" i="17"/>
  <c r="I23" i="17"/>
  <c r="F23" i="17"/>
  <c r="O22" i="17"/>
  <c r="L22" i="17"/>
  <c r="L21" i="17" s="1"/>
  <c r="I22" i="17"/>
  <c r="I21" i="17" s="1"/>
  <c r="F22" i="17"/>
  <c r="O21" i="17"/>
  <c r="O275" i="17" s="1"/>
  <c r="O274" i="17" s="1"/>
  <c r="N21" i="17"/>
  <c r="N275" i="17" s="1"/>
  <c r="N274" i="17" s="1"/>
  <c r="M21" i="17"/>
  <c r="K21" i="17"/>
  <c r="J21" i="17"/>
  <c r="J275" i="17" s="1"/>
  <c r="H21" i="17"/>
  <c r="H275" i="17" s="1"/>
  <c r="G21" i="17"/>
  <c r="G275" i="17" s="1"/>
  <c r="G274" i="17" s="1"/>
  <c r="F21" i="17"/>
  <c r="E21" i="17"/>
  <c r="E275" i="17" s="1"/>
  <c r="E274" i="17" s="1"/>
  <c r="D21" i="17"/>
  <c r="D275" i="17" s="1"/>
  <c r="H174" i="17" l="1"/>
  <c r="C78" i="17"/>
  <c r="M76" i="17"/>
  <c r="L108" i="17"/>
  <c r="C119" i="17"/>
  <c r="C129" i="17"/>
  <c r="M161" i="17"/>
  <c r="M160" i="17" s="1"/>
  <c r="I174" i="17"/>
  <c r="N212" i="17"/>
  <c r="C225" i="17"/>
  <c r="C65" i="17"/>
  <c r="C133" i="17"/>
  <c r="C136" i="17"/>
  <c r="H187" i="17"/>
  <c r="J187" i="17"/>
  <c r="J182" i="17" s="1"/>
  <c r="C229" i="17"/>
  <c r="I108" i="17"/>
  <c r="D274" i="17"/>
  <c r="M54" i="17"/>
  <c r="M53" i="17" s="1"/>
  <c r="C101" i="17"/>
  <c r="C113" i="17"/>
  <c r="C173" i="17"/>
  <c r="M182" i="17"/>
  <c r="M181" i="17" s="1"/>
  <c r="C189" i="17"/>
  <c r="C197" i="17"/>
  <c r="N187" i="17"/>
  <c r="N182" i="17" s="1"/>
  <c r="N240" i="17"/>
  <c r="N211" i="17" s="1"/>
  <c r="N181" i="17" s="1"/>
  <c r="J252" i="17"/>
  <c r="D252" i="17"/>
  <c r="H252" i="17"/>
  <c r="J274" i="17"/>
  <c r="H53" i="17"/>
  <c r="N53" i="17"/>
  <c r="C74" i="17"/>
  <c r="N83" i="17"/>
  <c r="M83" i="17"/>
  <c r="C109" i="17"/>
  <c r="C110" i="17"/>
  <c r="C141" i="17"/>
  <c r="C145" i="17"/>
  <c r="C146" i="17"/>
  <c r="D120" i="17"/>
  <c r="C165" i="17"/>
  <c r="E182" i="17"/>
  <c r="C193" i="17"/>
  <c r="C209" i="17"/>
  <c r="C217" i="17"/>
  <c r="C261" i="17"/>
  <c r="J211" i="17"/>
  <c r="F275" i="17"/>
  <c r="K275" i="17"/>
  <c r="K274" i="17" s="1"/>
  <c r="K26" i="17"/>
  <c r="K20" i="17" s="1"/>
  <c r="K53" i="17"/>
  <c r="E53" i="17"/>
  <c r="J83" i="17"/>
  <c r="C88" i="17"/>
  <c r="O85" i="17"/>
  <c r="C105" i="17"/>
  <c r="C125" i="17"/>
  <c r="C128" i="17"/>
  <c r="C143" i="17"/>
  <c r="K160" i="17"/>
  <c r="G161" i="17"/>
  <c r="G160" i="17" s="1"/>
  <c r="C169" i="17"/>
  <c r="C185" i="17"/>
  <c r="C205" i="17"/>
  <c r="C230" i="17"/>
  <c r="C231" i="17"/>
  <c r="C237" i="17"/>
  <c r="C249" i="17"/>
  <c r="C277" i="17"/>
  <c r="H20" i="17"/>
  <c r="M20" i="17"/>
  <c r="C59" i="17"/>
  <c r="C60" i="17"/>
  <c r="C62" i="17"/>
  <c r="C64" i="17"/>
  <c r="K83" i="17"/>
  <c r="O99" i="17"/>
  <c r="C117" i="17"/>
  <c r="C157" i="17"/>
  <c r="C159" i="17"/>
  <c r="L175" i="17"/>
  <c r="L174" i="17" s="1"/>
  <c r="D187" i="17"/>
  <c r="D182" i="17" s="1"/>
  <c r="C213" i="17"/>
  <c r="D212" i="17"/>
  <c r="L166" i="17"/>
  <c r="L161" i="17" s="1"/>
  <c r="L160" i="17" s="1"/>
  <c r="H182" i="17"/>
  <c r="L188" i="17"/>
  <c r="C198" i="17"/>
  <c r="L199" i="17"/>
  <c r="C206" i="17"/>
  <c r="E212" i="17"/>
  <c r="E211" i="17" s="1"/>
  <c r="C223" i="17"/>
  <c r="L227" i="17"/>
  <c r="I245" i="17"/>
  <c r="C262" i="17"/>
  <c r="M252" i="17"/>
  <c r="I276" i="17"/>
  <c r="C279" i="17"/>
  <c r="C282" i="17"/>
  <c r="O55" i="17"/>
  <c r="C55" i="17" s="1"/>
  <c r="C63" i="17"/>
  <c r="C70" i="17"/>
  <c r="L80" i="17"/>
  <c r="C90" i="17"/>
  <c r="I91" i="17"/>
  <c r="O91" i="17"/>
  <c r="C102" i="17"/>
  <c r="C104" i="17"/>
  <c r="H83" i="17"/>
  <c r="H75" i="17" s="1"/>
  <c r="H52" i="17" s="1"/>
  <c r="C111" i="17"/>
  <c r="O114" i="17"/>
  <c r="L114" i="17"/>
  <c r="C124" i="17"/>
  <c r="O121" i="17"/>
  <c r="C130" i="17"/>
  <c r="I131" i="17"/>
  <c r="L138" i="17"/>
  <c r="D161" i="17"/>
  <c r="D160" i="17" s="1"/>
  <c r="H161" i="17"/>
  <c r="H160" i="17" s="1"/>
  <c r="C168" i="17"/>
  <c r="O175" i="17"/>
  <c r="O174" i="17" s="1"/>
  <c r="C186" i="17"/>
  <c r="M212" i="17"/>
  <c r="M211" i="17" s="1"/>
  <c r="O227" i="17"/>
  <c r="E252" i="17"/>
  <c r="C57" i="17"/>
  <c r="D54" i="17"/>
  <c r="D53" i="17" s="1"/>
  <c r="K76" i="17"/>
  <c r="K75" i="17" s="1"/>
  <c r="G83" i="17"/>
  <c r="E83" i="17"/>
  <c r="C96" i="17"/>
  <c r="C103" i="17"/>
  <c r="D83" i="17"/>
  <c r="D75" i="17" s="1"/>
  <c r="C116" i="17"/>
  <c r="E120" i="17"/>
  <c r="E75" i="17" s="1"/>
  <c r="K120" i="17"/>
  <c r="O131" i="17"/>
  <c r="C140" i="17"/>
  <c r="C151" i="17"/>
  <c r="C156" i="17"/>
  <c r="N161" i="17"/>
  <c r="N160" i="17" s="1"/>
  <c r="C170" i="17"/>
  <c r="O183" i="17"/>
  <c r="C203" i="17"/>
  <c r="C204" i="17"/>
  <c r="C221" i="17"/>
  <c r="C242" i="17"/>
  <c r="C254" i="17"/>
  <c r="C255" i="17"/>
  <c r="C271" i="17"/>
  <c r="L276" i="17"/>
  <c r="O147" i="17"/>
  <c r="G20" i="17"/>
  <c r="C22" i="17"/>
  <c r="C23" i="17"/>
  <c r="C44" i="17"/>
  <c r="O58" i="17"/>
  <c r="C61" i="17"/>
  <c r="C66" i="17"/>
  <c r="C73" i="17"/>
  <c r="O69" i="17"/>
  <c r="O67" i="17" s="1"/>
  <c r="G76" i="17"/>
  <c r="C95" i="17"/>
  <c r="C107" i="17"/>
  <c r="G120" i="17"/>
  <c r="M120" i="17"/>
  <c r="L121" i="17"/>
  <c r="L120" i="17" s="1"/>
  <c r="F138" i="17"/>
  <c r="C144" i="17"/>
  <c r="F162" i="17"/>
  <c r="C164" i="17"/>
  <c r="O171" i="17"/>
  <c r="C194" i="17"/>
  <c r="C196" i="17"/>
  <c r="C210" i="17"/>
  <c r="C218" i="17"/>
  <c r="C224" i="17"/>
  <c r="C239" i="17"/>
  <c r="I241" i="17"/>
  <c r="I240" i="17" s="1"/>
  <c r="O253" i="17"/>
  <c r="O252" i="17" s="1"/>
  <c r="I269" i="17"/>
  <c r="I275" i="17" s="1"/>
  <c r="C278" i="17"/>
  <c r="I20" i="17"/>
  <c r="L275" i="17"/>
  <c r="C43" i="17"/>
  <c r="C71" i="17"/>
  <c r="I69" i="17"/>
  <c r="I67" i="17" s="1"/>
  <c r="C79" i="17"/>
  <c r="I77" i="17"/>
  <c r="C87" i="17"/>
  <c r="I85" i="17"/>
  <c r="F134" i="17"/>
  <c r="C176" i="17"/>
  <c r="F175" i="17"/>
  <c r="C220" i="17"/>
  <c r="F219" i="17"/>
  <c r="C92" i="17"/>
  <c r="F91" i="17"/>
  <c r="C123" i="17"/>
  <c r="I121" i="17"/>
  <c r="C132" i="17"/>
  <c r="F131" i="17"/>
  <c r="C131" i="17" s="1"/>
  <c r="C148" i="17"/>
  <c r="F147" i="17"/>
  <c r="C100" i="17"/>
  <c r="F99" i="17"/>
  <c r="C112" i="17"/>
  <c r="F108" i="17"/>
  <c r="I126" i="17"/>
  <c r="C127" i="17"/>
  <c r="I166" i="17"/>
  <c r="C167" i="17"/>
  <c r="C81" i="17"/>
  <c r="C84" i="17"/>
  <c r="C93" i="17"/>
  <c r="I134" i="17"/>
  <c r="C135" i="17"/>
  <c r="C149" i="17"/>
  <c r="C256" i="17"/>
  <c r="M275" i="17"/>
  <c r="M274" i="17" s="1"/>
  <c r="H274" i="17"/>
  <c r="L27" i="17"/>
  <c r="L33" i="17"/>
  <c r="C33" i="17" s="1"/>
  <c r="L36" i="17"/>
  <c r="C36" i="17" s="1"/>
  <c r="F41" i="17"/>
  <c r="C41" i="17" s="1"/>
  <c r="O45" i="17"/>
  <c r="J53" i="17"/>
  <c r="I58" i="17"/>
  <c r="I54" i="17" s="1"/>
  <c r="L69" i="17"/>
  <c r="L67" i="17" s="1"/>
  <c r="L53" i="17" s="1"/>
  <c r="L77" i="17"/>
  <c r="L76" i="17" s="1"/>
  <c r="C80" i="17"/>
  <c r="C82" i="17"/>
  <c r="C94" i="17"/>
  <c r="L99" i="17"/>
  <c r="C106" i="17"/>
  <c r="J120" i="17"/>
  <c r="N120" i="17"/>
  <c r="N75" i="17" s="1"/>
  <c r="O126" i="17"/>
  <c r="C150" i="17"/>
  <c r="C155" i="17"/>
  <c r="I153" i="17"/>
  <c r="I152" i="17" s="1"/>
  <c r="C158" i="17"/>
  <c r="E160" i="17"/>
  <c r="I162" i="17"/>
  <c r="C163" i="17"/>
  <c r="O166" i="17"/>
  <c r="O161" i="17" s="1"/>
  <c r="C184" i="17"/>
  <c r="F183" i="17"/>
  <c r="H211" i="17"/>
  <c r="H181" i="17" s="1"/>
  <c r="C284" i="17"/>
  <c r="C21" i="17"/>
  <c r="F161" i="17"/>
  <c r="C172" i="17"/>
  <c r="F171" i="17"/>
  <c r="C171" i="17" s="1"/>
  <c r="J20" i="17"/>
  <c r="N20" i="17"/>
  <c r="C56" i="17"/>
  <c r="F58" i="17"/>
  <c r="C58" i="17" s="1"/>
  <c r="C68" i="17"/>
  <c r="F69" i="17"/>
  <c r="C72" i="17"/>
  <c r="L91" i="17"/>
  <c r="C98" i="17"/>
  <c r="O108" i="17"/>
  <c r="I114" i="17"/>
  <c r="C114" i="17" s="1"/>
  <c r="C115" i="17"/>
  <c r="C118" i="17"/>
  <c r="O134" i="17"/>
  <c r="I138" i="17"/>
  <c r="C138" i="17" s="1"/>
  <c r="C139" i="17"/>
  <c r="C142" i="17"/>
  <c r="L153" i="17"/>
  <c r="L152" i="17" s="1"/>
  <c r="C86" i="17"/>
  <c r="C122" i="17"/>
  <c r="C154" i="17"/>
  <c r="O188" i="17"/>
  <c r="C200" i="17"/>
  <c r="F199" i="17"/>
  <c r="C199" i="17" s="1"/>
  <c r="O199" i="17"/>
  <c r="K211" i="17"/>
  <c r="K181" i="17" s="1"/>
  <c r="C234" i="17"/>
  <c r="C236" i="17"/>
  <c r="F233" i="17"/>
  <c r="C247" i="17"/>
  <c r="C248" i="17"/>
  <c r="F245" i="17"/>
  <c r="C268" i="17"/>
  <c r="F267" i="17"/>
  <c r="C269" i="17"/>
  <c r="C270" i="17"/>
  <c r="C283" i="17"/>
  <c r="C180" i="17"/>
  <c r="F179" i="17"/>
  <c r="C190" i="17"/>
  <c r="C192" i="17"/>
  <c r="F188" i="17"/>
  <c r="D211" i="17"/>
  <c r="C214" i="17"/>
  <c r="C226" i="17"/>
  <c r="G211" i="17"/>
  <c r="G181" i="17" s="1"/>
  <c r="C235" i="17"/>
  <c r="I233" i="17"/>
  <c r="I232" i="17" s="1"/>
  <c r="C238" i="17"/>
  <c r="O240" i="17"/>
  <c r="I250" i="17"/>
  <c r="C250" i="17" s="1"/>
  <c r="C251" i="17"/>
  <c r="L253" i="17"/>
  <c r="L252" i="17" s="1"/>
  <c r="C258" i="17"/>
  <c r="C260" i="17"/>
  <c r="F257" i="17"/>
  <c r="C264" i="17"/>
  <c r="F263" i="17"/>
  <c r="C263" i="17" s="1"/>
  <c r="C191" i="17"/>
  <c r="I188" i="17"/>
  <c r="I187" i="17" s="1"/>
  <c r="I182" i="17" s="1"/>
  <c r="C195" i="17"/>
  <c r="C202" i="17"/>
  <c r="C207" i="17"/>
  <c r="C208" i="17"/>
  <c r="C215" i="17"/>
  <c r="C216" i="17"/>
  <c r="I219" i="17"/>
  <c r="I212" i="17" s="1"/>
  <c r="O219" i="17"/>
  <c r="O212" i="17" s="1"/>
  <c r="L219" i="17"/>
  <c r="L212" i="17" s="1"/>
  <c r="C222" i="17"/>
  <c r="C228" i="17"/>
  <c r="F227" i="17"/>
  <c r="C243" i="17"/>
  <c r="C244" i="17"/>
  <c r="F241" i="17"/>
  <c r="C246" i="17"/>
  <c r="L245" i="17"/>
  <c r="L240" i="17" s="1"/>
  <c r="C259" i="17"/>
  <c r="I257" i="17"/>
  <c r="I253" i="17" s="1"/>
  <c r="I252" i="17" s="1"/>
  <c r="C280" i="17"/>
  <c r="F276" i="17"/>
  <c r="C276" i="17" s="1"/>
  <c r="C227" i="17" l="1"/>
  <c r="J75" i="17"/>
  <c r="J272" i="17" s="1"/>
  <c r="M75" i="17"/>
  <c r="O211" i="17"/>
  <c r="I211" i="17"/>
  <c r="K272" i="17"/>
  <c r="C147" i="17"/>
  <c r="I274" i="17"/>
  <c r="O54" i="17"/>
  <c r="O53" i="17" s="1"/>
  <c r="G75" i="17"/>
  <c r="G52" i="17" s="1"/>
  <c r="E181" i="17"/>
  <c r="J181" i="17"/>
  <c r="L83" i="17"/>
  <c r="H272" i="17"/>
  <c r="O83" i="17"/>
  <c r="O160" i="17"/>
  <c r="C121" i="17"/>
  <c r="K52" i="17"/>
  <c r="K51" i="17" s="1"/>
  <c r="K50" i="17" s="1"/>
  <c r="F120" i="17"/>
  <c r="C152" i="17"/>
  <c r="N52" i="17"/>
  <c r="N51" i="17" s="1"/>
  <c r="N50" i="17" s="1"/>
  <c r="M272" i="17"/>
  <c r="M52" i="17"/>
  <c r="M51" i="17" s="1"/>
  <c r="E52" i="17"/>
  <c r="E51" i="17" s="1"/>
  <c r="E50" i="17" s="1"/>
  <c r="E24" i="17" s="1"/>
  <c r="E272" i="17"/>
  <c r="C245" i="17"/>
  <c r="O120" i="17"/>
  <c r="O75" i="17" s="1"/>
  <c r="J52" i="17"/>
  <c r="J51" i="17" s="1"/>
  <c r="J50" i="17" s="1"/>
  <c r="C108" i="17"/>
  <c r="L187" i="17"/>
  <c r="L182" i="17" s="1"/>
  <c r="D52" i="17"/>
  <c r="C257" i="17"/>
  <c r="I161" i="17"/>
  <c r="I160" i="17" s="1"/>
  <c r="L274" i="17"/>
  <c r="D272" i="17"/>
  <c r="N272" i="17"/>
  <c r="O187" i="17"/>
  <c r="O182" i="17" s="1"/>
  <c r="C126" i="17"/>
  <c r="H51" i="17"/>
  <c r="I83" i="17"/>
  <c r="C85" i="17"/>
  <c r="I53" i="17"/>
  <c r="L211" i="17"/>
  <c r="L181" i="17" s="1"/>
  <c r="C188" i="17"/>
  <c r="F187" i="17"/>
  <c r="C162" i="17"/>
  <c r="C183" i="17"/>
  <c r="C45" i="17"/>
  <c r="O20" i="17"/>
  <c r="C27" i="17"/>
  <c r="L26" i="17"/>
  <c r="F253" i="17"/>
  <c r="I120" i="17"/>
  <c r="C267" i="17"/>
  <c r="F266" i="17"/>
  <c r="C69" i="17"/>
  <c r="F67" i="17"/>
  <c r="C67" i="17" s="1"/>
  <c r="D181" i="17"/>
  <c r="C175" i="17"/>
  <c r="I181" i="17"/>
  <c r="G272" i="17"/>
  <c r="F232" i="17"/>
  <c r="C232" i="17" s="1"/>
  <c r="C233" i="17"/>
  <c r="F160" i="17"/>
  <c r="F274" i="17"/>
  <c r="C120" i="17"/>
  <c r="F83" i="17"/>
  <c r="N273" i="17"/>
  <c r="C99" i="17"/>
  <c r="C219" i="17"/>
  <c r="C166" i="17"/>
  <c r="C77" i="17"/>
  <c r="I76" i="17"/>
  <c r="J273" i="17"/>
  <c r="O181" i="17"/>
  <c r="L75" i="17"/>
  <c r="L52" i="17" s="1"/>
  <c r="F240" i="17"/>
  <c r="C240" i="17" s="1"/>
  <c r="C241" i="17"/>
  <c r="F212" i="17"/>
  <c r="C179" i="17"/>
  <c r="F178" i="17"/>
  <c r="C178" i="17" s="1"/>
  <c r="C153" i="17"/>
  <c r="C275" i="17"/>
  <c r="K273" i="17"/>
  <c r="C91" i="17"/>
  <c r="C134" i="17"/>
  <c r="F54" i="17"/>
  <c r="G51" i="17"/>
  <c r="C161" i="17" l="1"/>
  <c r="C160" i="17"/>
  <c r="C187" i="17"/>
  <c r="C274" i="17"/>
  <c r="O272" i="17"/>
  <c r="M50" i="17"/>
  <c r="M273" i="17"/>
  <c r="E20" i="17"/>
  <c r="E273" i="17"/>
  <c r="D51" i="17"/>
  <c r="F182" i="17"/>
  <c r="C182" i="17" s="1"/>
  <c r="L272" i="17"/>
  <c r="G273" i="17"/>
  <c r="G50" i="17"/>
  <c r="I75" i="17"/>
  <c r="I272" i="17" s="1"/>
  <c r="C76" i="17"/>
  <c r="F265" i="17"/>
  <c r="C266" i="17"/>
  <c r="F252" i="17"/>
  <c r="C252" i="17" s="1"/>
  <c r="C253" i="17"/>
  <c r="I52" i="17"/>
  <c r="I51" i="17" s="1"/>
  <c r="L51" i="17"/>
  <c r="L50" i="17" s="1"/>
  <c r="O52" i="17"/>
  <c r="O51" i="17" s="1"/>
  <c r="D50" i="17"/>
  <c r="D24" i="17" s="1"/>
  <c r="L273" i="17"/>
  <c r="C26" i="17"/>
  <c r="L20" i="17"/>
  <c r="H273" i="17"/>
  <c r="H50" i="17"/>
  <c r="F53" i="17"/>
  <c r="C54" i="17"/>
  <c r="C83" i="17"/>
  <c r="F75" i="17"/>
  <c r="C75" i="17" s="1"/>
  <c r="C212" i="17"/>
  <c r="F211" i="17"/>
  <c r="C211" i="17" s="1"/>
  <c r="F174" i="17"/>
  <c r="C174" i="17" s="1"/>
  <c r="F24" i="17" l="1"/>
  <c r="D20" i="17"/>
  <c r="I273" i="17"/>
  <c r="I50" i="17"/>
  <c r="C265" i="17"/>
  <c r="F272" i="17"/>
  <c r="C272" i="17" s="1"/>
  <c r="D273" i="17"/>
  <c r="F181" i="17"/>
  <c r="C181" i="17" s="1"/>
  <c r="C53" i="17"/>
  <c r="F52" i="17"/>
  <c r="O50" i="17"/>
  <c r="O273" i="17"/>
  <c r="F51" i="17" l="1"/>
  <c r="C52" i="17"/>
  <c r="C24" i="17"/>
  <c r="F20" i="17"/>
  <c r="C20" i="17" s="1"/>
  <c r="F273" i="17" l="1"/>
  <c r="C273" i="17" s="1"/>
  <c r="F50" i="17"/>
  <c r="C50" i="17" s="1"/>
  <c r="C51" i="17"/>
  <c r="O284" i="16" l="1"/>
  <c r="L284" i="16"/>
  <c r="I284" i="16"/>
  <c r="F284" i="16"/>
  <c r="O283" i="16"/>
  <c r="L283" i="16"/>
  <c r="I283" i="16"/>
  <c r="F283" i="16"/>
  <c r="O282" i="16"/>
  <c r="L282" i="16"/>
  <c r="I282" i="16"/>
  <c r="F282" i="16"/>
  <c r="O281" i="16"/>
  <c r="L281" i="16"/>
  <c r="I281" i="16"/>
  <c r="F281" i="16"/>
  <c r="O280" i="16"/>
  <c r="L280" i="16"/>
  <c r="I280" i="16"/>
  <c r="F280" i="16"/>
  <c r="O279" i="16"/>
  <c r="L279" i="16"/>
  <c r="I279" i="16"/>
  <c r="F279" i="16"/>
  <c r="O278" i="16"/>
  <c r="L278" i="16"/>
  <c r="I278" i="16"/>
  <c r="F278" i="16"/>
  <c r="O277" i="16"/>
  <c r="O276" i="16" s="1"/>
  <c r="L277" i="16"/>
  <c r="I277" i="16"/>
  <c r="F277" i="16"/>
  <c r="N276" i="16"/>
  <c r="M276" i="16"/>
  <c r="K276" i="16"/>
  <c r="J276" i="16"/>
  <c r="H276" i="16"/>
  <c r="G276" i="16"/>
  <c r="E276" i="16"/>
  <c r="D276" i="16"/>
  <c r="O271" i="16"/>
  <c r="L271" i="16"/>
  <c r="I271" i="16"/>
  <c r="F271" i="16"/>
  <c r="O270" i="16"/>
  <c r="L270" i="16"/>
  <c r="I270" i="16"/>
  <c r="F270" i="16"/>
  <c r="O269" i="16"/>
  <c r="N269" i="16"/>
  <c r="M269" i="16"/>
  <c r="K269" i="16"/>
  <c r="J269" i="16"/>
  <c r="H269" i="16"/>
  <c r="G269" i="16"/>
  <c r="F269" i="16"/>
  <c r="E269" i="16"/>
  <c r="D269" i="16"/>
  <c r="O268" i="16"/>
  <c r="L268" i="16"/>
  <c r="I268" i="16"/>
  <c r="F268" i="16"/>
  <c r="O267" i="16"/>
  <c r="N267" i="16"/>
  <c r="N266" i="16" s="1"/>
  <c r="N265" i="16" s="1"/>
  <c r="M267" i="16"/>
  <c r="M266" i="16" s="1"/>
  <c r="M265" i="16" s="1"/>
  <c r="L267" i="16"/>
  <c r="L266" i="16" s="1"/>
  <c r="L265" i="16" s="1"/>
  <c r="K267" i="16"/>
  <c r="J267" i="16"/>
  <c r="I267" i="16"/>
  <c r="I266" i="16" s="1"/>
  <c r="I265" i="16" s="1"/>
  <c r="H267" i="16"/>
  <c r="H266" i="16" s="1"/>
  <c r="H265" i="16" s="1"/>
  <c r="G267" i="16"/>
  <c r="E267" i="16"/>
  <c r="E266" i="16" s="1"/>
  <c r="E265" i="16" s="1"/>
  <c r="D267" i="16"/>
  <c r="O266" i="16"/>
  <c r="K266" i="16"/>
  <c r="K265" i="16" s="1"/>
  <c r="J266" i="16"/>
  <c r="J265" i="16" s="1"/>
  <c r="G266" i="16"/>
  <c r="D266" i="16"/>
  <c r="D265" i="16" s="1"/>
  <c r="O265" i="16"/>
  <c r="G265" i="16"/>
  <c r="O264" i="16"/>
  <c r="L264" i="16"/>
  <c r="L263" i="16" s="1"/>
  <c r="I264" i="16"/>
  <c r="I263" i="16" s="1"/>
  <c r="F264" i="16"/>
  <c r="O263" i="16"/>
  <c r="N263" i="16"/>
  <c r="M263" i="16"/>
  <c r="K263" i="16"/>
  <c r="J263" i="16"/>
  <c r="H263" i="16"/>
  <c r="G263" i="16"/>
  <c r="E263" i="16"/>
  <c r="D263" i="16"/>
  <c r="O262" i="16"/>
  <c r="L262" i="16"/>
  <c r="I262" i="16"/>
  <c r="F262" i="16"/>
  <c r="O261" i="16"/>
  <c r="L261" i="16"/>
  <c r="I261" i="16"/>
  <c r="F261" i="16"/>
  <c r="O260" i="16"/>
  <c r="L260" i="16"/>
  <c r="I260" i="16"/>
  <c r="F260" i="16"/>
  <c r="O259" i="16"/>
  <c r="L259" i="16"/>
  <c r="I259" i="16"/>
  <c r="F259" i="16"/>
  <c r="O258" i="16"/>
  <c r="L258" i="16"/>
  <c r="L257" i="16" s="1"/>
  <c r="I258" i="16"/>
  <c r="F258" i="16"/>
  <c r="O257" i="16"/>
  <c r="N257" i="16"/>
  <c r="M257" i="16"/>
  <c r="K257" i="16"/>
  <c r="J257" i="16"/>
  <c r="H257" i="16"/>
  <c r="G257" i="16"/>
  <c r="G253" i="16" s="1"/>
  <c r="G252" i="16" s="1"/>
  <c r="E257" i="16"/>
  <c r="D257" i="16"/>
  <c r="O256" i="16"/>
  <c r="L256" i="16"/>
  <c r="I256" i="16"/>
  <c r="F256" i="16"/>
  <c r="O255" i="16"/>
  <c r="L255" i="16"/>
  <c r="I255" i="16"/>
  <c r="F255" i="16"/>
  <c r="O254" i="16"/>
  <c r="L254" i="16"/>
  <c r="I254" i="16"/>
  <c r="F254" i="16"/>
  <c r="N253" i="16"/>
  <c r="N252" i="16" s="1"/>
  <c r="M253" i="16"/>
  <c r="K253" i="16"/>
  <c r="K252" i="16" s="1"/>
  <c r="J253" i="16"/>
  <c r="H253" i="16"/>
  <c r="H252" i="16" s="1"/>
  <c r="E253" i="16"/>
  <c r="D253" i="16"/>
  <c r="D252" i="16" s="1"/>
  <c r="J252" i="16"/>
  <c r="O251" i="16"/>
  <c r="L251" i="16"/>
  <c r="L250" i="16" s="1"/>
  <c r="I251" i="16"/>
  <c r="F251" i="16"/>
  <c r="F250" i="16" s="1"/>
  <c r="O250" i="16"/>
  <c r="N250" i="16"/>
  <c r="M250" i="16"/>
  <c r="K250" i="16"/>
  <c r="J250" i="16"/>
  <c r="H250" i="16"/>
  <c r="G250" i="16"/>
  <c r="E250" i="16"/>
  <c r="D250" i="16"/>
  <c r="O249" i="16"/>
  <c r="L249" i="16"/>
  <c r="I249" i="16"/>
  <c r="F249" i="16"/>
  <c r="O248" i="16"/>
  <c r="L248" i="16"/>
  <c r="I248" i="16"/>
  <c r="F248" i="16"/>
  <c r="O247" i="16"/>
  <c r="L247" i="16"/>
  <c r="I247" i="16"/>
  <c r="F247" i="16"/>
  <c r="O246" i="16"/>
  <c r="L246" i="16"/>
  <c r="L245" i="16" s="1"/>
  <c r="I246" i="16"/>
  <c r="F246" i="16"/>
  <c r="O245" i="16"/>
  <c r="N245" i="16"/>
  <c r="M245" i="16"/>
  <c r="K245" i="16"/>
  <c r="J245" i="16"/>
  <c r="H245" i="16"/>
  <c r="G245" i="16"/>
  <c r="E245" i="16"/>
  <c r="D245" i="16"/>
  <c r="O244" i="16"/>
  <c r="L244" i="16"/>
  <c r="I244" i="16"/>
  <c r="F244" i="16"/>
  <c r="O243" i="16"/>
  <c r="L243" i="16"/>
  <c r="I243" i="16"/>
  <c r="F243" i="16"/>
  <c r="O242" i="16"/>
  <c r="L242" i="16"/>
  <c r="L241" i="16" s="1"/>
  <c r="I242" i="16"/>
  <c r="F242" i="16"/>
  <c r="O241" i="16"/>
  <c r="N241" i="16"/>
  <c r="M241" i="16"/>
  <c r="M240" i="16" s="1"/>
  <c r="K241" i="16"/>
  <c r="K240" i="16" s="1"/>
  <c r="J241" i="16"/>
  <c r="H241" i="16"/>
  <c r="G241" i="16"/>
  <c r="G240" i="16" s="1"/>
  <c r="E241" i="16"/>
  <c r="D241" i="16"/>
  <c r="J240" i="16"/>
  <c r="E240" i="16"/>
  <c r="O239" i="16"/>
  <c r="L239" i="16"/>
  <c r="I239" i="16"/>
  <c r="F239" i="16"/>
  <c r="O238" i="16"/>
  <c r="L238" i="16"/>
  <c r="I238" i="16"/>
  <c r="F238" i="16"/>
  <c r="O237" i="16"/>
  <c r="L237" i="16"/>
  <c r="I237" i="16"/>
  <c r="F237" i="16"/>
  <c r="C237" i="16" s="1"/>
  <c r="O236" i="16"/>
  <c r="L236" i="16"/>
  <c r="I236" i="16"/>
  <c r="F236" i="16"/>
  <c r="O235" i="16"/>
  <c r="L235" i="16"/>
  <c r="I235" i="16"/>
  <c r="F235" i="16"/>
  <c r="O234" i="16"/>
  <c r="L234" i="16"/>
  <c r="L233" i="16" s="1"/>
  <c r="I234" i="16"/>
  <c r="F234" i="16"/>
  <c r="N233" i="16"/>
  <c r="M233" i="16"/>
  <c r="K233" i="16"/>
  <c r="K232" i="16" s="1"/>
  <c r="J233" i="16"/>
  <c r="H233" i="16"/>
  <c r="G233" i="16"/>
  <c r="G232" i="16" s="1"/>
  <c r="E233" i="16"/>
  <c r="E232" i="16" s="1"/>
  <c r="D233" i="16"/>
  <c r="N232" i="16"/>
  <c r="M232" i="16"/>
  <c r="L232" i="16"/>
  <c r="J232" i="16"/>
  <c r="H232" i="16"/>
  <c r="D232" i="16"/>
  <c r="O231" i="16"/>
  <c r="L231" i="16"/>
  <c r="I231" i="16"/>
  <c r="F231" i="16"/>
  <c r="O230" i="16"/>
  <c r="L230" i="16"/>
  <c r="I230" i="16"/>
  <c r="F230" i="16"/>
  <c r="O229" i="16"/>
  <c r="L229" i="16"/>
  <c r="I229" i="16"/>
  <c r="F229" i="16"/>
  <c r="O228" i="16"/>
  <c r="L228" i="16"/>
  <c r="I228" i="16"/>
  <c r="I227" i="16" s="1"/>
  <c r="F228" i="16"/>
  <c r="N227" i="16"/>
  <c r="M227" i="16"/>
  <c r="K227" i="16"/>
  <c r="J227" i="16"/>
  <c r="H227" i="16"/>
  <c r="G227" i="16"/>
  <c r="E227" i="16"/>
  <c r="D227" i="16"/>
  <c r="O226" i="16"/>
  <c r="L226" i="16"/>
  <c r="I226" i="16"/>
  <c r="F226" i="16"/>
  <c r="O225" i="16"/>
  <c r="L225" i="16"/>
  <c r="I225" i="16"/>
  <c r="F225" i="16"/>
  <c r="O224" i="16"/>
  <c r="L224" i="16"/>
  <c r="I224" i="16"/>
  <c r="F224" i="16"/>
  <c r="O223" i="16"/>
  <c r="L223" i="16"/>
  <c r="I223" i="16"/>
  <c r="F223" i="16"/>
  <c r="O222" i="16"/>
  <c r="L222" i="16"/>
  <c r="I222" i="16"/>
  <c r="F222" i="16"/>
  <c r="O221" i="16"/>
  <c r="L221" i="16"/>
  <c r="I221" i="16"/>
  <c r="F221" i="16"/>
  <c r="C221" i="16"/>
  <c r="O220" i="16"/>
  <c r="L220" i="16"/>
  <c r="I220" i="16"/>
  <c r="F220" i="16"/>
  <c r="N219" i="16"/>
  <c r="M219" i="16"/>
  <c r="K219" i="16"/>
  <c r="J219" i="16"/>
  <c r="H219" i="16"/>
  <c r="G219" i="16"/>
  <c r="E219" i="16"/>
  <c r="D219" i="16"/>
  <c r="O218" i="16"/>
  <c r="L218" i="16"/>
  <c r="I218" i="16"/>
  <c r="F218" i="16"/>
  <c r="C218" i="16" s="1"/>
  <c r="O217" i="16"/>
  <c r="O216" i="16" s="1"/>
  <c r="L217" i="16"/>
  <c r="I217" i="16"/>
  <c r="F217" i="16"/>
  <c r="C217" i="16" s="1"/>
  <c r="N216" i="16"/>
  <c r="M216" i="16"/>
  <c r="L216" i="16"/>
  <c r="K216" i="16"/>
  <c r="J216" i="16"/>
  <c r="I216" i="16"/>
  <c r="H216" i="16"/>
  <c r="G216" i="16"/>
  <c r="E216" i="16"/>
  <c r="D216" i="16"/>
  <c r="O215" i="16"/>
  <c r="L215" i="16"/>
  <c r="L214" i="16" s="1"/>
  <c r="I215" i="16"/>
  <c r="I214" i="16" s="1"/>
  <c r="F215" i="16"/>
  <c r="F214" i="16" s="1"/>
  <c r="O214" i="16"/>
  <c r="N214" i="16"/>
  <c r="N212" i="16" s="1"/>
  <c r="M214" i="16"/>
  <c r="K214" i="16"/>
  <c r="J214" i="16"/>
  <c r="H214" i="16"/>
  <c r="G214" i="16"/>
  <c r="G212" i="16" s="1"/>
  <c r="E214" i="16"/>
  <c r="D214" i="16"/>
  <c r="O213" i="16"/>
  <c r="L213" i="16"/>
  <c r="I213" i="16"/>
  <c r="F213" i="16"/>
  <c r="D212" i="16"/>
  <c r="O210" i="16"/>
  <c r="L210" i="16"/>
  <c r="I210" i="16"/>
  <c r="F210" i="16"/>
  <c r="C210" i="16" s="1"/>
  <c r="O209" i="16"/>
  <c r="O208" i="16" s="1"/>
  <c r="L209" i="16"/>
  <c r="I209" i="16"/>
  <c r="F209" i="16"/>
  <c r="C209" i="16" s="1"/>
  <c r="N208" i="16"/>
  <c r="M208" i="16"/>
  <c r="L208" i="16"/>
  <c r="K208" i="16"/>
  <c r="J208" i="16"/>
  <c r="I208" i="16"/>
  <c r="H208" i="16"/>
  <c r="G208" i="16"/>
  <c r="E208" i="16"/>
  <c r="D208" i="16"/>
  <c r="O207" i="16"/>
  <c r="L207" i="16"/>
  <c r="I207" i="16"/>
  <c r="F207" i="16"/>
  <c r="O206" i="16"/>
  <c r="L206" i="16"/>
  <c r="I206" i="16"/>
  <c r="F206" i="16"/>
  <c r="O205" i="16"/>
  <c r="L205" i="16"/>
  <c r="I205" i="16"/>
  <c r="F205" i="16"/>
  <c r="O204" i="16"/>
  <c r="L204" i="16"/>
  <c r="I204" i="16"/>
  <c r="F204" i="16"/>
  <c r="O203" i="16"/>
  <c r="L203" i="16"/>
  <c r="I203" i="16"/>
  <c r="F203" i="16"/>
  <c r="O202" i="16"/>
  <c r="L202" i="16"/>
  <c r="I202" i="16"/>
  <c r="F202" i="16"/>
  <c r="O201" i="16"/>
  <c r="L201" i="16"/>
  <c r="I201" i="16"/>
  <c r="F201" i="16"/>
  <c r="O200" i="16"/>
  <c r="O199" i="16" s="1"/>
  <c r="L200" i="16"/>
  <c r="I200" i="16"/>
  <c r="F200" i="16"/>
  <c r="N199" i="16"/>
  <c r="M199" i="16"/>
  <c r="K199" i="16"/>
  <c r="J199" i="16"/>
  <c r="H199" i="16"/>
  <c r="G199" i="16"/>
  <c r="E199" i="16"/>
  <c r="D199" i="16"/>
  <c r="O198" i="16"/>
  <c r="L198" i="16"/>
  <c r="I198" i="16"/>
  <c r="F198" i="16"/>
  <c r="O197" i="16"/>
  <c r="L197" i="16"/>
  <c r="I197" i="16"/>
  <c r="F197" i="16"/>
  <c r="C197" i="16" s="1"/>
  <c r="O196" i="16"/>
  <c r="L196" i="16"/>
  <c r="I196" i="16"/>
  <c r="F196" i="16"/>
  <c r="O195" i="16"/>
  <c r="L195" i="16"/>
  <c r="I195" i="16"/>
  <c r="F195" i="16"/>
  <c r="O194" i="16"/>
  <c r="L194" i="16"/>
  <c r="I194" i="16"/>
  <c r="F194" i="16"/>
  <c r="C194" i="16" s="1"/>
  <c r="O193" i="16"/>
  <c r="L193" i="16"/>
  <c r="I193" i="16"/>
  <c r="F193" i="16"/>
  <c r="C193" i="16" s="1"/>
  <c r="O192" i="16"/>
  <c r="L192" i="16"/>
  <c r="I192" i="16"/>
  <c r="F192" i="16"/>
  <c r="O191" i="16"/>
  <c r="L191" i="16"/>
  <c r="I191" i="16"/>
  <c r="F191" i="16"/>
  <c r="O190" i="16"/>
  <c r="L190" i="16"/>
  <c r="I190" i="16"/>
  <c r="F190" i="16"/>
  <c r="O189" i="16"/>
  <c r="L189" i="16"/>
  <c r="I189" i="16"/>
  <c r="F189" i="16"/>
  <c r="C189" i="16" s="1"/>
  <c r="N188" i="16"/>
  <c r="M188" i="16"/>
  <c r="K188" i="16"/>
  <c r="J188" i="16"/>
  <c r="H188" i="16"/>
  <c r="G188" i="16"/>
  <c r="G187" i="16" s="1"/>
  <c r="E188" i="16"/>
  <c r="D188" i="16"/>
  <c r="N187" i="16"/>
  <c r="M187" i="16"/>
  <c r="K187" i="16"/>
  <c r="J187" i="16"/>
  <c r="E187" i="16"/>
  <c r="O186" i="16"/>
  <c r="L186" i="16"/>
  <c r="I186" i="16"/>
  <c r="F186" i="16"/>
  <c r="O185" i="16"/>
  <c r="L185" i="16"/>
  <c r="I185" i="16"/>
  <c r="F185" i="16"/>
  <c r="O184" i="16"/>
  <c r="L184" i="16"/>
  <c r="L183" i="16" s="1"/>
  <c r="I184" i="16"/>
  <c r="I183" i="16" s="1"/>
  <c r="F184" i="16"/>
  <c r="N183" i="16"/>
  <c r="M183" i="16"/>
  <c r="K183" i="16"/>
  <c r="J183" i="16"/>
  <c r="H183" i="16"/>
  <c r="G183" i="16"/>
  <c r="G182" i="16" s="1"/>
  <c r="E183" i="16"/>
  <c r="D183" i="16"/>
  <c r="N182" i="16"/>
  <c r="K182" i="16"/>
  <c r="J182" i="16"/>
  <c r="O180" i="16"/>
  <c r="L180" i="16"/>
  <c r="L179" i="16" s="1"/>
  <c r="L178" i="16" s="1"/>
  <c r="I180" i="16"/>
  <c r="I179" i="16" s="1"/>
  <c r="I178" i="16" s="1"/>
  <c r="F180" i="16"/>
  <c r="O179" i="16"/>
  <c r="O178" i="16" s="1"/>
  <c r="N179" i="16"/>
  <c r="N178" i="16" s="1"/>
  <c r="M179" i="16"/>
  <c r="M178" i="16" s="1"/>
  <c r="K179" i="16"/>
  <c r="J179" i="16"/>
  <c r="H179" i="16"/>
  <c r="H178" i="16" s="1"/>
  <c r="G179" i="16"/>
  <c r="G178" i="16" s="1"/>
  <c r="G174" i="16" s="1"/>
  <c r="E179" i="16"/>
  <c r="E178" i="16" s="1"/>
  <c r="D179" i="16"/>
  <c r="D178" i="16" s="1"/>
  <c r="K178" i="16"/>
  <c r="J178" i="16"/>
  <c r="O177" i="16"/>
  <c r="L177" i="16"/>
  <c r="I177" i="16"/>
  <c r="F177" i="16"/>
  <c r="O176" i="16"/>
  <c r="O175" i="16" s="1"/>
  <c r="L176" i="16"/>
  <c r="L175" i="16" s="1"/>
  <c r="I176" i="16"/>
  <c r="F176" i="16"/>
  <c r="N175" i="16"/>
  <c r="M175" i="16"/>
  <c r="K175" i="16"/>
  <c r="J175" i="16"/>
  <c r="J174" i="16" s="1"/>
  <c r="H175" i="16"/>
  <c r="G175" i="16"/>
  <c r="F175" i="16"/>
  <c r="E175" i="16"/>
  <c r="D175" i="16"/>
  <c r="M174" i="16"/>
  <c r="K174" i="16"/>
  <c r="O173" i="16"/>
  <c r="L173" i="16"/>
  <c r="I173" i="16"/>
  <c r="F173" i="16"/>
  <c r="O172" i="16"/>
  <c r="O171" i="16" s="1"/>
  <c r="L172" i="16"/>
  <c r="L171" i="16" s="1"/>
  <c r="I172" i="16"/>
  <c r="F172" i="16"/>
  <c r="N171" i="16"/>
  <c r="M171" i="16"/>
  <c r="K171" i="16"/>
  <c r="J171" i="16"/>
  <c r="H171" i="16"/>
  <c r="G171" i="16"/>
  <c r="F171" i="16"/>
  <c r="E171" i="16"/>
  <c r="D171" i="16"/>
  <c r="O170" i="16"/>
  <c r="L170" i="16"/>
  <c r="I170" i="16"/>
  <c r="F170" i="16"/>
  <c r="O169" i="16"/>
  <c r="L169" i="16"/>
  <c r="I169" i="16"/>
  <c r="F169" i="16"/>
  <c r="O168" i="16"/>
  <c r="L168" i="16"/>
  <c r="I168" i="16"/>
  <c r="F168" i="16"/>
  <c r="O167" i="16"/>
  <c r="L167" i="16"/>
  <c r="I167" i="16"/>
  <c r="F167" i="16"/>
  <c r="F166" i="16" s="1"/>
  <c r="O166" i="16"/>
  <c r="N166" i="16"/>
  <c r="M166" i="16"/>
  <c r="K166" i="16"/>
  <c r="J166" i="16"/>
  <c r="H166" i="16"/>
  <c r="G166" i="16"/>
  <c r="E166" i="16"/>
  <c r="D166" i="16"/>
  <c r="O165" i="16"/>
  <c r="L165" i="16"/>
  <c r="I165" i="16"/>
  <c r="F165" i="16"/>
  <c r="O164" i="16"/>
  <c r="L164" i="16"/>
  <c r="I164" i="16"/>
  <c r="F164" i="16"/>
  <c r="O163" i="16"/>
  <c r="L163" i="16"/>
  <c r="L162" i="16" s="1"/>
  <c r="I163" i="16"/>
  <c r="F163" i="16"/>
  <c r="F162" i="16" s="1"/>
  <c r="F161" i="16" s="1"/>
  <c r="O162" i="16"/>
  <c r="N162" i="16"/>
  <c r="M162" i="16"/>
  <c r="M161" i="16" s="1"/>
  <c r="K162" i="16"/>
  <c r="K161" i="16" s="1"/>
  <c r="K160" i="16" s="1"/>
  <c r="J162" i="16"/>
  <c r="H162" i="16"/>
  <c r="G162" i="16"/>
  <c r="E162" i="16"/>
  <c r="E161" i="16" s="1"/>
  <c r="E160" i="16" s="1"/>
  <c r="D162" i="16"/>
  <c r="N161" i="16"/>
  <c r="J161" i="16"/>
  <c r="H161" i="16"/>
  <c r="H160" i="16" s="1"/>
  <c r="M160" i="16"/>
  <c r="O159" i="16"/>
  <c r="L159" i="16"/>
  <c r="I159" i="16"/>
  <c r="F159" i="16"/>
  <c r="O158" i="16"/>
  <c r="L158" i="16"/>
  <c r="I158" i="16"/>
  <c r="C158" i="16" s="1"/>
  <c r="F158" i="16"/>
  <c r="O157" i="16"/>
  <c r="L157" i="16"/>
  <c r="I157" i="16"/>
  <c r="F157" i="16"/>
  <c r="O156" i="16"/>
  <c r="L156" i="16"/>
  <c r="I156" i="16"/>
  <c r="F156" i="16"/>
  <c r="O155" i="16"/>
  <c r="L155" i="16"/>
  <c r="I155" i="16"/>
  <c r="F155" i="16"/>
  <c r="O154" i="16"/>
  <c r="L154" i="16"/>
  <c r="I154" i="16"/>
  <c r="I153" i="16" s="1"/>
  <c r="I152" i="16" s="1"/>
  <c r="F154" i="16"/>
  <c r="N153" i="16"/>
  <c r="N152" i="16" s="1"/>
  <c r="M153" i="16"/>
  <c r="K153" i="16"/>
  <c r="K152" i="16" s="1"/>
  <c r="J153" i="16"/>
  <c r="J152" i="16" s="1"/>
  <c r="H153" i="16"/>
  <c r="H152" i="16" s="1"/>
  <c r="G153" i="16"/>
  <c r="E153" i="16"/>
  <c r="E152" i="16" s="1"/>
  <c r="D153" i="16"/>
  <c r="D152" i="16" s="1"/>
  <c r="M152" i="16"/>
  <c r="G152" i="16"/>
  <c r="O151" i="16"/>
  <c r="L151" i="16"/>
  <c r="I151" i="16"/>
  <c r="F151" i="16"/>
  <c r="O150" i="16"/>
  <c r="L150" i="16"/>
  <c r="I150" i="16"/>
  <c r="F150" i="16"/>
  <c r="C150" i="16" s="1"/>
  <c r="O149" i="16"/>
  <c r="L149" i="16"/>
  <c r="I149" i="16"/>
  <c r="F149" i="16"/>
  <c r="O148" i="16"/>
  <c r="O147" i="16" s="1"/>
  <c r="L148" i="16"/>
  <c r="L147" i="16" s="1"/>
  <c r="I148" i="16"/>
  <c r="F148" i="16"/>
  <c r="F147" i="16" s="1"/>
  <c r="N147" i="16"/>
  <c r="M147" i="16"/>
  <c r="K147" i="16"/>
  <c r="J147" i="16"/>
  <c r="H147" i="16"/>
  <c r="G147" i="16"/>
  <c r="E147" i="16"/>
  <c r="D147" i="16"/>
  <c r="O146" i="16"/>
  <c r="L146" i="16"/>
  <c r="I146" i="16"/>
  <c r="F146" i="16"/>
  <c r="O145" i="16"/>
  <c r="L145" i="16"/>
  <c r="I145" i="16"/>
  <c r="F145" i="16"/>
  <c r="O144" i="16"/>
  <c r="L144" i="16"/>
  <c r="I144" i="16"/>
  <c r="F144" i="16"/>
  <c r="O143" i="16"/>
  <c r="L143" i="16"/>
  <c r="I143" i="16"/>
  <c r="F143" i="16"/>
  <c r="O142" i="16"/>
  <c r="L142" i="16"/>
  <c r="I142" i="16"/>
  <c r="F142" i="16"/>
  <c r="O141" i="16"/>
  <c r="L141" i="16"/>
  <c r="I141" i="16"/>
  <c r="F141" i="16"/>
  <c r="O140" i="16"/>
  <c r="L140" i="16"/>
  <c r="I140" i="16"/>
  <c r="F140" i="16"/>
  <c r="O139" i="16"/>
  <c r="L139" i="16"/>
  <c r="I139" i="16"/>
  <c r="F139" i="16"/>
  <c r="F138" i="16" s="1"/>
  <c r="O138" i="16"/>
  <c r="N138" i="16"/>
  <c r="M138" i="16"/>
  <c r="K138" i="16"/>
  <c r="J138" i="16"/>
  <c r="H138" i="16"/>
  <c r="G138" i="16"/>
  <c r="E138" i="16"/>
  <c r="D138" i="16"/>
  <c r="O137" i="16"/>
  <c r="L137" i="16"/>
  <c r="I137" i="16"/>
  <c r="F137" i="16"/>
  <c r="O136" i="16"/>
  <c r="L136" i="16"/>
  <c r="I136" i="16"/>
  <c r="F136" i="16"/>
  <c r="O135" i="16"/>
  <c r="L135" i="16"/>
  <c r="L134" i="16" s="1"/>
  <c r="I135" i="16"/>
  <c r="F135" i="16"/>
  <c r="F134" i="16" s="1"/>
  <c r="O134" i="16"/>
  <c r="N134" i="16"/>
  <c r="M134" i="16"/>
  <c r="K134" i="16"/>
  <c r="J134" i="16"/>
  <c r="H134" i="16"/>
  <c r="G134" i="16"/>
  <c r="E134" i="16"/>
  <c r="D134" i="16"/>
  <c r="O133" i="16"/>
  <c r="L133" i="16"/>
  <c r="I133" i="16"/>
  <c r="F133" i="16"/>
  <c r="O132" i="16"/>
  <c r="O131" i="16" s="1"/>
  <c r="L132" i="16"/>
  <c r="I132" i="16"/>
  <c r="F132" i="16"/>
  <c r="N131" i="16"/>
  <c r="M131" i="16"/>
  <c r="L131" i="16"/>
  <c r="K131" i="16"/>
  <c r="J131" i="16"/>
  <c r="H131" i="16"/>
  <c r="G131" i="16"/>
  <c r="F131" i="16"/>
  <c r="E131" i="16"/>
  <c r="D131" i="16"/>
  <c r="O130" i="16"/>
  <c r="L130" i="16"/>
  <c r="I130" i="16"/>
  <c r="F130" i="16"/>
  <c r="O129" i="16"/>
  <c r="L129" i="16"/>
  <c r="I129" i="16"/>
  <c r="F129" i="16"/>
  <c r="O128" i="16"/>
  <c r="L128" i="16"/>
  <c r="I128" i="16"/>
  <c r="F128" i="16"/>
  <c r="O127" i="16"/>
  <c r="L127" i="16"/>
  <c r="L126" i="16" s="1"/>
  <c r="I127" i="16"/>
  <c r="F127" i="16"/>
  <c r="F126" i="16" s="1"/>
  <c r="O126" i="16"/>
  <c r="N126" i="16"/>
  <c r="M126" i="16"/>
  <c r="K126" i="16"/>
  <c r="J126" i="16"/>
  <c r="H126" i="16"/>
  <c r="G126" i="16"/>
  <c r="E126" i="16"/>
  <c r="D126" i="16"/>
  <c r="O125" i="16"/>
  <c r="L125" i="16"/>
  <c r="I125" i="16"/>
  <c r="F125" i="16"/>
  <c r="O124" i="16"/>
  <c r="L124" i="16"/>
  <c r="I124" i="16"/>
  <c r="F124" i="16"/>
  <c r="O123" i="16"/>
  <c r="L123" i="16"/>
  <c r="I123" i="16"/>
  <c r="F123" i="16"/>
  <c r="O122" i="16"/>
  <c r="O121" i="16" s="1"/>
  <c r="L122" i="16"/>
  <c r="I122" i="16"/>
  <c r="I121" i="16" s="1"/>
  <c r="F122" i="16"/>
  <c r="C122" i="16" s="1"/>
  <c r="N121" i="16"/>
  <c r="M121" i="16"/>
  <c r="L121" i="16"/>
  <c r="K121" i="16"/>
  <c r="J121" i="16"/>
  <c r="H121" i="16"/>
  <c r="G121" i="16"/>
  <c r="E121" i="16"/>
  <c r="E120" i="16" s="1"/>
  <c r="D121" i="16"/>
  <c r="O119" i="16"/>
  <c r="L119" i="16"/>
  <c r="I119" i="16"/>
  <c r="F119" i="16"/>
  <c r="O118" i="16"/>
  <c r="L118" i="16"/>
  <c r="I118" i="16"/>
  <c r="F118" i="16"/>
  <c r="O117" i="16"/>
  <c r="L117" i="16"/>
  <c r="I117" i="16"/>
  <c r="F117" i="16"/>
  <c r="O116" i="16"/>
  <c r="L116" i="16"/>
  <c r="I116" i="16"/>
  <c r="F116" i="16"/>
  <c r="O115" i="16"/>
  <c r="L115" i="16"/>
  <c r="L114" i="16" s="1"/>
  <c r="I115" i="16"/>
  <c r="F115" i="16"/>
  <c r="O114" i="16"/>
  <c r="N114" i="16"/>
  <c r="M114" i="16"/>
  <c r="K114" i="16"/>
  <c r="J114" i="16"/>
  <c r="H114" i="16"/>
  <c r="G114" i="16"/>
  <c r="E114" i="16"/>
  <c r="D114" i="16"/>
  <c r="O113" i="16"/>
  <c r="L113" i="16"/>
  <c r="I113" i="16"/>
  <c r="F113" i="16"/>
  <c r="O112" i="16"/>
  <c r="L112" i="16"/>
  <c r="I112" i="16"/>
  <c r="F112" i="16"/>
  <c r="O111" i="16"/>
  <c r="L111" i="16"/>
  <c r="I111" i="16"/>
  <c r="F111" i="16"/>
  <c r="O110" i="16"/>
  <c r="L110" i="16"/>
  <c r="I110" i="16"/>
  <c r="F110" i="16"/>
  <c r="O109" i="16"/>
  <c r="L109" i="16"/>
  <c r="I109" i="16"/>
  <c r="F109" i="16"/>
  <c r="N108" i="16"/>
  <c r="M108" i="16"/>
  <c r="K108" i="16"/>
  <c r="J108" i="16"/>
  <c r="I108" i="16"/>
  <c r="H108" i="16"/>
  <c r="G108" i="16"/>
  <c r="E108" i="16"/>
  <c r="D108" i="16"/>
  <c r="O107" i="16"/>
  <c r="L107" i="16"/>
  <c r="I107" i="16"/>
  <c r="F107" i="16"/>
  <c r="O106" i="16"/>
  <c r="L106" i="16"/>
  <c r="I106" i="16"/>
  <c r="F106" i="16"/>
  <c r="O105" i="16"/>
  <c r="L105" i="16"/>
  <c r="I105" i="16"/>
  <c r="F105" i="16"/>
  <c r="O104" i="16"/>
  <c r="L104" i="16"/>
  <c r="I104" i="16"/>
  <c r="F104" i="16"/>
  <c r="O103" i="16"/>
  <c r="L103" i="16"/>
  <c r="I103" i="16"/>
  <c r="F103" i="16"/>
  <c r="O102" i="16"/>
  <c r="L102" i="16"/>
  <c r="I102" i="16"/>
  <c r="F102" i="16"/>
  <c r="O101" i="16"/>
  <c r="L101" i="16"/>
  <c r="I101" i="16"/>
  <c r="F101" i="16"/>
  <c r="O100" i="16"/>
  <c r="L100" i="16"/>
  <c r="L99" i="16" s="1"/>
  <c r="I100" i="16"/>
  <c r="I99" i="16" s="1"/>
  <c r="F100" i="16"/>
  <c r="N99" i="16"/>
  <c r="M99" i="16"/>
  <c r="K99" i="16"/>
  <c r="J99" i="16"/>
  <c r="H99" i="16"/>
  <c r="G99" i="16"/>
  <c r="E99" i="16"/>
  <c r="D99" i="16"/>
  <c r="O98" i="16"/>
  <c r="L98" i="16"/>
  <c r="I98" i="16"/>
  <c r="F98" i="16"/>
  <c r="O97" i="16"/>
  <c r="L97" i="16"/>
  <c r="I97" i="16"/>
  <c r="F97" i="16"/>
  <c r="O96" i="16"/>
  <c r="L96" i="16"/>
  <c r="I96" i="16"/>
  <c r="F96" i="16"/>
  <c r="O95" i="16"/>
  <c r="L95" i="16"/>
  <c r="I95" i="16"/>
  <c r="F95" i="16"/>
  <c r="O94" i="16"/>
  <c r="L94" i="16"/>
  <c r="I94" i="16"/>
  <c r="F94" i="16"/>
  <c r="O93" i="16"/>
  <c r="L93" i="16"/>
  <c r="I93" i="16"/>
  <c r="F93" i="16"/>
  <c r="O92" i="16"/>
  <c r="O91" i="16" s="1"/>
  <c r="L92" i="16"/>
  <c r="I92" i="16"/>
  <c r="F92" i="16"/>
  <c r="F91" i="16" s="1"/>
  <c r="N91" i="16"/>
  <c r="M91" i="16"/>
  <c r="K91" i="16"/>
  <c r="J91" i="16"/>
  <c r="H91" i="16"/>
  <c r="G91" i="16"/>
  <c r="E91" i="16"/>
  <c r="D91" i="16"/>
  <c r="O90" i="16"/>
  <c r="L90" i="16"/>
  <c r="I90" i="16"/>
  <c r="F90" i="16"/>
  <c r="O89" i="16"/>
  <c r="L89" i="16"/>
  <c r="I89" i="16"/>
  <c r="F89" i="16"/>
  <c r="O88" i="16"/>
  <c r="L88" i="16"/>
  <c r="I88" i="16"/>
  <c r="F88" i="16"/>
  <c r="O87" i="16"/>
  <c r="L87" i="16"/>
  <c r="I87" i="16"/>
  <c r="F87" i="16"/>
  <c r="O86" i="16"/>
  <c r="L86" i="16"/>
  <c r="L85" i="16" s="1"/>
  <c r="I86" i="16"/>
  <c r="F86" i="16"/>
  <c r="N85" i="16"/>
  <c r="N83" i="16" s="1"/>
  <c r="M85" i="16"/>
  <c r="K85" i="16"/>
  <c r="J85" i="16"/>
  <c r="H85" i="16"/>
  <c r="G85" i="16"/>
  <c r="E85" i="16"/>
  <c r="D85" i="16"/>
  <c r="O84" i="16"/>
  <c r="L84" i="16"/>
  <c r="I84" i="16"/>
  <c r="F84" i="16"/>
  <c r="H83" i="16"/>
  <c r="O82" i="16"/>
  <c r="L82" i="16"/>
  <c r="I82" i="16"/>
  <c r="F82" i="16"/>
  <c r="O81" i="16"/>
  <c r="L81" i="16"/>
  <c r="L80" i="16" s="1"/>
  <c r="I81" i="16"/>
  <c r="F81" i="16"/>
  <c r="O80" i="16"/>
  <c r="N80" i="16"/>
  <c r="M80" i="16"/>
  <c r="K80" i="16"/>
  <c r="J80" i="16"/>
  <c r="I80" i="16"/>
  <c r="H80" i="16"/>
  <c r="G80" i="16"/>
  <c r="E80" i="16"/>
  <c r="D80" i="16"/>
  <c r="O79" i="16"/>
  <c r="L79" i="16"/>
  <c r="I79" i="16"/>
  <c r="F79" i="16"/>
  <c r="O78" i="16"/>
  <c r="O77" i="16" s="1"/>
  <c r="L78" i="16"/>
  <c r="I78" i="16"/>
  <c r="I77" i="16" s="1"/>
  <c r="F78" i="16"/>
  <c r="F77" i="16" s="1"/>
  <c r="N77" i="16"/>
  <c r="M77" i="16"/>
  <c r="M76" i="16" s="1"/>
  <c r="K77" i="16"/>
  <c r="J77" i="16"/>
  <c r="J76" i="16" s="1"/>
  <c r="H77" i="16"/>
  <c r="H76" i="16" s="1"/>
  <c r="G77" i="16"/>
  <c r="G76" i="16" s="1"/>
  <c r="E77" i="16"/>
  <c r="E76" i="16" s="1"/>
  <c r="D77" i="16"/>
  <c r="K76" i="16"/>
  <c r="I76" i="16"/>
  <c r="O74" i="16"/>
  <c r="L74" i="16"/>
  <c r="I74" i="16"/>
  <c r="F74" i="16"/>
  <c r="O73" i="16"/>
  <c r="L73" i="16"/>
  <c r="I73" i="16"/>
  <c r="F73" i="16"/>
  <c r="O72" i="16"/>
  <c r="L72" i="16"/>
  <c r="I72" i="16"/>
  <c r="F72" i="16"/>
  <c r="O71" i="16"/>
  <c r="L71" i="16"/>
  <c r="I71" i="16"/>
  <c r="F71" i="16"/>
  <c r="O70" i="16"/>
  <c r="L70" i="16"/>
  <c r="L69" i="16" s="1"/>
  <c r="I70" i="16"/>
  <c r="I69" i="16" s="1"/>
  <c r="F70" i="16"/>
  <c r="O69" i="16"/>
  <c r="N69" i="16"/>
  <c r="N67" i="16" s="1"/>
  <c r="M69" i="16"/>
  <c r="K69" i="16"/>
  <c r="K67" i="16" s="1"/>
  <c r="J69" i="16"/>
  <c r="J67" i="16" s="1"/>
  <c r="H69" i="16"/>
  <c r="G69" i="16"/>
  <c r="G67" i="16" s="1"/>
  <c r="E69" i="16"/>
  <c r="D69" i="16"/>
  <c r="O68" i="16"/>
  <c r="O67" i="16" s="1"/>
  <c r="L68" i="16"/>
  <c r="I68" i="16"/>
  <c r="F68" i="16"/>
  <c r="M67" i="16"/>
  <c r="H67" i="16"/>
  <c r="E67" i="16"/>
  <c r="D67" i="16"/>
  <c r="O66" i="16"/>
  <c r="L66" i="16"/>
  <c r="I66" i="16"/>
  <c r="F66" i="16"/>
  <c r="O65" i="16"/>
  <c r="L65" i="16"/>
  <c r="I65" i="16"/>
  <c r="F65" i="16"/>
  <c r="O64" i="16"/>
  <c r="L64" i="16"/>
  <c r="I64" i="16"/>
  <c r="F64" i="16"/>
  <c r="O63" i="16"/>
  <c r="L63" i="16"/>
  <c r="I63" i="16"/>
  <c r="F63" i="16"/>
  <c r="O62" i="16"/>
  <c r="L62" i="16"/>
  <c r="I62" i="16"/>
  <c r="F62" i="16"/>
  <c r="O61" i="16"/>
  <c r="L61" i="16"/>
  <c r="I61" i="16"/>
  <c r="F61" i="16"/>
  <c r="O60" i="16"/>
  <c r="L60" i="16"/>
  <c r="I60" i="16"/>
  <c r="F60" i="16"/>
  <c r="O59" i="16"/>
  <c r="L59" i="16"/>
  <c r="I59" i="16"/>
  <c r="F59" i="16"/>
  <c r="N58" i="16"/>
  <c r="M58" i="16"/>
  <c r="K58" i="16"/>
  <c r="J58" i="16"/>
  <c r="H58" i="16"/>
  <c r="G58" i="16"/>
  <c r="F58" i="16"/>
  <c r="E58" i="16"/>
  <c r="D58" i="16"/>
  <c r="O57" i="16"/>
  <c r="L57" i="16"/>
  <c r="I57" i="16"/>
  <c r="F57" i="16"/>
  <c r="O56" i="16"/>
  <c r="L56" i="16"/>
  <c r="I56" i="16"/>
  <c r="F56" i="16"/>
  <c r="C56" i="16" s="1"/>
  <c r="N55" i="16"/>
  <c r="M55" i="16"/>
  <c r="L55" i="16"/>
  <c r="K55" i="16"/>
  <c r="J55" i="16"/>
  <c r="I55" i="16"/>
  <c r="H55" i="16"/>
  <c r="H54" i="16" s="1"/>
  <c r="H53" i="16" s="1"/>
  <c r="G55" i="16"/>
  <c r="G54" i="16" s="1"/>
  <c r="E55" i="16"/>
  <c r="E54" i="16" s="1"/>
  <c r="D55" i="16"/>
  <c r="D54" i="16" s="1"/>
  <c r="D53" i="16" s="1"/>
  <c r="N54" i="16"/>
  <c r="K54" i="16"/>
  <c r="J54" i="16"/>
  <c r="J53" i="16" s="1"/>
  <c r="O47" i="16"/>
  <c r="C47" i="16" s="1"/>
  <c r="O46" i="16"/>
  <c r="C46" i="16" s="1"/>
  <c r="N45" i="16"/>
  <c r="M45" i="16"/>
  <c r="L44" i="16"/>
  <c r="L43" i="16" s="1"/>
  <c r="I44" i="16"/>
  <c r="I43" i="16" s="1"/>
  <c r="F44" i="16"/>
  <c r="K43" i="16"/>
  <c r="J43" i="16"/>
  <c r="H43" i="16"/>
  <c r="G43" i="16"/>
  <c r="F43" i="16"/>
  <c r="E43" i="16"/>
  <c r="D43" i="16"/>
  <c r="F42" i="16"/>
  <c r="C42" i="16" s="1"/>
  <c r="E41" i="16"/>
  <c r="D41" i="16"/>
  <c r="L40" i="16"/>
  <c r="C40" i="16" s="1"/>
  <c r="L39" i="16"/>
  <c r="C39" i="16" s="1"/>
  <c r="L38" i="16"/>
  <c r="C38" i="16" s="1"/>
  <c r="L37" i="16"/>
  <c r="C37" i="16" s="1"/>
  <c r="K36" i="16"/>
  <c r="J36" i="16"/>
  <c r="L35" i="16"/>
  <c r="C35" i="16" s="1"/>
  <c r="L34" i="16"/>
  <c r="C34" i="16" s="1"/>
  <c r="K33" i="16"/>
  <c r="J33" i="16"/>
  <c r="L32" i="16"/>
  <c r="K31" i="16"/>
  <c r="J31" i="16"/>
  <c r="J26" i="16" s="1"/>
  <c r="L30" i="16"/>
  <c r="C30" i="16" s="1"/>
  <c r="L29" i="16"/>
  <c r="C29" i="16" s="1"/>
  <c r="L28" i="16"/>
  <c r="C28" i="16" s="1"/>
  <c r="L27" i="16"/>
  <c r="C27" i="16" s="1"/>
  <c r="K27" i="16"/>
  <c r="J27" i="16"/>
  <c r="F25" i="16"/>
  <c r="C25" i="16" s="1"/>
  <c r="I24" i="16"/>
  <c r="O23" i="16"/>
  <c r="L23" i="16"/>
  <c r="I23" i="16"/>
  <c r="F23" i="16"/>
  <c r="O22" i="16"/>
  <c r="O21" i="16" s="1"/>
  <c r="L22" i="16"/>
  <c r="L21" i="16" s="1"/>
  <c r="I22" i="16"/>
  <c r="I21" i="16" s="1"/>
  <c r="I20" i="16" s="1"/>
  <c r="F22" i="16"/>
  <c r="N21" i="16"/>
  <c r="N275" i="16" s="1"/>
  <c r="N274" i="16" s="1"/>
  <c r="M21" i="16"/>
  <c r="M275" i="16" s="1"/>
  <c r="M274" i="16" s="1"/>
  <c r="K21" i="16"/>
  <c r="K275" i="16" s="1"/>
  <c r="K274" i="16" s="1"/>
  <c r="J21" i="16"/>
  <c r="J275" i="16" s="1"/>
  <c r="J274" i="16" s="1"/>
  <c r="H21" i="16"/>
  <c r="G21" i="16"/>
  <c r="G275" i="16" s="1"/>
  <c r="G274" i="16" s="1"/>
  <c r="F21" i="16"/>
  <c r="F275" i="16" s="1"/>
  <c r="E21" i="16"/>
  <c r="E275" i="16" s="1"/>
  <c r="E274" i="16" s="1"/>
  <c r="D21" i="16"/>
  <c r="N20" i="16"/>
  <c r="C201" i="16" l="1"/>
  <c r="C205" i="16"/>
  <c r="L33" i="16"/>
  <c r="C33" i="16" s="1"/>
  <c r="C102" i="16"/>
  <c r="D240" i="16"/>
  <c r="C98" i="16"/>
  <c r="C165" i="16"/>
  <c r="O219" i="16"/>
  <c r="C213" i="16"/>
  <c r="K26" i="16"/>
  <c r="F41" i="16"/>
  <c r="C41" i="16" s="1"/>
  <c r="C57" i="16"/>
  <c r="O76" i="16"/>
  <c r="C103" i="16"/>
  <c r="C123" i="16"/>
  <c r="M120" i="16"/>
  <c r="C196" i="16"/>
  <c r="C225" i="16"/>
  <c r="O233" i="16"/>
  <c r="O232" i="16" s="1"/>
  <c r="H240" i="16"/>
  <c r="N240" i="16"/>
  <c r="L240" i="16"/>
  <c r="C281" i="16"/>
  <c r="C282" i="16"/>
  <c r="C283" i="16"/>
  <c r="C142" i="16"/>
  <c r="C146" i="16"/>
  <c r="H174" i="16"/>
  <c r="C261" i="16"/>
  <c r="C277" i="16"/>
  <c r="C61" i="16"/>
  <c r="C118" i="16"/>
  <c r="C119" i="16"/>
  <c r="C144" i="16"/>
  <c r="C170" i="16"/>
  <c r="C173" i="16"/>
  <c r="I199" i="16"/>
  <c r="H212" i="16"/>
  <c r="C229" i="16"/>
  <c r="C249" i="16"/>
  <c r="E252" i="16"/>
  <c r="C62" i="16"/>
  <c r="C66" i="16"/>
  <c r="C71" i="16"/>
  <c r="C72" i="16"/>
  <c r="C88" i="16"/>
  <c r="C90" i="16"/>
  <c r="C110" i="16"/>
  <c r="C130" i="16"/>
  <c r="C133" i="16"/>
  <c r="D161" i="16"/>
  <c r="D160" i="16" s="1"/>
  <c r="C185" i="16"/>
  <c r="K212" i="16"/>
  <c r="K53" i="16"/>
  <c r="N174" i="16"/>
  <c r="O174" i="16"/>
  <c r="I276" i="16"/>
  <c r="C44" i="16"/>
  <c r="O58" i="16"/>
  <c r="G53" i="16"/>
  <c r="I67" i="16"/>
  <c r="C74" i="16"/>
  <c r="C86" i="16"/>
  <c r="C97" i="16"/>
  <c r="C106" i="16"/>
  <c r="E83" i="16"/>
  <c r="E75" i="16" s="1"/>
  <c r="O108" i="16"/>
  <c r="H120" i="16"/>
  <c r="H75" i="16" s="1"/>
  <c r="H52" i="16" s="1"/>
  <c r="C124" i="16"/>
  <c r="C129" i="16"/>
  <c r="C137" i="16"/>
  <c r="C156" i="16"/>
  <c r="C169" i="16"/>
  <c r="C177" i="16"/>
  <c r="E174" i="16"/>
  <c r="M182" i="16"/>
  <c r="H187" i="16"/>
  <c r="H182" i="16" s="1"/>
  <c r="L188" i="16"/>
  <c r="C198" i="16"/>
  <c r="L199" i="16"/>
  <c r="C206" i="16"/>
  <c r="E212" i="16"/>
  <c r="E211" i="16" s="1"/>
  <c r="C224" i="16"/>
  <c r="C231" i="16"/>
  <c r="C242" i="16"/>
  <c r="C254" i="16"/>
  <c r="L58" i="16"/>
  <c r="L54" i="16" s="1"/>
  <c r="C92" i="16"/>
  <c r="M20" i="16"/>
  <c r="C22" i="16"/>
  <c r="C43" i="16"/>
  <c r="O45" i="16"/>
  <c r="M54" i="16"/>
  <c r="M53" i="16" s="1"/>
  <c r="C59" i="16"/>
  <c r="C60" i="16"/>
  <c r="C65" i="16"/>
  <c r="L67" i="16"/>
  <c r="L77" i="16"/>
  <c r="L76" i="16" s="1"/>
  <c r="C87" i="16"/>
  <c r="C94" i="16"/>
  <c r="C96" i="16"/>
  <c r="D83" i="16"/>
  <c r="G83" i="16"/>
  <c r="K83" i="16"/>
  <c r="C111" i="16"/>
  <c r="C113" i="16"/>
  <c r="D120" i="16"/>
  <c r="C141" i="16"/>
  <c r="C149" i="16"/>
  <c r="L153" i="16"/>
  <c r="L152" i="16" s="1"/>
  <c r="C180" i="16"/>
  <c r="C186" i="16"/>
  <c r="D187" i="16"/>
  <c r="D182" i="16" s="1"/>
  <c r="F208" i="16"/>
  <c r="J212" i="16"/>
  <c r="J211" i="16" s="1"/>
  <c r="J181" i="16" s="1"/>
  <c r="F216" i="16"/>
  <c r="M212" i="16"/>
  <c r="M211" i="16" s="1"/>
  <c r="I219" i="16"/>
  <c r="I212" i="16" s="1"/>
  <c r="C230" i="16"/>
  <c r="C239" i="16"/>
  <c r="C259" i="16"/>
  <c r="O253" i="16"/>
  <c r="O252" i="16" s="1"/>
  <c r="L276" i="16"/>
  <c r="J83" i="16"/>
  <c r="C23" i="16"/>
  <c r="E53" i="16"/>
  <c r="O55" i="16"/>
  <c r="O54" i="16" s="1"/>
  <c r="O53" i="16" s="1"/>
  <c r="I58" i="16"/>
  <c r="I54" i="16" s="1"/>
  <c r="I53" i="16" s="1"/>
  <c r="C63" i="16"/>
  <c r="C64" i="16"/>
  <c r="C68" i="16"/>
  <c r="C73" i="16"/>
  <c r="D76" i="16"/>
  <c r="N76" i="16"/>
  <c r="C82" i="16"/>
  <c r="L91" i="16"/>
  <c r="C101" i="16"/>
  <c r="C104" i="16"/>
  <c r="M83" i="16"/>
  <c r="M75" i="16" s="1"/>
  <c r="C112" i="16"/>
  <c r="F114" i="16"/>
  <c r="C117" i="16"/>
  <c r="C145" i="16"/>
  <c r="O153" i="16"/>
  <c r="O152" i="16" s="1"/>
  <c r="O161" i="16"/>
  <c r="L166" i="16"/>
  <c r="L161" i="16" s="1"/>
  <c r="L160" i="16" s="1"/>
  <c r="D174" i="16"/>
  <c r="E182" i="16"/>
  <c r="E181" i="16" s="1"/>
  <c r="O183" i="16"/>
  <c r="C191" i="16"/>
  <c r="C203" i="16"/>
  <c r="C204" i="16"/>
  <c r="L219" i="16"/>
  <c r="O227" i="16"/>
  <c r="I257" i="16"/>
  <c r="I253" i="16" s="1"/>
  <c r="I252" i="16" s="1"/>
  <c r="C262" i="16"/>
  <c r="M252" i="16"/>
  <c r="C278" i="16"/>
  <c r="D275" i="16"/>
  <c r="D274" i="16" s="1"/>
  <c r="H275" i="16"/>
  <c r="H274" i="16" s="1"/>
  <c r="H20" i="16"/>
  <c r="C21" i="16"/>
  <c r="C32" i="16"/>
  <c r="L31" i="16"/>
  <c r="L36" i="16"/>
  <c r="C36" i="16" s="1"/>
  <c r="N53" i="16"/>
  <c r="O275" i="16"/>
  <c r="O274" i="16" s="1"/>
  <c r="O20" i="16"/>
  <c r="J20" i="16"/>
  <c r="C284" i="16"/>
  <c r="C45" i="16"/>
  <c r="F55" i="16"/>
  <c r="C70" i="16"/>
  <c r="C77" i="16"/>
  <c r="C78" i="16"/>
  <c r="C81" i="16"/>
  <c r="F80" i="16"/>
  <c r="I85" i="16"/>
  <c r="I83" i="16" s="1"/>
  <c r="C89" i="16"/>
  <c r="C93" i="16"/>
  <c r="C105" i="16"/>
  <c r="L108" i="16"/>
  <c r="L83" i="16" s="1"/>
  <c r="C155" i="16"/>
  <c r="C157" i="16"/>
  <c r="F153" i="16"/>
  <c r="N160" i="16"/>
  <c r="G161" i="16"/>
  <c r="G160" i="16" s="1"/>
  <c r="C164" i="16"/>
  <c r="I162" i="16"/>
  <c r="C162" i="16" s="1"/>
  <c r="L174" i="16"/>
  <c r="I175" i="16"/>
  <c r="I174" i="16" s="1"/>
  <c r="C176" i="16"/>
  <c r="C184" i="16"/>
  <c r="F183" i="16"/>
  <c r="C243" i="16"/>
  <c r="I241" i="16"/>
  <c r="C256" i="16"/>
  <c r="C125" i="16"/>
  <c r="F121" i="16"/>
  <c r="C154" i="16"/>
  <c r="G20" i="16"/>
  <c r="K20" i="16"/>
  <c r="C79" i="16"/>
  <c r="I91" i="16"/>
  <c r="C91" i="16" s="1"/>
  <c r="C95" i="16"/>
  <c r="F99" i="16"/>
  <c r="C100" i="16"/>
  <c r="O99" i="16"/>
  <c r="C107" i="16"/>
  <c r="J120" i="16"/>
  <c r="J75" i="16" s="1"/>
  <c r="N120" i="16"/>
  <c r="N75" i="16" s="1"/>
  <c r="K120" i="16"/>
  <c r="K75" i="16" s="1"/>
  <c r="I131" i="16"/>
  <c r="C131" i="16" s="1"/>
  <c r="C132" i="16"/>
  <c r="C140" i="16"/>
  <c r="I138" i="16"/>
  <c r="C143" i="16"/>
  <c r="I147" i="16"/>
  <c r="C147" i="16" s="1"/>
  <c r="C148" i="16"/>
  <c r="C151" i="16"/>
  <c r="C159" i="16"/>
  <c r="I171" i="16"/>
  <c r="C171" i="16" s="1"/>
  <c r="C172" i="16"/>
  <c r="C84" i="16"/>
  <c r="C136" i="16"/>
  <c r="I134" i="16"/>
  <c r="C134" i="16" s="1"/>
  <c r="F160" i="16"/>
  <c r="F69" i="16"/>
  <c r="C69" i="16" s="1"/>
  <c r="F85" i="16"/>
  <c r="O85" i="16"/>
  <c r="O83" i="16" s="1"/>
  <c r="C109" i="16"/>
  <c r="F108" i="16"/>
  <c r="C116" i="16"/>
  <c r="I114" i="16"/>
  <c r="C114" i="16" s="1"/>
  <c r="O120" i="16"/>
  <c r="G120" i="16"/>
  <c r="G75" i="16" s="1"/>
  <c r="C128" i="16"/>
  <c r="I126" i="16"/>
  <c r="L138" i="16"/>
  <c r="L120" i="16" s="1"/>
  <c r="J160" i="16"/>
  <c r="O160" i="16"/>
  <c r="C168" i="16"/>
  <c r="I166" i="16"/>
  <c r="C166" i="16" s="1"/>
  <c r="C220" i="16"/>
  <c r="F219" i="16"/>
  <c r="C219" i="16" s="1"/>
  <c r="C115" i="16"/>
  <c r="C127" i="16"/>
  <c r="C135" i="16"/>
  <c r="C139" i="16"/>
  <c r="C163" i="16"/>
  <c r="C167" i="16"/>
  <c r="F179" i="16"/>
  <c r="O188" i="16"/>
  <c r="O187" i="16" s="1"/>
  <c r="C200" i="16"/>
  <c r="F199" i="16"/>
  <c r="C199" i="16" s="1"/>
  <c r="N211" i="16"/>
  <c r="N181" i="16" s="1"/>
  <c r="C222" i="16"/>
  <c r="C223" i="16"/>
  <c r="L227" i="16"/>
  <c r="L212" i="16" s="1"/>
  <c r="L211" i="16" s="1"/>
  <c r="K211" i="16"/>
  <c r="K181" i="16" s="1"/>
  <c r="C234" i="16"/>
  <c r="C236" i="16"/>
  <c r="F233" i="16"/>
  <c r="C246" i="16"/>
  <c r="C248" i="16"/>
  <c r="F245" i="16"/>
  <c r="C255" i="16"/>
  <c r="C268" i="16"/>
  <c r="F267" i="16"/>
  <c r="M272" i="16"/>
  <c r="C271" i="16"/>
  <c r="I269" i="16"/>
  <c r="M181" i="16"/>
  <c r="C190" i="16"/>
  <c r="C192" i="16"/>
  <c r="F188" i="16"/>
  <c r="D211" i="16"/>
  <c r="C214" i="16"/>
  <c r="C226" i="16"/>
  <c r="G211" i="16"/>
  <c r="G181" i="16" s="1"/>
  <c r="C235" i="16"/>
  <c r="I233" i="16"/>
  <c r="I232" i="16" s="1"/>
  <c r="C238" i="16"/>
  <c r="O240" i="16"/>
  <c r="C247" i="16"/>
  <c r="I245" i="16"/>
  <c r="I250" i="16"/>
  <c r="C250" i="16" s="1"/>
  <c r="C251" i="16"/>
  <c r="L253" i="16"/>
  <c r="L252" i="16" s="1"/>
  <c r="C258" i="16"/>
  <c r="C260" i="16"/>
  <c r="F257" i="16"/>
  <c r="C257" i="16" s="1"/>
  <c r="C264" i="16"/>
  <c r="F263" i="16"/>
  <c r="C263" i="16" s="1"/>
  <c r="C270" i="16"/>
  <c r="L269" i="16"/>
  <c r="I188" i="16"/>
  <c r="I187" i="16" s="1"/>
  <c r="I182" i="16" s="1"/>
  <c r="C195" i="16"/>
  <c r="C202" i="16"/>
  <c r="C207" i="16"/>
  <c r="C208" i="16"/>
  <c r="O212" i="16"/>
  <c r="C215" i="16"/>
  <c r="C216" i="16"/>
  <c r="C228" i="16"/>
  <c r="F227" i="16"/>
  <c r="C244" i="16"/>
  <c r="F241" i="16"/>
  <c r="C279" i="16"/>
  <c r="C280" i="16"/>
  <c r="F276" i="16"/>
  <c r="C276" i="16" s="1"/>
  <c r="N272" i="16" l="1"/>
  <c r="L53" i="16"/>
  <c r="O182" i="16"/>
  <c r="G52" i="16"/>
  <c r="G51" i="16" s="1"/>
  <c r="G50" i="16" s="1"/>
  <c r="C108" i="16"/>
  <c r="C99" i="16"/>
  <c r="C58" i="16"/>
  <c r="H211" i="16"/>
  <c r="E52" i="16"/>
  <c r="E272" i="16"/>
  <c r="M52" i="16"/>
  <c r="M51" i="16" s="1"/>
  <c r="D75" i="16"/>
  <c r="D52" i="16" s="1"/>
  <c r="L187" i="16"/>
  <c r="L182" i="16" s="1"/>
  <c r="C227" i="16"/>
  <c r="C245" i="16"/>
  <c r="O75" i="16"/>
  <c r="O52" i="16" s="1"/>
  <c r="C175" i="16"/>
  <c r="G273" i="16"/>
  <c r="L75" i="16"/>
  <c r="J272" i="16"/>
  <c r="J52" i="16"/>
  <c r="J51" i="16" s="1"/>
  <c r="K272" i="16"/>
  <c r="K52" i="16"/>
  <c r="K51" i="16" s="1"/>
  <c r="C267" i="16"/>
  <c r="F266" i="16"/>
  <c r="C121" i="16"/>
  <c r="F120" i="16"/>
  <c r="I161" i="16"/>
  <c r="F240" i="16"/>
  <c r="C241" i="16"/>
  <c r="C188" i="16"/>
  <c r="F187" i="16"/>
  <c r="C187" i="16" s="1"/>
  <c r="C126" i="16"/>
  <c r="I120" i="16"/>
  <c r="I75" i="16" s="1"/>
  <c r="C183" i="16"/>
  <c r="F182" i="16"/>
  <c r="C153" i="16"/>
  <c r="F152" i="16"/>
  <c r="C152" i="16" s="1"/>
  <c r="C179" i="16"/>
  <c r="F178" i="16"/>
  <c r="C85" i="16"/>
  <c r="F83" i="16"/>
  <c r="C83" i="16" s="1"/>
  <c r="C138" i="16"/>
  <c r="D181" i="16"/>
  <c r="D51" i="16" s="1"/>
  <c r="I240" i="16"/>
  <c r="I211" i="16" s="1"/>
  <c r="C80" i="16"/>
  <c r="F76" i="16"/>
  <c r="F274" i="16"/>
  <c r="N52" i="16"/>
  <c r="N51" i="16" s="1"/>
  <c r="L181" i="16"/>
  <c r="C269" i="16"/>
  <c r="F253" i="16"/>
  <c r="C55" i="16"/>
  <c r="F54" i="16"/>
  <c r="C31" i="16"/>
  <c r="L26" i="16"/>
  <c r="O211" i="16"/>
  <c r="O272" i="16" s="1"/>
  <c r="F212" i="16"/>
  <c r="G272" i="16"/>
  <c r="F232" i="16"/>
  <c r="C232" i="16" s="1"/>
  <c r="C233" i="16"/>
  <c r="F67" i="16"/>
  <c r="C67" i="16" s="1"/>
  <c r="E51" i="16"/>
  <c r="I275" i="16"/>
  <c r="L275" i="16"/>
  <c r="L274" i="16" s="1"/>
  <c r="L52" i="16" l="1"/>
  <c r="L51" i="16" s="1"/>
  <c r="L50" i="16" s="1"/>
  <c r="H272" i="16"/>
  <c r="H181" i="16"/>
  <c r="H51" i="16" s="1"/>
  <c r="M50" i="16"/>
  <c r="M273" i="16"/>
  <c r="L272" i="16"/>
  <c r="O181" i="16"/>
  <c r="O51" i="16" s="1"/>
  <c r="D272" i="16"/>
  <c r="I181" i="16"/>
  <c r="I160" i="16"/>
  <c r="C160" i="16" s="1"/>
  <c r="C161" i="16"/>
  <c r="E50" i="16"/>
  <c r="E24" i="16" s="1"/>
  <c r="E20" i="16" s="1"/>
  <c r="F53" i="16"/>
  <c r="C54" i="16"/>
  <c r="D50" i="16"/>
  <c r="D24" i="16" s="1"/>
  <c r="C120" i="16"/>
  <c r="J50" i="16"/>
  <c r="J273" i="16"/>
  <c r="I274" i="16"/>
  <c r="C274" i="16" s="1"/>
  <c r="C275" i="16"/>
  <c r="L273" i="16"/>
  <c r="C26" i="16"/>
  <c r="L20" i="16"/>
  <c r="C76" i="16"/>
  <c r="F75" i="16"/>
  <c r="C75" i="16" s="1"/>
  <c r="C178" i="16"/>
  <c r="F174" i="16"/>
  <c r="C174" i="16" s="1"/>
  <c r="C182" i="16"/>
  <c r="C212" i="16"/>
  <c r="F211" i="16"/>
  <c r="C211" i="16" s="1"/>
  <c r="F252" i="16"/>
  <c r="C252" i="16" s="1"/>
  <c r="C253" i="16"/>
  <c r="N50" i="16"/>
  <c r="N273" i="16"/>
  <c r="H273" i="16"/>
  <c r="H50" i="16"/>
  <c r="C240" i="16"/>
  <c r="F265" i="16"/>
  <c r="C266" i="16"/>
  <c r="K50" i="16"/>
  <c r="K273" i="16"/>
  <c r="E273" i="16" l="1"/>
  <c r="O273" i="16"/>
  <c r="O50" i="16"/>
  <c r="F181" i="16"/>
  <c r="C181" i="16" s="1"/>
  <c r="I272" i="16"/>
  <c r="C265" i="16"/>
  <c r="F272" i="16"/>
  <c r="F24" i="16"/>
  <c r="D20" i="16"/>
  <c r="C53" i="16"/>
  <c r="F52" i="16"/>
  <c r="D273" i="16"/>
  <c r="I52" i="16"/>
  <c r="I51" i="16" s="1"/>
  <c r="C272" i="16" l="1"/>
  <c r="C52" i="16"/>
  <c r="F51" i="16"/>
  <c r="I273" i="16"/>
  <c r="I50" i="16"/>
  <c r="C24" i="16"/>
  <c r="F20" i="16"/>
  <c r="C20" i="16" s="1"/>
  <c r="F273" i="16" l="1"/>
  <c r="C273" i="16" s="1"/>
  <c r="F50" i="16"/>
  <c r="C50" i="16" s="1"/>
  <c r="C51" i="16"/>
  <c r="O284" i="15" l="1"/>
  <c r="L284" i="15"/>
  <c r="I284" i="15"/>
  <c r="F284" i="15"/>
  <c r="O283" i="15"/>
  <c r="L283" i="15"/>
  <c r="I283" i="15"/>
  <c r="F283" i="15"/>
  <c r="O282" i="15"/>
  <c r="L282" i="15"/>
  <c r="I282" i="15"/>
  <c r="F282" i="15"/>
  <c r="O281" i="15"/>
  <c r="L281" i="15"/>
  <c r="I281" i="15"/>
  <c r="F281" i="15"/>
  <c r="O280" i="15"/>
  <c r="L280" i="15"/>
  <c r="I280" i="15"/>
  <c r="F280" i="15"/>
  <c r="O279" i="15"/>
  <c r="L279" i="15"/>
  <c r="I279" i="15"/>
  <c r="F279" i="15"/>
  <c r="O278" i="15"/>
  <c r="L278" i="15"/>
  <c r="I278" i="15"/>
  <c r="F278" i="15"/>
  <c r="O277" i="15"/>
  <c r="L277" i="15"/>
  <c r="I277" i="15"/>
  <c r="F277" i="15"/>
  <c r="O276" i="15"/>
  <c r="N276" i="15"/>
  <c r="M276" i="15"/>
  <c r="K276" i="15"/>
  <c r="J276" i="15"/>
  <c r="H276" i="15"/>
  <c r="G276" i="15"/>
  <c r="E276" i="15"/>
  <c r="D276" i="15"/>
  <c r="O271" i="15"/>
  <c r="L271" i="15"/>
  <c r="I271" i="15"/>
  <c r="F271" i="15"/>
  <c r="O270" i="15"/>
  <c r="L270" i="15"/>
  <c r="I270" i="15"/>
  <c r="I269" i="15" s="1"/>
  <c r="F270" i="15"/>
  <c r="O269" i="15"/>
  <c r="N269" i="15"/>
  <c r="M269" i="15"/>
  <c r="L269" i="15"/>
  <c r="K269" i="15"/>
  <c r="J269" i="15"/>
  <c r="H269" i="15"/>
  <c r="G269" i="15"/>
  <c r="E269" i="15"/>
  <c r="D269" i="15"/>
  <c r="O268" i="15"/>
  <c r="O267" i="15" s="1"/>
  <c r="O266" i="15" s="1"/>
  <c r="O265" i="15" s="1"/>
  <c r="L268" i="15"/>
  <c r="L267" i="15" s="1"/>
  <c r="I268" i="15"/>
  <c r="F268" i="15"/>
  <c r="N267" i="15"/>
  <c r="N266" i="15" s="1"/>
  <c r="N265" i="15" s="1"/>
  <c r="M267" i="15"/>
  <c r="M266" i="15" s="1"/>
  <c r="M265" i="15" s="1"/>
  <c r="K267" i="15"/>
  <c r="K266" i="15" s="1"/>
  <c r="K265" i="15" s="1"/>
  <c r="J267" i="15"/>
  <c r="J266" i="15" s="1"/>
  <c r="J265" i="15" s="1"/>
  <c r="I267" i="15"/>
  <c r="I266" i="15" s="1"/>
  <c r="H267" i="15"/>
  <c r="H266" i="15" s="1"/>
  <c r="H265" i="15" s="1"/>
  <c r="G267" i="15"/>
  <c r="F267" i="15"/>
  <c r="F266" i="15" s="1"/>
  <c r="F265" i="15" s="1"/>
  <c r="E267" i="15"/>
  <c r="E266" i="15" s="1"/>
  <c r="E265" i="15" s="1"/>
  <c r="D267" i="15"/>
  <c r="D266" i="15" s="1"/>
  <c r="D265" i="15" s="1"/>
  <c r="G266" i="15"/>
  <c r="G265" i="15" s="1"/>
  <c r="O264" i="15"/>
  <c r="O263" i="15" s="1"/>
  <c r="L264" i="15"/>
  <c r="I264" i="15"/>
  <c r="I263" i="15" s="1"/>
  <c r="F264" i="15"/>
  <c r="F263" i="15" s="1"/>
  <c r="N263" i="15"/>
  <c r="M263" i="15"/>
  <c r="L263" i="15"/>
  <c r="K263" i="15"/>
  <c r="J263" i="15"/>
  <c r="H263" i="15"/>
  <c r="G263" i="15"/>
  <c r="E263" i="15"/>
  <c r="D263" i="15"/>
  <c r="O262" i="15"/>
  <c r="L262" i="15"/>
  <c r="I262" i="15"/>
  <c r="F262" i="15"/>
  <c r="O261" i="15"/>
  <c r="L261" i="15"/>
  <c r="I261" i="15"/>
  <c r="F261" i="15"/>
  <c r="O260" i="15"/>
  <c r="L260" i="15"/>
  <c r="I260" i="15"/>
  <c r="F260" i="15"/>
  <c r="O259" i="15"/>
  <c r="L259" i="15"/>
  <c r="I259" i="15"/>
  <c r="F259" i="15"/>
  <c r="O258" i="15"/>
  <c r="L258" i="15"/>
  <c r="L257" i="15" s="1"/>
  <c r="I258" i="15"/>
  <c r="F258" i="15"/>
  <c r="F257" i="15" s="1"/>
  <c r="N257" i="15"/>
  <c r="N253" i="15" s="1"/>
  <c r="M257" i="15"/>
  <c r="K257" i="15"/>
  <c r="K253" i="15" s="1"/>
  <c r="K252" i="15" s="1"/>
  <c r="J257" i="15"/>
  <c r="H257" i="15"/>
  <c r="H253" i="15" s="1"/>
  <c r="G257" i="15"/>
  <c r="G253" i="15" s="1"/>
  <c r="G252" i="15" s="1"/>
  <c r="E257" i="15"/>
  <c r="D257" i="15"/>
  <c r="D253" i="15" s="1"/>
  <c r="D252" i="15" s="1"/>
  <c r="O256" i="15"/>
  <c r="L256" i="15"/>
  <c r="I256" i="15"/>
  <c r="F256" i="15"/>
  <c r="O255" i="15"/>
  <c r="L255" i="15"/>
  <c r="I255" i="15"/>
  <c r="F255" i="15"/>
  <c r="O254" i="15"/>
  <c r="L254" i="15"/>
  <c r="I254" i="15"/>
  <c r="F254" i="15"/>
  <c r="M253" i="15"/>
  <c r="J253" i="15"/>
  <c r="J252" i="15" s="1"/>
  <c r="E253" i="15"/>
  <c r="E252" i="15" s="1"/>
  <c r="O251" i="15"/>
  <c r="O250" i="15" s="1"/>
  <c r="L251" i="15"/>
  <c r="L250" i="15" s="1"/>
  <c r="I251" i="15"/>
  <c r="I250" i="15" s="1"/>
  <c r="F251" i="15"/>
  <c r="N250" i="15"/>
  <c r="M250" i="15"/>
  <c r="K250" i="15"/>
  <c r="J250" i="15"/>
  <c r="H250" i="15"/>
  <c r="G250" i="15"/>
  <c r="F250" i="15"/>
  <c r="E250" i="15"/>
  <c r="D250" i="15"/>
  <c r="O249" i="15"/>
  <c r="L249" i="15"/>
  <c r="I249" i="15"/>
  <c r="F249" i="15"/>
  <c r="O248" i="15"/>
  <c r="L248" i="15"/>
  <c r="I248" i="15"/>
  <c r="F248" i="15"/>
  <c r="O247" i="15"/>
  <c r="L247" i="15"/>
  <c r="I247" i="15"/>
  <c r="F247" i="15"/>
  <c r="O246" i="15"/>
  <c r="L246" i="15"/>
  <c r="I246" i="15"/>
  <c r="I245" i="15" s="1"/>
  <c r="F246" i="15"/>
  <c r="O245" i="15"/>
  <c r="N245" i="15"/>
  <c r="M245" i="15"/>
  <c r="K245" i="15"/>
  <c r="J245" i="15"/>
  <c r="H245" i="15"/>
  <c r="G245" i="15"/>
  <c r="F245" i="15"/>
  <c r="E245" i="15"/>
  <c r="D245" i="15"/>
  <c r="O244" i="15"/>
  <c r="L244" i="15"/>
  <c r="I244" i="15"/>
  <c r="F244" i="15"/>
  <c r="O243" i="15"/>
  <c r="L243" i="15"/>
  <c r="I243" i="15"/>
  <c r="F243" i="15"/>
  <c r="O242" i="15"/>
  <c r="L242" i="15"/>
  <c r="L241" i="15" s="1"/>
  <c r="I242" i="15"/>
  <c r="F242" i="15"/>
  <c r="O241" i="15"/>
  <c r="N241" i="15"/>
  <c r="N240" i="15" s="1"/>
  <c r="M241" i="15"/>
  <c r="K241" i="15"/>
  <c r="J241" i="15"/>
  <c r="H241" i="15"/>
  <c r="H240" i="15" s="1"/>
  <c r="G241" i="15"/>
  <c r="G240" i="15" s="1"/>
  <c r="F241" i="15"/>
  <c r="E241" i="15"/>
  <c r="D241" i="15"/>
  <c r="D240" i="15" s="1"/>
  <c r="M240" i="15"/>
  <c r="O239" i="15"/>
  <c r="L239" i="15"/>
  <c r="I239" i="15"/>
  <c r="F239" i="15"/>
  <c r="O238" i="15"/>
  <c r="L238" i="15"/>
  <c r="I238" i="15"/>
  <c r="F238" i="15"/>
  <c r="O237" i="15"/>
  <c r="L237" i="15"/>
  <c r="I237" i="15"/>
  <c r="F237" i="15"/>
  <c r="O236" i="15"/>
  <c r="L236" i="15"/>
  <c r="I236" i="15"/>
  <c r="F236" i="15"/>
  <c r="O235" i="15"/>
  <c r="L235" i="15"/>
  <c r="I235" i="15"/>
  <c r="F235" i="15"/>
  <c r="O234" i="15"/>
  <c r="L234" i="15"/>
  <c r="L233" i="15" s="1"/>
  <c r="I234" i="15"/>
  <c r="I233" i="15" s="1"/>
  <c r="I232" i="15" s="1"/>
  <c r="F234" i="15"/>
  <c r="N233" i="15"/>
  <c r="N232" i="15" s="1"/>
  <c r="M233" i="15"/>
  <c r="M232" i="15" s="1"/>
  <c r="K233" i="15"/>
  <c r="K232" i="15" s="1"/>
  <c r="J233" i="15"/>
  <c r="J232" i="15" s="1"/>
  <c r="H233" i="15"/>
  <c r="H232" i="15" s="1"/>
  <c r="G233" i="15"/>
  <c r="G232" i="15" s="1"/>
  <c r="E233" i="15"/>
  <c r="D233" i="15"/>
  <c r="L232" i="15"/>
  <c r="E232" i="15"/>
  <c r="D232" i="15"/>
  <c r="O231" i="15"/>
  <c r="L231" i="15"/>
  <c r="I231" i="15"/>
  <c r="F231" i="15"/>
  <c r="O230" i="15"/>
  <c r="L230" i="15"/>
  <c r="I230" i="15"/>
  <c r="F230" i="15"/>
  <c r="O229" i="15"/>
  <c r="L229" i="15"/>
  <c r="I229" i="15"/>
  <c r="F229" i="15"/>
  <c r="O228" i="15"/>
  <c r="O227" i="15" s="1"/>
  <c r="L228" i="15"/>
  <c r="I228" i="15"/>
  <c r="F228" i="15"/>
  <c r="N227" i="15"/>
  <c r="M227" i="15"/>
  <c r="K227" i="15"/>
  <c r="J227" i="15"/>
  <c r="H227" i="15"/>
  <c r="G227" i="15"/>
  <c r="E227" i="15"/>
  <c r="D227" i="15"/>
  <c r="O226" i="15"/>
  <c r="L226" i="15"/>
  <c r="I226" i="15"/>
  <c r="F226" i="15"/>
  <c r="O225" i="15"/>
  <c r="L225" i="15"/>
  <c r="I225" i="15"/>
  <c r="F225" i="15"/>
  <c r="O224" i="15"/>
  <c r="L224" i="15"/>
  <c r="I224" i="15"/>
  <c r="F224" i="15"/>
  <c r="O223" i="15"/>
  <c r="L223" i="15"/>
  <c r="I223" i="15"/>
  <c r="F223" i="15"/>
  <c r="O222" i="15"/>
  <c r="L222" i="15"/>
  <c r="I222" i="15"/>
  <c r="F222" i="15"/>
  <c r="O221" i="15"/>
  <c r="L221" i="15"/>
  <c r="I221" i="15"/>
  <c r="F221" i="15"/>
  <c r="O220" i="15"/>
  <c r="L220" i="15"/>
  <c r="I220" i="15"/>
  <c r="I219" i="15" s="1"/>
  <c r="F220" i="15"/>
  <c r="N219" i="15"/>
  <c r="M219" i="15"/>
  <c r="L219" i="15"/>
  <c r="K219" i="15"/>
  <c r="J219" i="15"/>
  <c r="H219" i="15"/>
  <c r="G219" i="15"/>
  <c r="E219" i="15"/>
  <c r="D219" i="15"/>
  <c r="O218" i="15"/>
  <c r="L218" i="15"/>
  <c r="I218" i="15"/>
  <c r="F218" i="15"/>
  <c r="O217" i="15"/>
  <c r="O216" i="15" s="1"/>
  <c r="L217" i="15"/>
  <c r="L216" i="15" s="1"/>
  <c r="I217" i="15"/>
  <c r="F217" i="15"/>
  <c r="N216" i="15"/>
  <c r="M216" i="15"/>
  <c r="K216" i="15"/>
  <c r="J216" i="15"/>
  <c r="H216" i="15"/>
  <c r="G216" i="15"/>
  <c r="E216" i="15"/>
  <c r="D216" i="15"/>
  <c r="O215" i="15"/>
  <c r="L215" i="15"/>
  <c r="L214" i="15" s="1"/>
  <c r="I215" i="15"/>
  <c r="F215" i="15"/>
  <c r="O214" i="15"/>
  <c r="N214" i="15"/>
  <c r="N212" i="15" s="1"/>
  <c r="M214" i="15"/>
  <c r="K214" i="15"/>
  <c r="J214" i="15"/>
  <c r="I214" i="15"/>
  <c r="H214" i="15"/>
  <c r="G214" i="15"/>
  <c r="E214" i="15"/>
  <c r="D214" i="15"/>
  <c r="O213" i="15"/>
  <c r="L213" i="15"/>
  <c r="I213" i="15"/>
  <c r="F213" i="15"/>
  <c r="D212" i="15"/>
  <c r="O210" i="15"/>
  <c r="L210" i="15"/>
  <c r="I210" i="15"/>
  <c r="F210" i="15"/>
  <c r="O209" i="15"/>
  <c r="L209" i="15"/>
  <c r="I209" i="15"/>
  <c r="I208" i="15" s="1"/>
  <c r="F209" i="15"/>
  <c r="F208" i="15" s="1"/>
  <c r="O208" i="15"/>
  <c r="N208" i="15"/>
  <c r="M208" i="15"/>
  <c r="K208" i="15"/>
  <c r="J208" i="15"/>
  <c r="H208" i="15"/>
  <c r="G208" i="15"/>
  <c r="E208" i="15"/>
  <c r="D208" i="15"/>
  <c r="O207" i="15"/>
  <c r="L207" i="15"/>
  <c r="I207" i="15"/>
  <c r="F207" i="15"/>
  <c r="O206" i="15"/>
  <c r="L206" i="15"/>
  <c r="I206" i="15"/>
  <c r="F206" i="15"/>
  <c r="O205" i="15"/>
  <c r="L205" i="15"/>
  <c r="I205" i="15"/>
  <c r="F205" i="15"/>
  <c r="O204" i="15"/>
  <c r="L204" i="15"/>
  <c r="I204" i="15"/>
  <c r="F204" i="15"/>
  <c r="O203" i="15"/>
  <c r="L203" i="15"/>
  <c r="I203" i="15"/>
  <c r="F203" i="15"/>
  <c r="O202" i="15"/>
  <c r="L202" i="15"/>
  <c r="I202" i="15"/>
  <c r="F202" i="15"/>
  <c r="O201" i="15"/>
  <c r="L201" i="15"/>
  <c r="I201" i="15"/>
  <c r="F201" i="15"/>
  <c r="O200" i="15"/>
  <c r="O199" i="15" s="1"/>
  <c r="L200" i="15"/>
  <c r="I200" i="15"/>
  <c r="F200" i="15"/>
  <c r="F199" i="15" s="1"/>
  <c r="N199" i="15"/>
  <c r="N187" i="15" s="1"/>
  <c r="N182" i="15" s="1"/>
  <c r="M199" i="15"/>
  <c r="K199" i="15"/>
  <c r="J199" i="15"/>
  <c r="H199" i="15"/>
  <c r="G199" i="15"/>
  <c r="E199" i="15"/>
  <c r="D199" i="15"/>
  <c r="O198" i="15"/>
  <c r="L198" i="15"/>
  <c r="I198" i="15"/>
  <c r="F198" i="15"/>
  <c r="O197" i="15"/>
  <c r="L197" i="15"/>
  <c r="I197" i="15"/>
  <c r="F197" i="15"/>
  <c r="O196" i="15"/>
  <c r="L196" i="15"/>
  <c r="I196" i="15"/>
  <c r="F196" i="15"/>
  <c r="O195" i="15"/>
  <c r="L195" i="15"/>
  <c r="I195" i="15"/>
  <c r="F195" i="15"/>
  <c r="O194" i="15"/>
  <c r="L194" i="15"/>
  <c r="I194" i="15"/>
  <c r="F194" i="15"/>
  <c r="O193" i="15"/>
  <c r="L193" i="15"/>
  <c r="I193" i="15"/>
  <c r="F193" i="15"/>
  <c r="O192" i="15"/>
  <c r="L192" i="15"/>
  <c r="I192" i="15"/>
  <c r="F192" i="15"/>
  <c r="O191" i="15"/>
  <c r="L191" i="15"/>
  <c r="I191" i="15"/>
  <c r="F191" i="15"/>
  <c r="O190" i="15"/>
  <c r="L190" i="15"/>
  <c r="I190" i="15"/>
  <c r="F190" i="15"/>
  <c r="O189" i="15"/>
  <c r="L189" i="15"/>
  <c r="I189" i="15"/>
  <c r="F189" i="15"/>
  <c r="O188" i="15"/>
  <c r="O187" i="15" s="1"/>
  <c r="N188" i="15"/>
  <c r="M188" i="15"/>
  <c r="K188" i="15"/>
  <c r="J188" i="15"/>
  <c r="J187" i="15" s="1"/>
  <c r="H188" i="15"/>
  <c r="G188" i="15"/>
  <c r="E188" i="15"/>
  <c r="D188" i="15"/>
  <c r="D187" i="15" s="1"/>
  <c r="M187" i="15"/>
  <c r="H187" i="15"/>
  <c r="O186" i="15"/>
  <c r="L186" i="15"/>
  <c r="I186" i="15"/>
  <c r="F186" i="15"/>
  <c r="O185" i="15"/>
  <c r="L185" i="15"/>
  <c r="I185" i="15"/>
  <c r="F185" i="15"/>
  <c r="O184" i="15"/>
  <c r="O183" i="15" s="1"/>
  <c r="L184" i="15"/>
  <c r="I184" i="15"/>
  <c r="F184" i="15"/>
  <c r="F183" i="15" s="1"/>
  <c r="N183" i="15"/>
  <c r="M183" i="15"/>
  <c r="K183" i="15"/>
  <c r="J183" i="15"/>
  <c r="J182" i="15" s="1"/>
  <c r="H183" i="15"/>
  <c r="G183" i="15"/>
  <c r="E183" i="15"/>
  <c r="D183" i="15"/>
  <c r="M182" i="15"/>
  <c r="O180" i="15"/>
  <c r="O179" i="15" s="1"/>
  <c r="O178" i="15" s="1"/>
  <c r="L180" i="15"/>
  <c r="L179" i="15" s="1"/>
  <c r="L178" i="15" s="1"/>
  <c r="I180" i="15"/>
  <c r="F180" i="15"/>
  <c r="F179" i="15" s="1"/>
  <c r="N179" i="15"/>
  <c r="N178" i="15" s="1"/>
  <c r="M179" i="15"/>
  <c r="K179" i="15"/>
  <c r="J179" i="15"/>
  <c r="J178" i="15" s="1"/>
  <c r="H179" i="15"/>
  <c r="H178" i="15" s="1"/>
  <c r="G179" i="15"/>
  <c r="G178" i="15" s="1"/>
  <c r="E179" i="15"/>
  <c r="E178" i="15" s="1"/>
  <c r="D179" i="15"/>
  <c r="M178" i="15"/>
  <c r="K178" i="15"/>
  <c r="D178" i="15"/>
  <c r="O177" i="15"/>
  <c r="L177" i="15"/>
  <c r="I177" i="15"/>
  <c r="F177" i="15"/>
  <c r="O176" i="15"/>
  <c r="L176" i="15"/>
  <c r="I176" i="15"/>
  <c r="I175" i="15" s="1"/>
  <c r="F176" i="15"/>
  <c r="O175" i="15"/>
  <c r="N175" i="15"/>
  <c r="M175" i="15"/>
  <c r="K175" i="15"/>
  <c r="K174" i="15" s="1"/>
  <c r="J175" i="15"/>
  <c r="H175" i="15"/>
  <c r="G175" i="15"/>
  <c r="F175" i="15"/>
  <c r="E175" i="15"/>
  <c r="E174" i="15" s="1"/>
  <c r="D175" i="15"/>
  <c r="D174" i="15" s="1"/>
  <c r="O173" i="15"/>
  <c r="L173" i="15"/>
  <c r="I173" i="15"/>
  <c r="F173" i="15"/>
  <c r="O172" i="15"/>
  <c r="L172" i="15"/>
  <c r="I172" i="15"/>
  <c r="I171" i="15" s="1"/>
  <c r="F172" i="15"/>
  <c r="O171" i="15"/>
  <c r="N171" i="15"/>
  <c r="M171" i="15"/>
  <c r="K171" i="15"/>
  <c r="J171" i="15"/>
  <c r="H171" i="15"/>
  <c r="G171" i="15"/>
  <c r="F171" i="15"/>
  <c r="E171" i="15"/>
  <c r="D171" i="15"/>
  <c r="O170" i="15"/>
  <c r="L170" i="15"/>
  <c r="I170" i="15"/>
  <c r="F170" i="15"/>
  <c r="O169" i="15"/>
  <c r="L169" i="15"/>
  <c r="I169" i="15"/>
  <c r="F169" i="15"/>
  <c r="O168" i="15"/>
  <c r="L168" i="15"/>
  <c r="I168" i="15"/>
  <c r="F168" i="15"/>
  <c r="O167" i="15"/>
  <c r="O166" i="15" s="1"/>
  <c r="L167" i="15"/>
  <c r="L166" i="15" s="1"/>
  <c r="I167" i="15"/>
  <c r="F167" i="15"/>
  <c r="F166" i="15" s="1"/>
  <c r="N166" i="15"/>
  <c r="M166" i="15"/>
  <c r="K166" i="15"/>
  <c r="J166" i="15"/>
  <c r="H166" i="15"/>
  <c r="G166" i="15"/>
  <c r="E166" i="15"/>
  <c r="D166" i="15"/>
  <c r="O165" i="15"/>
  <c r="L165" i="15"/>
  <c r="I165" i="15"/>
  <c r="F165" i="15"/>
  <c r="O164" i="15"/>
  <c r="L164" i="15"/>
  <c r="I164" i="15"/>
  <c r="F164" i="15"/>
  <c r="O163" i="15"/>
  <c r="O162" i="15" s="1"/>
  <c r="O161" i="15" s="1"/>
  <c r="O160" i="15" s="1"/>
  <c r="L163" i="15"/>
  <c r="I163" i="15"/>
  <c r="F163" i="15"/>
  <c r="F162" i="15" s="1"/>
  <c r="N162" i="15"/>
  <c r="M162" i="15"/>
  <c r="K162" i="15"/>
  <c r="K161" i="15" s="1"/>
  <c r="J162" i="15"/>
  <c r="H162" i="15"/>
  <c r="G162" i="15"/>
  <c r="E162" i="15"/>
  <c r="D162" i="15"/>
  <c r="D161" i="15" s="1"/>
  <c r="D160" i="15" s="1"/>
  <c r="N161" i="15"/>
  <c r="N160" i="15" s="1"/>
  <c r="J161" i="15"/>
  <c r="J160" i="15" s="1"/>
  <c r="E161" i="15"/>
  <c r="E160" i="15" s="1"/>
  <c r="O159" i="15"/>
  <c r="L159" i="15"/>
  <c r="I159" i="15"/>
  <c r="F159" i="15"/>
  <c r="O158" i="15"/>
  <c r="L158" i="15"/>
  <c r="I158" i="15"/>
  <c r="F158" i="15"/>
  <c r="O157" i="15"/>
  <c r="L157" i="15"/>
  <c r="I157" i="15"/>
  <c r="F157" i="15"/>
  <c r="O156" i="15"/>
  <c r="L156" i="15"/>
  <c r="I156" i="15"/>
  <c r="F156" i="15"/>
  <c r="O155" i="15"/>
  <c r="L155" i="15"/>
  <c r="I155" i="15"/>
  <c r="F155" i="15"/>
  <c r="O154" i="15"/>
  <c r="L154" i="15"/>
  <c r="I154" i="15"/>
  <c r="I153" i="15" s="1"/>
  <c r="I152" i="15" s="1"/>
  <c r="F154" i="15"/>
  <c r="N153" i="15"/>
  <c r="M153" i="15"/>
  <c r="M152" i="15" s="1"/>
  <c r="K153" i="15"/>
  <c r="K152" i="15" s="1"/>
  <c r="J153" i="15"/>
  <c r="H153" i="15"/>
  <c r="H152" i="15" s="1"/>
  <c r="G153" i="15"/>
  <c r="G152" i="15" s="1"/>
  <c r="E153" i="15"/>
  <c r="E152" i="15" s="1"/>
  <c r="D153" i="15"/>
  <c r="D152" i="15" s="1"/>
  <c r="N152" i="15"/>
  <c r="J152" i="15"/>
  <c r="O151" i="15"/>
  <c r="L151" i="15"/>
  <c r="I151" i="15"/>
  <c r="F151" i="15"/>
  <c r="O150" i="15"/>
  <c r="L150" i="15"/>
  <c r="I150" i="15"/>
  <c r="F150" i="15"/>
  <c r="O149" i="15"/>
  <c r="L149" i="15"/>
  <c r="I149" i="15"/>
  <c r="F149" i="15"/>
  <c r="O148" i="15"/>
  <c r="L148" i="15"/>
  <c r="I148" i="15"/>
  <c r="I147" i="15" s="1"/>
  <c r="F148" i="15"/>
  <c r="O147" i="15"/>
  <c r="N147" i="15"/>
  <c r="M147" i="15"/>
  <c r="K147" i="15"/>
  <c r="J147" i="15"/>
  <c r="H147" i="15"/>
  <c r="G147" i="15"/>
  <c r="F147" i="15"/>
  <c r="E147" i="15"/>
  <c r="D147" i="15"/>
  <c r="O146" i="15"/>
  <c r="L146" i="15"/>
  <c r="I146" i="15"/>
  <c r="F146" i="15"/>
  <c r="O145" i="15"/>
  <c r="L145" i="15"/>
  <c r="I145" i="15"/>
  <c r="F145" i="15"/>
  <c r="O144" i="15"/>
  <c r="L144" i="15"/>
  <c r="I144" i="15"/>
  <c r="F144" i="15"/>
  <c r="O143" i="15"/>
  <c r="L143" i="15"/>
  <c r="I143" i="15"/>
  <c r="F143" i="15"/>
  <c r="O142" i="15"/>
  <c r="L142" i="15"/>
  <c r="I142" i="15"/>
  <c r="F142" i="15"/>
  <c r="O141" i="15"/>
  <c r="L141" i="15"/>
  <c r="I141" i="15"/>
  <c r="F141" i="15"/>
  <c r="O140" i="15"/>
  <c r="L140" i="15"/>
  <c r="I140" i="15"/>
  <c r="F140" i="15"/>
  <c r="C140" i="15"/>
  <c r="O139" i="15"/>
  <c r="L139" i="15"/>
  <c r="I139" i="15"/>
  <c r="F139" i="15"/>
  <c r="C139" i="15" s="1"/>
  <c r="N138" i="15"/>
  <c r="M138" i="15"/>
  <c r="K138" i="15"/>
  <c r="J138" i="15"/>
  <c r="H138" i="15"/>
  <c r="G138" i="15"/>
  <c r="E138" i="15"/>
  <c r="D138" i="15"/>
  <c r="O137" i="15"/>
  <c r="L137" i="15"/>
  <c r="I137" i="15"/>
  <c r="F137" i="15"/>
  <c r="O136" i="15"/>
  <c r="L136" i="15"/>
  <c r="I136" i="15"/>
  <c r="F136" i="15"/>
  <c r="O135" i="15"/>
  <c r="L135" i="15"/>
  <c r="L134" i="15" s="1"/>
  <c r="I135" i="15"/>
  <c r="F135" i="15"/>
  <c r="F134" i="15" s="1"/>
  <c r="N134" i="15"/>
  <c r="M134" i="15"/>
  <c r="K134" i="15"/>
  <c r="J134" i="15"/>
  <c r="H134" i="15"/>
  <c r="G134" i="15"/>
  <c r="E134" i="15"/>
  <c r="D134" i="15"/>
  <c r="O133" i="15"/>
  <c r="L133" i="15"/>
  <c r="I133" i="15"/>
  <c r="F133" i="15"/>
  <c r="O132" i="15"/>
  <c r="O131" i="15" s="1"/>
  <c r="L132" i="15"/>
  <c r="I132" i="15"/>
  <c r="I131" i="15" s="1"/>
  <c r="F132" i="15"/>
  <c r="C132" i="15" s="1"/>
  <c r="N131" i="15"/>
  <c r="M131" i="15"/>
  <c r="L131" i="15"/>
  <c r="K131" i="15"/>
  <c r="J131" i="15"/>
  <c r="H131" i="15"/>
  <c r="G131" i="15"/>
  <c r="E131" i="15"/>
  <c r="D131" i="15"/>
  <c r="O130" i="15"/>
  <c r="L130" i="15"/>
  <c r="I130" i="15"/>
  <c r="F130" i="15"/>
  <c r="O129" i="15"/>
  <c r="L129" i="15"/>
  <c r="I129" i="15"/>
  <c r="F129" i="15"/>
  <c r="O128" i="15"/>
  <c r="L128" i="15"/>
  <c r="I128" i="15"/>
  <c r="F128" i="15"/>
  <c r="O127" i="15"/>
  <c r="O126" i="15" s="1"/>
  <c r="L127" i="15"/>
  <c r="I127" i="15"/>
  <c r="I126" i="15" s="1"/>
  <c r="F127" i="15"/>
  <c r="F126" i="15" s="1"/>
  <c r="N126" i="15"/>
  <c r="M126" i="15"/>
  <c r="K126" i="15"/>
  <c r="J126" i="15"/>
  <c r="H126" i="15"/>
  <c r="G126" i="15"/>
  <c r="E126" i="15"/>
  <c r="D126" i="15"/>
  <c r="O125" i="15"/>
  <c r="L125" i="15"/>
  <c r="I125" i="15"/>
  <c r="F125" i="15"/>
  <c r="O124" i="15"/>
  <c r="L124" i="15"/>
  <c r="I124" i="15"/>
  <c r="F124" i="15"/>
  <c r="O123" i="15"/>
  <c r="L123" i="15"/>
  <c r="I123" i="15"/>
  <c r="F123" i="15"/>
  <c r="O122" i="15"/>
  <c r="L122" i="15"/>
  <c r="I122" i="15"/>
  <c r="I121" i="15" s="1"/>
  <c r="F122" i="15"/>
  <c r="N121" i="15"/>
  <c r="M121" i="15"/>
  <c r="M120" i="15" s="1"/>
  <c r="K121" i="15"/>
  <c r="J121" i="15"/>
  <c r="J120" i="15" s="1"/>
  <c r="H121" i="15"/>
  <c r="H120" i="15" s="1"/>
  <c r="G121" i="15"/>
  <c r="E121" i="15"/>
  <c r="D121" i="15"/>
  <c r="D120" i="15" s="1"/>
  <c r="O119" i="15"/>
  <c r="L119" i="15"/>
  <c r="I119" i="15"/>
  <c r="F119" i="15"/>
  <c r="O118" i="15"/>
  <c r="L118" i="15"/>
  <c r="I118" i="15"/>
  <c r="F118" i="15"/>
  <c r="O117" i="15"/>
  <c r="L117" i="15"/>
  <c r="I117" i="15"/>
  <c r="F117" i="15"/>
  <c r="O116" i="15"/>
  <c r="L116" i="15"/>
  <c r="I116" i="15"/>
  <c r="F116" i="15"/>
  <c r="O115" i="15"/>
  <c r="O114" i="15" s="1"/>
  <c r="L115" i="15"/>
  <c r="I115" i="15"/>
  <c r="I114" i="15" s="1"/>
  <c r="F115" i="15"/>
  <c r="N114" i="15"/>
  <c r="M114" i="15"/>
  <c r="K114" i="15"/>
  <c r="J114" i="15"/>
  <c r="H114" i="15"/>
  <c r="G114" i="15"/>
  <c r="E114" i="15"/>
  <c r="D114" i="15"/>
  <c r="O113" i="15"/>
  <c r="L113" i="15"/>
  <c r="I113" i="15"/>
  <c r="F113" i="15"/>
  <c r="O112" i="15"/>
  <c r="L112" i="15"/>
  <c r="I112" i="15"/>
  <c r="F112" i="15"/>
  <c r="O111" i="15"/>
  <c r="L111" i="15"/>
  <c r="C111" i="15" s="1"/>
  <c r="I111" i="15"/>
  <c r="F111" i="15"/>
  <c r="O110" i="15"/>
  <c r="L110" i="15"/>
  <c r="I110" i="15"/>
  <c r="F110" i="15"/>
  <c r="O109" i="15"/>
  <c r="L109" i="15"/>
  <c r="I109" i="15"/>
  <c r="F109" i="15"/>
  <c r="N108" i="15"/>
  <c r="M108" i="15"/>
  <c r="K108" i="15"/>
  <c r="J108" i="15"/>
  <c r="H108" i="15"/>
  <c r="G108" i="15"/>
  <c r="E108" i="15"/>
  <c r="D108" i="15"/>
  <c r="O107" i="15"/>
  <c r="L107" i="15"/>
  <c r="I107" i="15"/>
  <c r="F107" i="15"/>
  <c r="O106" i="15"/>
  <c r="L106" i="15"/>
  <c r="I106" i="15"/>
  <c r="F106" i="15"/>
  <c r="O105" i="15"/>
  <c r="L105" i="15"/>
  <c r="I105" i="15"/>
  <c r="F105" i="15"/>
  <c r="O104" i="15"/>
  <c r="L104" i="15"/>
  <c r="I104" i="15"/>
  <c r="F104" i="15"/>
  <c r="O103" i="15"/>
  <c r="L103" i="15"/>
  <c r="I103" i="15"/>
  <c r="F103" i="15"/>
  <c r="O102" i="15"/>
  <c r="L102" i="15"/>
  <c r="I102" i="15"/>
  <c r="F102" i="15"/>
  <c r="O101" i="15"/>
  <c r="L101" i="15"/>
  <c r="I101" i="15"/>
  <c r="F101" i="15"/>
  <c r="O100" i="15"/>
  <c r="L100" i="15"/>
  <c r="I100" i="15"/>
  <c r="I99" i="15" s="1"/>
  <c r="F100" i="15"/>
  <c r="O99" i="15"/>
  <c r="N99" i="15"/>
  <c r="M99" i="15"/>
  <c r="K99" i="15"/>
  <c r="J99" i="15"/>
  <c r="H99" i="15"/>
  <c r="G99" i="15"/>
  <c r="E99" i="15"/>
  <c r="D99" i="15"/>
  <c r="O98" i="15"/>
  <c r="L98" i="15"/>
  <c r="I98" i="15"/>
  <c r="F98" i="15"/>
  <c r="O97" i="15"/>
  <c r="L97" i="15"/>
  <c r="I97" i="15"/>
  <c r="F97" i="15"/>
  <c r="O96" i="15"/>
  <c r="L96" i="15"/>
  <c r="I96" i="15"/>
  <c r="F96" i="15"/>
  <c r="O95" i="15"/>
  <c r="L95" i="15"/>
  <c r="I95" i="15"/>
  <c r="F95" i="15"/>
  <c r="O94" i="15"/>
  <c r="L94" i="15"/>
  <c r="I94" i="15"/>
  <c r="F94" i="15"/>
  <c r="O93" i="15"/>
  <c r="L93" i="15"/>
  <c r="I93" i="15"/>
  <c r="F93" i="15"/>
  <c r="O92" i="15"/>
  <c r="L92" i="15"/>
  <c r="I92" i="15"/>
  <c r="F92" i="15"/>
  <c r="O91" i="15"/>
  <c r="N91" i="15"/>
  <c r="M91" i="15"/>
  <c r="K91" i="15"/>
  <c r="J91" i="15"/>
  <c r="H91" i="15"/>
  <c r="G91" i="15"/>
  <c r="E91" i="15"/>
  <c r="D91" i="15"/>
  <c r="O90" i="15"/>
  <c r="L90" i="15"/>
  <c r="I90" i="15"/>
  <c r="F90" i="15"/>
  <c r="O89" i="15"/>
  <c r="L89" i="15"/>
  <c r="I89" i="15"/>
  <c r="F89" i="15"/>
  <c r="O88" i="15"/>
  <c r="L88" i="15"/>
  <c r="I88" i="15"/>
  <c r="F88" i="15"/>
  <c r="O87" i="15"/>
  <c r="L87" i="15"/>
  <c r="I87" i="15"/>
  <c r="F87" i="15"/>
  <c r="O86" i="15"/>
  <c r="L86" i="15"/>
  <c r="I86" i="15"/>
  <c r="I85" i="15" s="1"/>
  <c r="F86" i="15"/>
  <c r="N85" i="15"/>
  <c r="M85" i="15"/>
  <c r="K85" i="15"/>
  <c r="J85" i="15"/>
  <c r="J83" i="15" s="1"/>
  <c r="H85" i="15"/>
  <c r="G85" i="15"/>
  <c r="E85" i="15"/>
  <c r="D85" i="15"/>
  <c r="D83" i="15" s="1"/>
  <c r="O84" i="15"/>
  <c r="L84" i="15"/>
  <c r="I84" i="15"/>
  <c r="F84" i="15"/>
  <c r="G83" i="15"/>
  <c r="O82" i="15"/>
  <c r="L82" i="15"/>
  <c r="I82" i="15"/>
  <c r="F82" i="15"/>
  <c r="O81" i="15"/>
  <c r="L81" i="15"/>
  <c r="L80" i="15" s="1"/>
  <c r="I81" i="15"/>
  <c r="I80" i="15" s="1"/>
  <c r="F81" i="15"/>
  <c r="N80" i="15"/>
  <c r="M80" i="15"/>
  <c r="K80" i="15"/>
  <c r="J80" i="15"/>
  <c r="H80" i="15"/>
  <c r="G80" i="15"/>
  <c r="E80" i="15"/>
  <c r="D80" i="15"/>
  <c r="O79" i="15"/>
  <c r="L79" i="15"/>
  <c r="I79" i="15"/>
  <c r="F79" i="15"/>
  <c r="O78" i="15"/>
  <c r="O77" i="15" s="1"/>
  <c r="L78" i="15"/>
  <c r="I78" i="15"/>
  <c r="F78" i="15"/>
  <c r="F77" i="15" s="1"/>
  <c r="N77" i="15"/>
  <c r="M77" i="15"/>
  <c r="M76" i="15" s="1"/>
  <c r="K77" i="15"/>
  <c r="K76" i="15" s="1"/>
  <c r="J77" i="15"/>
  <c r="I77" i="15"/>
  <c r="H77" i="15"/>
  <c r="H76" i="15" s="1"/>
  <c r="G77" i="15"/>
  <c r="E77" i="15"/>
  <c r="E76" i="15" s="1"/>
  <c r="D77" i="15"/>
  <c r="D76" i="15" s="1"/>
  <c r="N76" i="15"/>
  <c r="J76" i="15"/>
  <c r="G76" i="15"/>
  <c r="O74" i="15"/>
  <c r="L74" i="15"/>
  <c r="I74" i="15"/>
  <c r="F74" i="15"/>
  <c r="O73" i="15"/>
  <c r="L73" i="15"/>
  <c r="I73" i="15"/>
  <c r="F73" i="15"/>
  <c r="O72" i="15"/>
  <c r="L72" i="15"/>
  <c r="I72" i="15"/>
  <c r="F72" i="15"/>
  <c r="O71" i="15"/>
  <c r="L71" i="15"/>
  <c r="I71" i="15"/>
  <c r="F71" i="15"/>
  <c r="C71" i="15" s="1"/>
  <c r="O70" i="15"/>
  <c r="L70" i="15"/>
  <c r="I70" i="15"/>
  <c r="F70" i="15"/>
  <c r="C70" i="15" s="1"/>
  <c r="N69" i="15"/>
  <c r="N67" i="15" s="1"/>
  <c r="M69" i="15"/>
  <c r="M67" i="15" s="1"/>
  <c r="L69" i="15"/>
  <c r="K69" i="15"/>
  <c r="K67" i="15" s="1"/>
  <c r="J69" i="15"/>
  <c r="H69" i="15"/>
  <c r="H67" i="15" s="1"/>
  <c r="G69" i="15"/>
  <c r="G67" i="15" s="1"/>
  <c r="E69" i="15"/>
  <c r="E67" i="15" s="1"/>
  <c r="D69" i="15"/>
  <c r="D67" i="15" s="1"/>
  <c r="O68" i="15"/>
  <c r="L68" i="15"/>
  <c r="L67" i="15" s="1"/>
  <c r="I68" i="15"/>
  <c r="F68" i="15"/>
  <c r="J67" i="15"/>
  <c r="O66" i="15"/>
  <c r="L66" i="15"/>
  <c r="I66" i="15"/>
  <c r="F66" i="15"/>
  <c r="O65" i="15"/>
  <c r="L65" i="15"/>
  <c r="I65" i="15"/>
  <c r="F65" i="15"/>
  <c r="O64" i="15"/>
  <c r="L64" i="15"/>
  <c r="I64" i="15"/>
  <c r="F64" i="15"/>
  <c r="O63" i="15"/>
  <c r="L63" i="15"/>
  <c r="I63" i="15"/>
  <c r="F63" i="15"/>
  <c r="O62" i="15"/>
  <c r="L62" i="15"/>
  <c r="I62" i="15"/>
  <c r="F62" i="15"/>
  <c r="O61" i="15"/>
  <c r="L61" i="15"/>
  <c r="I61" i="15"/>
  <c r="F61" i="15"/>
  <c r="O60" i="15"/>
  <c r="L60" i="15"/>
  <c r="I60" i="15"/>
  <c r="F60" i="15"/>
  <c r="O59" i="15"/>
  <c r="L59" i="15"/>
  <c r="L58" i="15" s="1"/>
  <c r="I59" i="15"/>
  <c r="I58" i="15" s="1"/>
  <c r="F59" i="15"/>
  <c r="F58" i="15" s="1"/>
  <c r="N58" i="15"/>
  <c r="M58" i="15"/>
  <c r="K58" i="15"/>
  <c r="J58" i="15"/>
  <c r="H58" i="15"/>
  <c r="G58" i="15"/>
  <c r="E58" i="15"/>
  <c r="D58" i="15"/>
  <c r="O57" i="15"/>
  <c r="L57" i="15"/>
  <c r="I57" i="15"/>
  <c r="F57" i="15"/>
  <c r="O56" i="15"/>
  <c r="O55" i="15" s="1"/>
  <c r="L56" i="15"/>
  <c r="I56" i="15"/>
  <c r="I55" i="15" s="1"/>
  <c r="F56" i="15"/>
  <c r="N55" i="15"/>
  <c r="N54" i="15" s="1"/>
  <c r="N53" i="15" s="1"/>
  <c r="M55" i="15"/>
  <c r="L55" i="15"/>
  <c r="K55" i="15"/>
  <c r="K54" i="15" s="1"/>
  <c r="K53" i="15" s="1"/>
  <c r="J55" i="15"/>
  <c r="J54" i="15" s="1"/>
  <c r="J53" i="15" s="1"/>
  <c r="H55" i="15"/>
  <c r="G55" i="15"/>
  <c r="G54" i="15" s="1"/>
  <c r="E55" i="15"/>
  <c r="D55" i="15"/>
  <c r="D54" i="15" s="1"/>
  <c r="D53" i="15" s="1"/>
  <c r="M54" i="15"/>
  <c r="M53" i="15" s="1"/>
  <c r="E54" i="15"/>
  <c r="E53" i="15" s="1"/>
  <c r="O47" i="15"/>
  <c r="C47" i="15" s="1"/>
  <c r="O46" i="15"/>
  <c r="C46" i="15" s="1"/>
  <c r="N45" i="15"/>
  <c r="M45" i="15"/>
  <c r="L44" i="15"/>
  <c r="L43" i="15" s="1"/>
  <c r="I44" i="15"/>
  <c r="F44" i="15"/>
  <c r="F43" i="15" s="1"/>
  <c r="K43" i="15"/>
  <c r="J43" i="15"/>
  <c r="H43" i="15"/>
  <c r="G43" i="15"/>
  <c r="E43" i="15"/>
  <c r="D43" i="15"/>
  <c r="F42" i="15"/>
  <c r="F41" i="15" s="1"/>
  <c r="C41" i="15" s="1"/>
  <c r="E41" i="15"/>
  <c r="D41" i="15"/>
  <c r="L40" i="15"/>
  <c r="C40" i="15" s="1"/>
  <c r="L39" i="15"/>
  <c r="C39" i="15" s="1"/>
  <c r="L38" i="15"/>
  <c r="C38" i="15" s="1"/>
  <c r="L37" i="15"/>
  <c r="C37" i="15"/>
  <c r="K36" i="15"/>
  <c r="J36" i="15"/>
  <c r="L35" i="15"/>
  <c r="C35" i="15"/>
  <c r="L34" i="15"/>
  <c r="K33" i="15"/>
  <c r="J33" i="15"/>
  <c r="L32" i="15"/>
  <c r="C32" i="15" s="1"/>
  <c r="K31" i="15"/>
  <c r="J31" i="15"/>
  <c r="L30" i="15"/>
  <c r="C30" i="15"/>
  <c r="L29" i="15"/>
  <c r="C29" i="15" s="1"/>
  <c r="L28" i="15"/>
  <c r="C28" i="15" s="1"/>
  <c r="K27" i="15"/>
  <c r="J27" i="15"/>
  <c r="J26" i="15" s="1"/>
  <c r="F25" i="15"/>
  <c r="C25" i="15" s="1"/>
  <c r="I24" i="15"/>
  <c r="F24" i="15"/>
  <c r="O23" i="15"/>
  <c r="L23" i="15"/>
  <c r="I23" i="15"/>
  <c r="F23" i="15"/>
  <c r="O22" i="15"/>
  <c r="L22" i="15"/>
  <c r="L21" i="15" s="1"/>
  <c r="L275" i="15" s="1"/>
  <c r="I22" i="15"/>
  <c r="I21" i="15" s="1"/>
  <c r="I275" i="15" s="1"/>
  <c r="F22" i="15"/>
  <c r="N21" i="15"/>
  <c r="N275" i="15" s="1"/>
  <c r="M21" i="15"/>
  <c r="K21" i="15"/>
  <c r="K275" i="15" s="1"/>
  <c r="J21" i="15"/>
  <c r="J275" i="15" s="1"/>
  <c r="H21" i="15"/>
  <c r="G21" i="15"/>
  <c r="G275" i="15" s="1"/>
  <c r="E21" i="15"/>
  <c r="D21" i="15"/>
  <c r="C95" i="15" l="1"/>
  <c r="C97" i="15"/>
  <c r="C98" i="15"/>
  <c r="O174" i="15"/>
  <c r="K212" i="15"/>
  <c r="C260" i="15"/>
  <c r="C280" i="15"/>
  <c r="C284" i="15"/>
  <c r="C66" i="15"/>
  <c r="J75" i="15"/>
  <c r="C82" i="15"/>
  <c r="C123" i="15"/>
  <c r="N120" i="15"/>
  <c r="N75" i="15" s="1"/>
  <c r="C180" i="15"/>
  <c r="C200" i="15"/>
  <c r="F240" i="15"/>
  <c r="K240" i="15"/>
  <c r="L33" i="15"/>
  <c r="C33" i="15" s="1"/>
  <c r="H54" i="15"/>
  <c r="H53" i="15" s="1"/>
  <c r="N83" i="15"/>
  <c r="C151" i="15"/>
  <c r="C163" i="15"/>
  <c r="M161" i="15"/>
  <c r="M160" i="15" s="1"/>
  <c r="C168" i="15"/>
  <c r="C173" i="15"/>
  <c r="C221" i="15"/>
  <c r="C224" i="15"/>
  <c r="C228" i="15"/>
  <c r="C244" i="15"/>
  <c r="E240" i="15"/>
  <c r="H174" i="15"/>
  <c r="O257" i="15"/>
  <c r="D274" i="15"/>
  <c r="D275" i="15"/>
  <c r="C23" i="15"/>
  <c r="C24" i="15"/>
  <c r="K26" i="15"/>
  <c r="H20" i="15"/>
  <c r="N20" i="15"/>
  <c r="C63" i="15"/>
  <c r="C64" i="15"/>
  <c r="C88" i="15"/>
  <c r="C107" i="15"/>
  <c r="C109" i="15"/>
  <c r="C110" i="15"/>
  <c r="O108" i="15"/>
  <c r="C136" i="15"/>
  <c r="I179" i="15"/>
  <c r="I178" i="15" s="1"/>
  <c r="I174" i="15" s="1"/>
  <c r="C197" i="15"/>
  <c r="C248" i="15"/>
  <c r="M252" i="15"/>
  <c r="E275" i="15"/>
  <c r="E274" i="15" s="1"/>
  <c r="M274" i="15"/>
  <c r="M275" i="15"/>
  <c r="D75" i="15"/>
  <c r="K160" i="15"/>
  <c r="C213" i="15"/>
  <c r="M212" i="15"/>
  <c r="M211" i="15" s="1"/>
  <c r="C217" i="15"/>
  <c r="C218" i="15"/>
  <c r="C237" i="15"/>
  <c r="N252" i="15"/>
  <c r="C264" i="15"/>
  <c r="J20" i="15"/>
  <c r="H275" i="15"/>
  <c r="H274" i="15" s="1"/>
  <c r="O21" i="15"/>
  <c r="O275" i="15" s="1"/>
  <c r="D20" i="15"/>
  <c r="G53" i="15"/>
  <c r="I54" i="15"/>
  <c r="C62" i="15"/>
  <c r="C65" i="15"/>
  <c r="O80" i="15"/>
  <c r="O76" i="15" s="1"/>
  <c r="E83" i="15"/>
  <c r="C87" i="15"/>
  <c r="C103" i="15"/>
  <c r="C104" i="15"/>
  <c r="C115" i="15"/>
  <c r="C119" i="15"/>
  <c r="C127" i="15"/>
  <c r="F131" i="15"/>
  <c r="C144" i="15"/>
  <c r="C149" i="15"/>
  <c r="C150" i="15"/>
  <c r="C155" i="15"/>
  <c r="C157" i="15"/>
  <c r="C158" i="15"/>
  <c r="C159" i="15"/>
  <c r="G161" i="15"/>
  <c r="C184" i="15"/>
  <c r="E187" i="15"/>
  <c r="E182" i="15" s="1"/>
  <c r="K187" i="15"/>
  <c r="C193" i="15"/>
  <c r="C194" i="15"/>
  <c r="C195" i="15"/>
  <c r="C196" i="15"/>
  <c r="C205" i="15"/>
  <c r="C207" i="15"/>
  <c r="J212" i="15"/>
  <c r="C249" i="15"/>
  <c r="C259" i="15"/>
  <c r="O253" i="15"/>
  <c r="O252" i="15" s="1"/>
  <c r="C271" i="15"/>
  <c r="F55" i="15"/>
  <c r="O58" i="15"/>
  <c r="C78" i="15"/>
  <c r="C93" i="15"/>
  <c r="C112" i="15"/>
  <c r="C118" i="15"/>
  <c r="F121" i="15"/>
  <c r="C122" i="15"/>
  <c r="J174" i="15"/>
  <c r="J52" i="15" s="1"/>
  <c r="M174" i="15"/>
  <c r="K182" i="15"/>
  <c r="C192" i="15"/>
  <c r="I199" i="15"/>
  <c r="G212" i="15"/>
  <c r="C238" i="15"/>
  <c r="C239" i="15"/>
  <c r="I241" i="15"/>
  <c r="I240" i="15" s="1"/>
  <c r="L276" i="15"/>
  <c r="C282" i="15"/>
  <c r="K274" i="15"/>
  <c r="L27" i="15"/>
  <c r="C27" i="15" s="1"/>
  <c r="L31" i="15"/>
  <c r="C31" i="15" s="1"/>
  <c r="L36" i="15"/>
  <c r="C36" i="15" s="1"/>
  <c r="C44" i="15"/>
  <c r="C68" i="15"/>
  <c r="L77" i="15"/>
  <c r="L76" i="15" s="1"/>
  <c r="I134" i="15"/>
  <c r="K120" i="15"/>
  <c r="I162" i="15"/>
  <c r="C167" i="15"/>
  <c r="C206" i="15"/>
  <c r="I216" i="15"/>
  <c r="G274" i="15"/>
  <c r="N274" i="15"/>
  <c r="C34" i="15"/>
  <c r="C42" i="15"/>
  <c r="O45" i="15"/>
  <c r="C45" i="15" s="1"/>
  <c r="C72" i="15"/>
  <c r="C74" i="15"/>
  <c r="I76" i="15"/>
  <c r="C84" i="15"/>
  <c r="C86" i="15"/>
  <c r="F108" i="15"/>
  <c r="G120" i="15"/>
  <c r="G75" i="15" s="1"/>
  <c r="L138" i="15"/>
  <c r="C143" i="15"/>
  <c r="O153" i="15"/>
  <c r="O152" i="15" s="1"/>
  <c r="C164" i="15"/>
  <c r="C170" i="15"/>
  <c r="G174" i="15"/>
  <c r="C225" i="15"/>
  <c r="O233" i="15"/>
  <c r="O232" i="15" s="1"/>
  <c r="J240" i="15"/>
  <c r="O240" i="15"/>
  <c r="C246" i="15"/>
  <c r="C247" i="15"/>
  <c r="H252" i="15"/>
  <c r="C263" i="15"/>
  <c r="C268" i="15"/>
  <c r="J274" i="15"/>
  <c r="C22" i="15"/>
  <c r="D52" i="15"/>
  <c r="C79" i="15"/>
  <c r="C90" i="15"/>
  <c r="C96" i="15"/>
  <c r="C105" i="15"/>
  <c r="C106" i="15"/>
  <c r="C130" i="15"/>
  <c r="C131" i="15"/>
  <c r="I138" i="15"/>
  <c r="I166" i="15"/>
  <c r="N174" i="15"/>
  <c r="N52" i="15" s="1"/>
  <c r="M181" i="15"/>
  <c r="I183" i="15"/>
  <c r="C204" i="15"/>
  <c r="F216" i="15"/>
  <c r="C216" i="15" s="1"/>
  <c r="C222" i="15"/>
  <c r="C223" i="15"/>
  <c r="C229" i="15"/>
  <c r="C242" i="15"/>
  <c r="C243" i="15"/>
  <c r="C256" i="15"/>
  <c r="C262" i="15"/>
  <c r="F54" i="15"/>
  <c r="C55" i="15"/>
  <c r="L54" i="15"/>
  <c r="L53" i="15" s="1"/>
  <c r="C58" i="15"/>
  <c r="O54" i="15"/>
  <c r="C77" i="15"/>
  <c r="C60" i="15"/>
  <c r="C100" i="15"/>
  <c r="L99" i="15"/>
  <c r="L121" i="15"/>
  <c r="C124" i="15"/>
  <c r="C148" i="15"/>
  <c r="L147" i="15"/>
  <c r="C147" i="15" s="1"/>
  <c r="G20" i="15"/>
  <c r="K20" i="15"/>
  <c r="F21" i="15"/>
  <c r="C61" i="15"/>
  <c r="I69" i="15"/>
  <c r="I67" i="15" s="1"/>
  <c r="I53" i="15" s="1"/>
  <c r="H83" i="15"/>
  <c r="H75" i="15" s="1"/>
  <c r="L85" i="15"/>
  <c r="C89" i="15"/>
  <c r="C92" i="15"/>
  <c r="L91" i="15"/>
  <c r="I43" i="15"/>
  <c r="C43" i="15" s="1"/>
  <c r="C56" i="15"/>
  <c r="F69" i="15"/>
  <c r="C73" i="15"/>
  <c r="C101" i="15"/>
  <c r="C116" i="15"/>
  <c r="L114" i="15"/>
  <c r="C128" i="15"/>
  <c r="L126" i="15"/>
  <c r="C126" i="15" s="1"/>
  <c r="I161" i="15"/>
  <c r="I160" i="15" s="1"/>
  <c r="E20" i="15"/>
  <c r="I20" i="15"/>
  <c r="M20" i="15"/>
  <c r="C57" i="15"/>
  <c r="C59" i="15"/>
  <c r="O69" i="15"/>
  <c r="O67" i="15" s="1"/>
  <c r="F80" i="15"/>
  <c r="C80" i="15" s="1"/>
  <c r="C81" i="15"/>
  <c r="F85" i="15"/>
  <c r="K83" i="15"/>
  <c r="K75" i="15" s="1"/>
  <c r="C94" i="15"/>
  <c r="F91" i="15"/>
  <c r="L153" i="15"/>
  <c r="L152" i="15" s="1"/>
  <c r="C156" i="15"/>
  <c r="C172" i="15"/>
  <c r="L171" i="15"/>
  <c r="C171" i="15" s="1"/>
  <c r="O85" i="15"/>
  <c r="O83" i="15" s="1"/>
  <c r="I91" i="15"/>
  <c r="I108" i="15"/>
  <c r="C108" i="15" s="1"/>
  <c r="F114" i="15"/>
  <c r="C135" i="15"/>
  <c r="O134" i="15"/>
  <c r="O138" i="15"/>
  <c r="C145" i="15"/>
  <c r="C146" i="15"/>
  <c r="C154" i="15"/>
  <c r="F153" i="15"/>
  <c r="G160" i="15"/>
  <c r="L162" i="15"/>
  <c r="L161" i="15" s="1"/>
  <c r="F161" i="15"/>
  <c r="C165" i="15"/>
  <c r="C177" i="15"/>
  <c r="C185" i="15"/>
  <c r="L183" i="15"/>
  <c r="C215" i="15"/>
  <c r="F214" i="15"/>
  <c r="G211" i="15"/>
  <c r="C236" i="15"/>
  <c r="F233" i="15"/>
  <c r="L253" i="15"/>
  <c r="L252" i="15" s="1"/>
  <c r="C102" i="15"/>
  <c r="F99" i="15"/>
  <c r="L108" i="15"/>
  <c r="C113" i="15"/>
  <c r="C117" i="15"/>
  <c r="C125" i="15"/>
  <c r="C129" i="15"/>
  <c r="C134" i="15"/>
  <c r="F138" i="15"/>
  <c r="H161" i="15"/>
  <c r="H160" i="15" s="1"/>
  <c r="O182" i="15"/>
  <c r="C201" i="15"/>
  <c r="L199" i="15"/>
  <c r="C199" i="15" s="1"/>
  <c r="H212" i="15"/>
  <c r="H211" i="15" s="1"/>
  <c r="M83" i="15"/>
  <c r="M75" i="15" s="1"/>
  <c r="E120" i="15"/>
  <c r="E75" i="15" s="1"/>
  <c r="E52" i="15" s="1"/>
  <c r="I120" i="15"/>
  <c r="O121" i="15"/>
  <c r="C133" i="15"/>
  <c r="C137" i="15"/>
  <c r="C141" i="15"/>
  <c r="C142" i="15"/>
  <c r="C166" i="15"/>
  <c r="C169" i="15"/>
  <c r="C176" i="15"/>
  <c r="L175" i="15"/>
  <c r="C189" i="15"/>
  <c r="L188" i="15"/>
  <c r="C209" i="15"/>
  <c r="L208" i="15"/>
  <c r="C208" i="15" s="1"/>
  <c r="D211" i="15"/>
  <c r="F219" i="15"/>
  <c r="C220" i="15"/>
  <c r="C230" i="15"/>
  <c r="I227" i="15"/>
  <c r="C267" i="15"/>
  <c r="L266" i="15"/>
  <c r="L265" i="15" s="1"/>
  <c r="L274" i="15" s="1"/>
  <c r="C179" i="15"/>
  <c r="H182" i="15"/>
  <c r="C183" i="15"/>
  <c r="G187" i="15"/>
  <c r="G182" i="15" s="1"/>
  <c r="E212" i="15"/>
  <c r="E211" i="15" s="1"/>
  <c r="E181" i="15" s="1"/>
  <c r="I212" i="15"/>
  <c r="I211" i="15" s="1"/>
  <c r="C250" i="15"/>
  <c r="F178" i="15"/>
  <c r="C178" i="15" s="1"/>
  <c r="D182" i="15"/>
  <c r="D181" i="15" s="1"/>
  <c r="D51" i="15" s="1"/>
  <c r="C190" i="15"/>
  <c r="C191" i="15"/>
  <c r="F188" i="15"/>
  <c r="C198" i="15"/>
  <c r="C202" i="15"/>
  <c r="C203" i="15"/>
  <c r="C210" i="15"/>
  <c r="J211" i="15"/>
  <c r="J181" i="15" s="1"/>
  <c r="N211" i="15"/>
  <c r="N181" i="15" s="1"/>
  <c r="N51" i="15" s="1"/>
  <c r="L227" i="15"/>
  <c r="L212" i="15" s="1"/>
  <c r="L211" i="15" s="1"/>
  <c r="F227" i="15"/>
  <c r="C241" i="15"/>
  <c r="C251" i="15"/>
  <c r="F253" i="15"/>
  <c r="C254" i="15"/>
  <c r="C255" i="15"/>
  <c r="F269" i="15"/>
  <c r="C277" i="15"/>
  <c r="C279" i="15"/>
  <c r="F276" i="15"/>
  <c r="C186" i="15"/>
  <c r="I188" i="15"/>
  <c r="I187" i="15" s="1"/>
  <c r="I182" i="15" s="1"/>
  <c r="O219" i="15"/>
  <c r="O212" i="15" s="1"/>
  <c r="O211" i="15" s="1"/>
  <c r="C226" i="15"/>
  <c r="C231" i="15"/>
  <c r="C234" i="15"/>
  <c r="C235" i="15"/>
  <c r="L245" i="15"/>
  <c r="L240" i="15" s="1"/>
  <c r="C240" i="15" s="1"/>
  <c r="I257" i="15"/>
  <c r="C257" i="15" s="1"/>
  <c r="C258" i="15"/>
  <c r="C261" i="15"/>
  <c r="I265" i="15"/>
  <c r="C265" i="15" s="1"/>
  <c r="C270" i="15"/>
  <c r="C278" i="15"/>
  <c r="I276" i="15"/>
  <c r="C281" i="15"/>
  <c r="C283" i="15"/>
  <c r="O274" i="15"/>
  <c r="H272" i="15" l="1"/>
  <c r="D272" i="15"/>
  <c r="C114" i="15"/>
  <c r="C91" i="15"/>
  <c r="N272" i="15"/>
  <c r="M272" i="15"/>
  <c r="G272" i="15"/>
  <c r="K211" i="15"/>
  <c r="K181" i="15" s="1"/>
  <c r="E272" i="15"/>
  <c r="C162" i="15"/>
  <c r="F275" i="15"/>
  <c r="O20" i="15"/>
  <c r="L26" i="15"/>
  <c r="L20" i="15" s="1"/>
  <c r="C227" i="15"/>
  <c r="O120" i="15"/>
  <c r="I83" i="15"/>
  <c r="I75" i="15" s="1"/>
  <c r="I52" i="15" s="1"/>
  <c r="H52" i="15"/>
  <c r="C269" i="15"/>
  <c r="C99" i="15"/>
  <c r="J51" i="15"/>
  <c r="J50" i="15" s="1"/>
  <c r="J272" i="15"/>
  <c r="G52" i="15"/>
  <c r="H181" i="15"/>
  <c r="H51" i="15" s="1"/>
  <c r="F76" i="15"/>
  <c r="C76" i="15" s="1"/>
  <c r="C266" i="15"/>
  <c r="L83" i="15"/>
  <c r="D273" i="15"/>
  <c r="D50" i="15"/>
  <c r="E51" i="15"/>
  <c r="N50" i="15"/>
  <c r="N273" i="15"/>
  <c r="M52" i="15"/>
  <c r="M51" i="15" s="1"/>
  <c r="K52" i="15"/>
  <c r="C175" i="15"/>
  <c r="L174" i="15"/>
  <c r="C153" i="15"/>
  <c r="F152" i="15"/>
  <c r="C152" i="15" s="1"/>
  <c r="I253" i="15"/>
  <c r="I252" i="15" s="1"/>
  <c r="I181" i="15" s="1"/>
  <c r="F252" i="15"/>
  <c r="O181" i="15"/>
  <c r="C121" i="15"/>
  <c r="C245" i="15"/>
  <c r="C161" i="15"/>
  <c r="F160" i="15"/>
  <c r="C276" i="15"/>
  <c r="G181" i="15"/>
  <c r="G51" i="15" s="1"/>
  <c r="C219" i="15"/>
  <c r="L187" i="15"/>
  <c r="L182" i="15" s="1"/>
  <c r="F232" i="15"/>
  <c r="C232" i="15" s="1"/>
  <c r="C233" i="15"/>
  <c r="F212" i="15"/>
  <c r="C214" i="15"/>
  <c r="F174" i="15"/>
  <c r="L160" i="15"/>
  <c r="C21" i="15"/>
  <c r="F20" i="15"/>
  <c r="L120" i="15"/>
  <c r="L75" i="15" s="1"/>
  <c r="C26" i="15"/>
  <c r="F187" i="15"/>
  <c r="C188" i="15"/>
  <c r="C138" i="15"/>
  <c r="F120" i="15"/>
  <c r="C85" i="15"/>
  <c r="F83" i="15"/>
  <c r="O75" i="15"/>
  <c r="J273" i="15"/>
  <c r="C69" i="15"/>
  <c r="F67" i="15"/>
  <c r="C67" i="15" s="1"/>
  <c r="I274" i="15"/>
  <c r="O53" i="15"/>
  <c r="C54" i="15"/>
  <c r="O272" i="15" l="1"/>
  <c r="L52" i="15"/>
  <c r="L51" i="15" s="1"/>
  <c r="K51" i="15"/>
  <c r="K272" i="15"/>
  <c r="C83" i="15"/>
  <c r="C20" i="15"/>
  <c r="L272" i="15"/>
  <c r="C253" i="15"/>
  <c r="I272" i="15"/>
  <c r="F53" i="15"/>
  <c r="C53" i="15" s="1"/>
  <c r="O52" i="15"/>
  <c r="O51" i="15" s="1"/>
  <c r="O50" i="15" s="1"/>
  <c r="G273" i="15"/>
  <c r="G50" i="15"/>
  <c r="L181" i="15"/>
  <c r="C187" i="15"/>
  <c r="F182" i="15"/>
  <c r="F211" i="15"/>
  <c r="C211" i="15" s="1"/>
  <c r="C212" i="15"/>
  <c r="C252" i="15"/>
  <c r="I51" i="15"/>
  <c r="O273" i="15"/>
  <c r="C120" i="15"/>
  <c r="C174" i="15"/>
  <c r="K50" i="15"/>
  <c r="K273" i="15"/>
  <c r="E273" i="15"/>
  <c r="E50" i="15"/>
  <c r="C160" i="15"/>
  <c r="H273" i="15"/>
  <c r="H50" i="15"/>
  <c r="M50" i="15"/>
  <c r="M273" i="15"/>
  <c r="C275" i="15"/>
  <c r="F274" i="15"/>
  <c r="C274" i="15" s="1"/>
  <c r="F75" i="15"/>
  <c r="C75" i="15" s="1"/>
  <c r="F272" i="15" l="1"/>
  <c r="C272" i="15" s="1"/>
  <c r="F52" i="15"/>
  <c r="I273" i="15"/>
  <c r="I50" i="15"/>
  <c r="C182" i="15"/>
  <c r="F181" i="15"/>
  <c r="C181" i="15" s="1"/>
  <c r="L50" i="15"/>
  <c r="L273" i="15"/>
  <c r="C52" i="15" l="1"/>
  <c r="F51" i="15"/>
  <c r="F273" i="15" l="1"/>
  <c r="C273" i="15" s="1"/>
  <c r="C51" i="15"/>
  <c r="F50" i="15"/>
  <c r="C50" i="15" s="1"/>
  <c r="G79" i="14" l="1"/>
  <c r="G78" i="14"/>
  <c r="G77" i="14"/>
  <c r="G76" i="14"/>
  <c r="G75" i="14"/>
  <c r="G74" i="14"/>
  <c r="F73" i="14"/>
  <c r="E73" i="14"/>
  <c r="G68" i="14"/>
  <c r="G67" i="14" s="1"/>
  <c r="F67" i="14"/>
  <c r="E67" i="14"/>
  <c r="G61" i="14"/>
  <c r="G60" i="14"/>
  <c r="G59" i="14"/>
  <c r="G58" i="14"/>
  <c r="G57" i="14"/>
  <c r="G56" i="14"/>
  <c r="G55" i="14"/>
  <c r="G54" i="14"/>
  <c r="G53" i="14"/>
  <c r="G62" i="14"/>
  <c r="G52" i="14"/>
  <c r="G51" i="14"/>
  <c r="G50" i="14"/>
  <c r="G49" i="14"/>
  <c r="G48" i="14"/>
  <c r="G47" i="14"/>
  <c r="G46" i="14"/>
  <c r="G45" i="14"/>
  <c r="G44" i="14"/>
  <c r="G43" i="14" s="1"/>
  <c r="G38" i="14"/>
  <c r="G37" i="14"/>
  <c r="G36" i="14"/>
  <c r="G35" i="14"/>
  <c r="F34" i="14"/>
  <c r="E34" i="14"/>
  <c r="G29" i="14"/>
  <c r="G28" i="14"/>
  <c r="F28" i="14"/>
  <c r="E28" i="14"/>
  <c r="G23" i="14"/>
  <c r="G22" i="14"/>
  <c r="G21" i="14"/>
  <c r="G20" i="14"/>
  <c r="F19" i="14"/>
  <c r="E19" i="14"/>
  <c r="G14" i="14"/>
  <c r="G13" i="14" s="1"/>
  <c r="F13" i="14"/>
  <c r="E13" i="14"/>
  <c r="G34" i="14" l="1"/>
  <c r="G19" i="14"/>
  <c r="G73" i="14"/>
  <c r="H65" i="3" l="1"/>
  <c r="O284" i="13" l="1"/>
  <c r="L284" i="13"/>
  <c r="I284" i="13"/>
  <c r="F284" i="13"/>
  <c r="O283" i="13"/>
  <c r="L283" i="13"/>
  <c r="I283" i="13"/>
  <c r="F283" i="13"/>
  <c r="O282" i="13"/>
  <c r="L282" i="13"/>
  <c r="I282" i="13"/>
  <c r="F282" i="13"/>
  <c r="O281" i="13"/>
  <c r="L281" i="13"/>
  <c r="I281" i="13"/>
  <c r="F281" i="13"/>
  <c r="O280" i="13"/>
  <c r="L280" i="13"/>
  <c r="I280" i="13"/>
  <c r="F280" i="13"/>
  <c r="O279" i="13"/>
  <c r="L279" i="13"/>
  <c r="I279" i="13"/>
  <c r="F279" i="13"/>
  <c r="O278" i="13"/>
  <c r="L278" i="13"/>
  <c r="I278" i="13"/>
  <c r="F278" i="13"/>
  <c r="O277" i="13"/>
  <c r="L277" i="13"/>
  <c r="I277" i="13"/>
  <c r="F277" i="13"/>
  <c r="N276" i="13"/>
  <c r="M276" i="13"/>
  <c r="K276" i="13"/>
  <c r="J276" i="13"/>
  <c r="H276" i="13"/>
  <c r="G276" i="13"/>
  <c r="E276" i="13"/>
  <c r="D276" i="13"/>
  <c r="O271" i="13"/>
  <c r="L271" i="13"/>
  <c r="I271" i="13"/>
  <c r="F271" i="13"/>
  <c r="O270" i="13"/>
  <c r="L270" i="13"/>
  <c r="L269" i="13" s="1"/>
  <c r="I270" i="13"/>
  <c r="I269" i="13" s="1"/>
  <c r="F270" i="13"/>
  <c r="F269" i="13" s="1"/>
  <c r="O269" i="13"/>
  <c r="N269" i="13"/>
  <c r="M269" i="13"/>
  <c r="K269" i="13"/>
  <c r="J269" i="13"/>
  <c r="H269" i="13"/>
  <c r="G269" i="13"/>
  <c r="E269" i="13"/>
  <c r="D269" i="13"/>
  <c r="O268" i="13"/>
  <c r="O267" i="13" s="1"/>
  <c r="O266" i="13" s="1"/>
  <c r="O265" i="13" s="1"/>
  <c r="L268" i="13"/>
  <c r="L267" i="13" s="1"/>
  <c r="L266" i="13" s="1"/>
  <c r="L265" i="13" s="1"/>
  <c r="I268" i="13"/>
  <c r="I267" i="13" s="1"/>
  <c r="I266" i="13" s="1"/>
  <c r="I265" i="13" s="1"/>
  <c r="F268" i="13"/>
  <c r="F267" i="13" s="1"/>
  <c r="N267" i="13"/>
  <c r="N266" i="13" s="1"/>
  <c r="N265" i="13" s="1"/>
  <c r="M267" i="13"/>
  <c r="M266" i="13" s="1"/>
  <c r="M265" i="13" s="1"/>
  <c r="K267" i="13"/>
  <c r="K266" i="13" s="1"/>
  <c r="K265" i="13" s="1"/>
  <c r="J267" i="13"/>
  <c r="J266" i="13" s="1"/>
  <c r="J265" i="13" s="1"/>
  <c r="H267" i="13"/>
  <c r="H266" i="13" s="1"/>
  <c r="H265" i="13" s="1"/>
  <c r="G267" i="13"/>
  <c r="G266" i="13" s="1"/>
  <c r="G265" i="13" s="1"/>
  <c r="E267" i="13"/>
  <c r="E266" i="13" s="1"/>
  <c r="E265" i="13" s="1"/>
  <c r="D267" i="13"/>
  <c r="D266" i="13" s="1"/>
  <c r="D265" i="13" s="1"/>
  <c r="O264" i="13"/>
  <c r="O263" i="13" s="1"/>
  <c r="L264" i="13"/>
  <c r="L263" i="13" s="1"/>
  <c r="I264" i="13"/>
  <c r="I263" i="13" s="1"/>
  <c r="F264" i="13"/>
  <c r="F263" i="13" s="1"/>
  <c r="N263" i="13"/>
  <c r="M263" i="13"/>
  <c r="K263" i="13"/>
  <c r="J263" i="13"/>
  <c r="H263" i="13"/>
  <c r="G263" i="13"/>
  <c r="E263" i="13"/>
  <c r="D263" i="13"/>
  <c r="O262" i="13"/>
  <c r="L262" i="13"/>
  <c r="I262" i="13"/>
  <c r="F262" i="13"/>
  <c r="O261" i="13"/>
  <c r="L261" i="13"/>
  <c r="I261" i="13"/>
  <c r="F261" i="13"/>
  <c r="O260" i="13"/>
  <c r="L260" i="13"/>
  <c r="I260" i="13"/>
  <c r="F260" i="13"/>
  <c r="O259" i="13"/>
  <c r="L259" i="13"/>
  <c r="I259" i="13"/>
  <c r="F259" i="13"/>
  <c r="O258" i="13"/>
  <c r="L258" i="13"/>
  <c r="L257" i="13" s="1"/>
  <c r="I258" i="13"/>
  <c r="F258" i="13"/>
  <c r="F257" i="13" s="1"/>
  <c r="N257" i="13"/>
  <c r="M257" i="13"/>
  <c r="M253" i="13" s="1"/>
  <c r="K257" i="13"/>
  <c r="K253" i="13" s="1"/>
  <c r="K252" i="13" s="1"/>
  <c r="J257" i="13"/>
  <c r="J253" i="13" s="1"/>
  <c r="J252" i="13" s="1"/>
  <c r="H257" i="13"/>
  <c r="H253" i="13" s="1"/>
  <c r="G257" i="13"/>
  <c r="G253" i="13" s="1"/>
  <c r="G252" i="13" s="1"/>
  <c r="E257" i="13"/>
  <c r="E253" i="13" s="1"/>
  <c r="D257" i="13"/>
  <c r="D253" i="13" s="1"/>
  <c r="O256" i="13"/>
  <c r="L256" i="13"/>
  <c r="I256" i="13"/>
  <c r="F256" i="13"/>
  <c r="O255" i="13"/>
  <c r="L255" i="13"/>
  <c r="I255" i="13"/>
  <c r="F255" i="13"/>
  <c r="O254" i="13"/>
  <c r="L254" i="13"/>
  <c r="I254" i="13"/>
  <c r="F254" i="13"/>
  <c r="N253" i="13"/>
  <c r="O251" i="13"/>
  <c r="O250" i="13" s="1"/>
  <c r="L251" i="13"/>
  <c r="L250" i="13" s="1"/>
  <c r="I251" i="13"/>
  <c r="I250" i="13" s="1"/>
  <c r="F251" i="13"/>
  <c r="N250" i="13"/>
  <c r="M250" i="13"/>
  <c r="K250" i="13"/>
  <c r="J250" i="13"/>
  <c r="H250" i="13"/>
  <c r="G250" i="13"/>
  <c r="E250" i="13"/>
  <c r="D250" i="13"/>
  <c r="O249" i="13"/>
  <c r="L249" i="13"/>
  <c r="I249" i="13"/>
  <c r="F249" i="13"/>
  <c r="O248" i="13"/>
  <c r="L248" i="13"/>
  <c r="I248" i="13"/>
  <c r="F248" i="13"/>
  <c r="O247" i="13"/>
  <c r="L247" i="13"/>
  <c r="I247" i="13"/>
  <c r="F247" i="13"/>
  <c r="O246" i="13"/>
  <c r="L246" i="13"/>
  <c r="L245" i="13" s="1"/>
  <c r="I246" i="13"/>
  <c r="F246" i="13"/>
  <c r="F245" i="13" s="1"/>
  <c r="N245" i="13"/>
  <c r="M245" i="13"/>
  <c r="K245" i="13"/>
  <c r="J245" i="13"/>
  <c r="H245" i="13"/>
  <c r="G245" i="13"/>
  <c r="E245" i="13"/>
  <c r="D245" i="13"/>
  <c r="O244" i="13"/>
  <c r="L244" i="13"/>
  <c r="I244" i="13"/>
  <c r="F244" i="13"/>
  <c r="O243" i="13"/>
  <c r="L243" i="13"/>
  <c r="I243" i="13"/>
  <c r="F243" i="13"/>
  <c r="O242" i="13"/>
  <c r="L242" i="13"/>
  <c r="I242" i="13"/>
  <c r="I241" i="13" s="1"/>
  <c r="F242" i="13"/>
  <c r="N241" i="13"/>
  <c r="M241" i="13"/>
  <c r="K241" i="13"/>
  <c r="K240" i="13" s="1"/>
  <c r="J241" i="13"/>
  <c r="H241" i="13"/>
  <c r="G241" i="13"/>
  <c r="E241" i="13"/>
  <c r="E240" i="13" s="1"/>
  <c r="D241" i="13"/>
  <c r="O239" i="13"/>
  <c r="L239" i="13"/>
  <c r="I239" i="13"/>
  <c r="F239" i="13"/>
  <c r="O238" i="13"/>
  <c r="L238" i="13"/>
  <c r="I238" i="13"/>
  <c r="F238" i="13"/>
  <c r="O237" i="13"/>
  <c r="L237" i="13"/>
  <c r="I237" i="13"/>
  <c r="F237" i="13"/>
  <c r="O236" i="13"/>
  <c r="L236" i="13"/>
  <c r="I236" i="13"/>
  <c r="F236" i="13"/>
  <c r="O235" i="13"/>
  <c r="L235" i="13"/>
  <c r="I235" i="13"/>
  <c r="F235" i="13"/>
  <c r="O234" i="13"/>
  <c r="L234" i="13"/>
  <c r="I234" i="13"/>
  <c r="F234" i="13"/>
  <c r="F233" i="13" s="1"/>
  <c r="N233" i="13"/>
  <c r="N232" i="13" s="1"/>
  <c r="M233" i="13"/>
  <c r="M232" i="13" s="1"/>
  <c r="K233" i="13"/>
  <c r="K232" i="13" s="1"/>
  <c r="J233" i="13"/>
  <c r="J232" i="13" s="1"/>
  <c r="H233" i="13"/>
  <c r="H232" i="13" s="1"/>
  <c r="G233" i="13"/>
  <c r="E233" i="13"/>
  <c r="E232" i="13" s="1"/>
  <c r="D233" i="13"/>
  <c r="D232" i="13" s="1"/>
  <c r="G232" i="13"/>
  <c r="O231" i="13"/>
  <c r="L231" i="13"/>
  <c r="I231" i="13"/>
  <c r="F231" i="13"/>
  <c r="O230" i="13"/>
  <c r="L230" i="13"/>
  <c r="I230" i="13"/>
  <c r="F230" i="13"/>
  <c r="O229" i="13"/>
  <c r="L229" i="13"/>
  <c r="I229" i="13"/>
  <c r="F229" i="13"/>
  <c r="O228" i="13"/>
  <c r="O227" i="13" s="1"/>
  <c r="L228" i="13"/>
  <c r="I228" i="13"/>
  <c r="F228" i="13"/>
  <c r="N227" i="13"/>
  <c r="M227" i="13"/>
  <c r="K227" i="13"/>
  <c r="J227" i="13"/>
  <c r="H227" i="13"/>
  <c r="G227" i="13"/>
  <c r="E227" i="13"/>
  <c r="D227" i="13"/>
  <c r="O226" i="13"/>
  <c r="L226" i="13"/>
  <c r="I226" i="13"/>
  <c r="F226" i="13"/>
  <c r="O225" i="13"/>
  <c r="L225" i="13"/>
  <c r="I225" i="13"/>
  <c r="F225" i="13"/>
  <c r="O224" i="13"/>
  <c r="L224" i="13"/>
  <c r="I224" i="13"/>
  <c r="F224" i="13"/>
  <c r="O223" i="13"/>
  <c r="L223" i="13"/>
  <c r="I223" i="13"/>
  <c r="F223" i="13"/>
  <c r="O222" i="13"/>
  <c r="L222" i="13"/>
  <c r="I222" i="13"/>
  <c r="F222" i="13"/>
  <c r="O221" i="13"/>
  <c r="L221" i="13"/>
  <c r="I221" i="13"/>
  <c r="F221" i="13"/>
  <c r="O220" i="13"/>
  <c r="L220" i="13"/>
  <c r="L219" i="13" s="1"/>
  <c r="I220" i="13"/>
  <c r="F220" i="13"/>
  <c r="N219" i="13"/>
  <c r="M219" i="13"/>
  <c r="K219" i="13"/>
  <c r="J219" i="13"/>
  <c r="H219" i="13"/>
  <c r="G219" i="13"/>
  <c r="E219" i="13"/>
  <c r="D219" i="13"/>
  <c r="O218" i="13"/>
  <c r="L218" i="13"/>
  <c r="I218" i="13"/>
  <c r="F218" i="13"/>
  <c r="O217" i="13"/>
  <c r="L217" i="13"/>
  <c r="I217" i="13"/>
  <c r="F217" i="13"/>
  <c r="O216" i="13"/>
  <c r="N216" i="13"/>
  <c r="M216" i="13"/>
  <c r="K216" i="13"/>
  <c r="J216" i="13"/>
  <c r="H216" i="13"/>
  <c r="G216" i="13"/>
  <c r="F216" i="13"/>
  <c r="E216" i="13"/>
  <c r="D216" i="13"/>
  <c r="O215" i="13"/>
  <c r="O214" i="13" s="1"/>
  <c r="L215" i="13"/>
  <c r="L214" i="13" s="1"/>
  <c r="I215" i="13"/>
  <c r="I214" i="13" s="1"/>
  <c r="F215" i="13"/>
  <c r="N214" i="13"/>
  <c r="M214" i="13"/>
  <c r="K214" i="13"/>
  <c r="J214" i="13"/>
  <c r="H214" i="13"/>
  <c r="G214" i="13"/>
  <c r="E214" i="13"/>
  <c r="D214" i="13"/>
  <c r="O213" i="13"/>
  <c r="L213" i="13"/>
  <c r="I213" i="13"/>
  <c r="F213" i="13"/>
  <c r="O210" i="13"/>
  <c r="L210" i="13"/>
  <c r="I210" i="13"/>
  <c r="F210" i="13"/>
  <c r="O209" i="13"/>
  <c r="O208" i="13" s="1"/>
  <c r="L209" i="13"/>
  <c r="L208" i="13" s="1"/>
  <c r="I209" i="13"/>
  <c r="I208" i="13" s="1"/>
  <c r="F209" i="13"/>
  <c r="F208" i="13" s="1"/>
  <c r="N208" i="13"/>
  <c r="M208" i="13"/>
  <c r="K208" i="13"/>
  <c r="J208" i="13"/>
  <c r="H208" i="13"/>
  <c r="G208" i="13"/>
  <c r="E208" i="13"/>
  <c r="D208" i="13"/>
  <c r="O207" i="13"/>
  <c r="L207" i="13"/>
  <c r="I207" i="13"/>
  <c r="F207" i="13"/>
  <c r="O206" i="13"/>
  <c r="L206" i="13"/>
  <c r="I206" i="13"/>
  <c r="F206" i="13"/>
  <c r="O205" i="13"/>
  <c r="L205" i="13"/>
  <c r="I205" i="13"/>
  <c r="F205" i="13"/>
  <c r="O204" i="13"/>
  <c r="L204" i="13"/>
  <c r="I204" i="13"/>
  <c r="F204" i="13"/>
  <c r="O203" i="13"/>
  <c r="L203" i="13"/>
  <c r="I203" i="13"/>
  <c r="F203" i="13"/>
  <c r="O202" i="13"/>
  <c r="L202" i="13"/>
  <c r="I202" i="13"/>
  <c r="F202" i="13"/>
  <c r="O201" i="13"/>
  <c r="L201" i="13"/>
  <c r="I201" i="13"/>
  <c r="F201" i="13"/>
  <c r="O200" i="13"/>
  <c r="L200" i="13"/>
  <c r="I200" i="13"/>
  <c r="F200" i="13"/>
  <c r="N199" i="13"/>
  <c r="M199" i="13"/>
  <c r="K199" i="13"/>
  <c r="J199" i="13"/>
  <c r="H199" i="13"/>
  <c r="G199" i="13"/>
  <c r="E199" i="13"/>
  <c r="D199" i="13"/>
  <c r="O198" i="13"/>
  <c r="L198" i="13"/>
  <c r="I198" i="13"/>
  <c r="F198" i="13"/>
  <c r="O197" i="13"/>
  <c r="L197" i="13"/>
  <c r="I197" i="13"/>
  <c r="F197" i="13"/>
  <c r="O196" i="13"/>
  <c r="L196" i="13"/>
  <c r="I196" i="13"/>
  <c r="F196" i="13"/>
  <c r="O195" i="13"/>
  <c r="L195" i="13"/>
  <c r="I195" i="13"/>
  <c r="F195" i="13"/>
  <c r="O194" i="13"/>
  <c r="L194" i="13"/>
  <c r="I194" i="13"/>
  <c r="F194" i="13"/>
  <c r="O193" i="13"/>
  <c r="L193" i="13"/>
  <c r="I193" i="13"/>
  <c r="F193" i="13"/>
  <c r="O192" i="13"/>
  <c r="L192" i="13"/>
  <c r="I192" i="13"/>
  <c r="F192" i="13"/>
  <c r="O191" i="13"/>
  <c r="L191" i="13"/>
  <c r="I191" i="13"/>
  <c r="F191" i="13"/>
  <c r="O190" i="13"/>
  <c r="L190" i="13"/>
  <c r="I190" i="13"/>
  <c r="F190" i="13"/>
  <c r="O189" i="13"/>
  <c r="L189" i="13"/>
  <c r="I189" i="13"/>
  <c r="F189" i="13"/>
  <c r="N188" i="13"/>
  <c r="M188" i="13"/>
  <c r="K188" i="13"/>
  <c r="J188" i="13"/>
  <c r="H188" i="13"/>
  <c r="H187" i="13" s="1"/>
  <c r="G188" i="13"/>
  <c r="E188" i="13"/>
  <c r="D188" i="13"/>
  <c r="N187" i="13"/>
  <c r="O186" i="13"/>
  <c r="L186" i="13"/>
  <c r="I186" i="13"/>
  <c r="F186" i="13"/>
  <c r="O185" i="13"/>
  <c r="L185" i="13"/>
  <c r="I185" i="13"/>
  <c r="F185" i="13"/>
  <c r="O184" i="13"/>
  <c r="O183" i="13" s="1"/>
  <c r="L184" i="13"/>
  <c r="I184" i="13"/>
  <c r="I183" i="13" s="1"/>
  <c r="F184" i="13"/>
  <c r="N183" i="13"/>
  <c r="M183" i="13"/>
  <c r="K183" i="13"/>
  <c r="J183" i="13"/>
  <c r="H183" i="13"/>
  <c r="G183" i="13"/>
  <c r="E183" i="13"/>
  <c r="D183" i="13"/>
  <c r="O180" i="13"/>
  <c r="O179" i="13" s="1"/>
  <c r="O178" i="13" s="1"/>
  <c r="L180" i="13"/>
  <c r="L179" i="13" s="1"/>
  <c r="L178" i="13" s="1"/>
  <c r="I180" i="13"/>
  <c r="I179" i="13" s="1"/>
  <c r="I178" i="13" s="1"/>
  <c r="F180" i="13"/>
  <c r="F179" i="13" s="1"/>
  <c r="N179" i="13"/>
  <c r="N178" i="13" s="1"/>
  <c r="M179" i="13"/>
  <c r="M178" i="13" s="1"/>
  <c r="K179" i="13"/>
  <c r="K178" i="13" s="1"/>
  <c r="J179" i="13"/>
  <c r="J178" i="13" s="1"/>
  <c r="H179" i="13"/>
  <c r="H178" i="13" s="1"/>
  <c r="G179" i="13"/>
  <c r="G178" i="13" s="1"/>
  <c r="E179" i="13"/>
  <c r="E178" i="13" s="1"/>
  <c r="D179" i="13"/>
  <c r="D178" i="13" s="1"/>
  <c r="O177" i="13"/>
  <c r="L177" i="13"/>
  <c r="I177" i="13"/>
  <c r="F177" i="13"/>
  <c r="O176" i="13"/>
  <c r="O175" i="13" s="1"/>
  <c r="L176" i="13"/>
  <c r="L175" i="13" s="1"/>
  <c r="I176" i="13"/>
  <c r="I175" i="13" s="1"/>
  <c r="I174" i="13" s="1"/>
  <c r="F176" i="13"/>
  <c r="N175" i="13"/>
  <c r="M175" i="13"/>
  <c r="K175" i="13"/>
  <c r="J175" i="13"/>
  <c r="H175" i="13"/>
  <c r="G175" i="13"/>
  <c r="E175" i="13"/>
  <c r="D175" i="13"/>
  <c r="O173" i="13"/>
  <c r="L173" i="13"/>
  <c r="I173" i="13"/>
  <c r="F173" i="13"/>
  <c r="O172" i="13"/>
  <c r="L172" i="13"/>
  <c r="I172" i="13"/>
  <c r="I171" i="13" s="1"/>
  <c r="F172" i="13"/>
  <c r="N171" i="13"/>
  <c r="M171" i="13"/>
  <c r="K171" i="13"/>
  <c r="J171" i="13"/>
  <c r="H171" i="13"/>
  <c r="G171" i="13"/>
  <c r="E171" i="13"/>
  <c r="D171" i="13"/>
  <c r="O170" i="13"/>
  <c r="L170" i="13"/>
  <c r="I170" i="13"/>
  <c r="F170" i="13"/>
  <c r="O169" i="13"/>
  <c r="L169" i="13"/>
  <c r="I169" i="13"/>
  <c r="F169" i="13"/>
  <c r="O168" i="13"/>
  <c r="L168" i="13"/>
  <c r="I168" i="13"/>
  <c r="F168" i="13"/>
  <c r="O167" i="13"/>
  <c r="L167" i="13"/>
  <c r="I167" i="13"/>
  <c r="F167" i="13"/>
  <c r="F166" i="13" s="1"/>
  <c r="N166" i="13"/>
  <c r="M166" i="13"/>
  <c r="K166" i="13"/>
  <c r="J166" i="13"/>
  <c r="H166" i="13"/>
  <c r="G166" i="13"/>
  <c r="E166" i="13"/>
  <c r="D166" i="13"/>
  <c r="O165" i="13"/>
  <c r="L165" i="13"/>
  <c r="I165" i="13"/>
  <c r="F165" i="13"/>
  <c r="O164" i="13"/>
  <c r="L164" i="13"/>
  <c r="I164" i="13"/>
  <c r="F164" i="13"/>
  <c r="O163" i="13"/>
  <c r="L163" i="13"/>
  <c r="L162" i="13" s="1"/>
  <c r="I163" i="13"/>
  <c r="F163" i="13"/>
  <c r="N162" i="13"/>
  <c r="M162" i="13"/>
  <c r="K162" i="13"/>
  <c r="K161" i="13" s="1"/>
  <c r="K160" i="13" s="1"/>
  <c r="J162" i="13"/>
  <c r="H162" i="13"/>
  <c r="G162" i="13"/>
  <c r="G161" i="13" s="1"/>
  <c r="G160" i="13" s="1"/>
  <c r="E162" i="13"/>
  <c r="E161" i="13" s="1"/>
  <c r="E160" i="13" s="1"/>
  <c r="D162"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N153" i="13"/>
  <c r="N152" i="13" s="1"/>
  <c r="M153" i="13"/>
  <c r="M152" i="13" s="1"/>
  <c r="K153" i="13"/>
  <c r="K152" i="13" s="1"/>
  <c r="J153" i="13"/>
  <c r="J152" i="13" s="1"/>
  <c r="H153" i="13"/>
  <c r="G153" i="13"/>
  <c r="G152" i="13" s="1"/>
  <c r="E153" i="13"/>
  <c r="E152" i="13" s="1"/>
  <c r="D153" i="13"/>
  <c r="D152" i="13" s="1"/>
  <c r="H152" i="13"/>
  <c r="O151" i="13"/>
  <c r="L151" i="13"/>
  <c r="I151" i="13"/>
  <c r="F151" i="13"/>
  <c r="O150" i="13"/>
  <c r="L150" i="13"/>
  <c r="I150" i="13"/>
  <c r="F150" i="13"/>
  <c r="O149" i="13"/>
  <c r="L149" i="13"/>
  <c r="I149" i="13"/>
  <c r="F149" i="13"/>
  <c r="O148" i="13"/>
  <c r="L148" i="13"/>
  <c r="L147" i="13" s="1"/>
  <c r="I148" i="13"/>
  <c r="I147" i="13" s="1"/>
  <c r="F148" i="13"/>
  <c r="N147" i="13"/>
  <c r="M147" i="13"/>
  <c r="K147" i="13"/>
  <c r="J147" i="13"/>
  <c r="H147" i="13"/>
  <c r="G147" i="13"/>
  <c r="E147" i="13"/>
  <c r="D147" i="13"/>
  <c r="O146" i="13"/>
  <c r="L146" i="13"/>
  <c r="I146" i="13"/>
  <c r="F146" i="13"/>
  <c r="O145" i="13"/>
  <c r="L145" i="13"/>
  <c r="I145" i="13"/>
  <c r="F145" i="13"/>
  <c r="O144" i="13"/>
  <c r="L144" i="13"/>
  <c r="I144" i="13"/>
  <c r="F144" i="13"/>
  <c r="O143" i="13"/>
  <c r="L143" i="13"/>
  <c r="I143" i="13"/>
  <c r="F143" i="13"/>
  <c r="O142" i="13"/>
  <c r="L142" i="13"/>
  <c r="I142" i="13"/>
  <c r="F142" i="13"/>
  <c r="O141" i="13"/>
  <c r="L141" i="13"/>
  <c r="I141" i="13"/>
  <c r="F141" i="13"/>
  <c r="O140" i="13"/>
  <c r="L140" i="13"/>
  <c r="I140" i="13"/>
  <c r="F140" i="13"/>
  <c r="O139" i="13"/>
  <c r="L139" i="13"/>
  <c r="I139" i="13"/>
  <c r="F139" i="13"/>
  <c r="N138" i="13"/>
  <c r="M138" i="13"/>
  <c r="K138" i="13"/>
  <c r="J138" i="13"/>
  <c r="H138" i="13"/>
  <c r="G138" i="13"/>
  <c r="E138" i="13"/>
  <c r="D138" i="13"/>
  <c r="O137" i="13"/>
  <c r="L137" i="13"/>
  <c r="I137" i="13"/>
  <c r="F137" i="13"/>
  <c r="O136" i="13"/>
  <c r="L136" i="13"/>
  <c r="I136" i="13"/>
  <c r="F136" i="13"/>
  <c r="O135" i="13"/>
  <c r="L135" i="13"/>
  <c r="I135" i="13"/>
  <c r="I134" i="13" s="1"/>
  <c r="F135" i="13"/>
  <c r="N134" i="13"/>
  <c r="M134" i="13"/>
  <c r="K134" i="13"/>
  <c r="J134" i="13"/>
  <c r="H134" i="13"/>
  <c r="G134" i="13"/>
  <c r="E134" i="13"/>
  <c r="D134" i="13"/>
  <c r="O133" i="13"/>
  <c r="L133" i="13"/>
  <c r="I133" i="13"/>
  <c r="F133" i="13"/>
  <c r="O132" i="13"/>
  <c r="L132" i="13"/>
  <c r="L131" i="13" s="1"/>
  <c r="I132" i="13"/>
  <c r="I131" i="13" s="1"/>
  <c r="F132" i="13"/>
  <c r="N131" i="13"/>
  <c r="M131" i="13"/>
  <c r="K131" i="13"/>
  <c r="J131" i="13"/>
  <c r="H131" i="13"/>
  <c r="G131" i="13"/>
  <c r="E131" i="13"/>
  <c r="D131" i="13"/>
  <c r="O130" i="13"/>
  <c r="L130" i="13"/>
  <c r="I130" i="13"/>
  <c r="F130" i="13"/>
  <c r="O129" i="13"/>
  <c r="L129" i="13"/>
  <c r="I129" i="13"/>
  <c r="F129" i="13"/>
  <c r="O128" i="13"/>
  <c r="L128" i="13"/>
  <c r="I128" i="13"/>
  <c r="F128" i="13"/>
  <c r="O127" i="13"/>
  <c r="O126" i="13" s="1"/>
  <c r="L127" i="13"/>
  <c r="I127" i="13"/>
  <c r="I126" i="13" s="1"/>
  <c r="F127" i="13"/>
  <c r="F126" i="13" s="1"/>
  <c r="N126" i="13"/>
  <c r="M126" i="13"/>
  <c r="K126" i="13"/>
  <c r="J126" i="13"/>
  <c r="H126" i="13"/>
  <c r="G126" i="13"/>
  <c r="E126" i="13"/>
  <c r="D126" i="13"/>
  <c r="O125" i="13"/>
  <c r="L125" i="13"/>
  <c r="I125" i="13"/>
  <c r="F125" i="13"/>
  <c r="O124" i="13"/>
  <c r="L124" i="13"/>
  <c r="I124" i="13"/>
  <c r="F124" i="13"/>
  <c r="O123" i="13"/>
  <c r="L123" i="13"/>
  <c r="I123" i="13"/>
  <c r="F123" i="13"/>
  <c r="O122" i="13"/>
  <c r="L122" i="13"/>
  <c r="I122" i="13"/>
  <c r="I121" i="13" s="1"/>
  <c r="F122" i="13"/>
  <c r="N121" i="13"/>
  <c r="M121" i="13"/>
  <c r="K121" i="13"/>
  <c r="J121" i="13"/>
  <c r="H121" i="13"/>
  <c r="H120" i="13" s="1"/>
  <c r="G121" i="13"/>
  <c r="E121" i="13"/>
  <c r="D121" i="13"/>
  <c r="O119" i="13"/>
  <c r="L119" i="13"/>
  <c r="I119" i="13"/>
  <c r="F119" i="13"/>
  <c r="O118" i="13"/>
  <c r="L118" i="13"/>
  <c r="I118" i="13"/>
  <c r="F118" i="13"/>
  <c r="O117" i="13"/>
  <c r="L117" i="13"/>
  <c r="I117" i="13"/>
  <c r="F117" i="13"/>
  <c r="O116" i="13"/>
  <c r="L116" i="13"/>
  <c r="I116" i="13"/>
  <c r="F116" i="13"/>
  <c r="O115" i="13"/>
  <c r="O114" i="13" s="1"/>
  <c r="L115" i="13"/>
  <c r="I115" i="13"/>
  <c r="I114" i="13" s="1"/>
  <c r="F115" i="13"/>
  <c r="F114" i="13" s="1"/>
  <c r="N114" i="13"/>
  <c r="M114" i="13"/>
  <c r="K114" i="13"/>
  <c r="J114" i="13"/>
  <c r="H114" i="13"/>
  <c r="G114" i="13"/>
  <c r="E114" i="13"/>
  <c r="D114" i="13"/>
  <c r="O113" i="13"/>
  <c r="L113" i="13"/>
  <c r="I113" i="13"/>
  <c r="F113" i="13"/>
  <c r="O112" i="13"/>
  <c r="L112" i="13"/>
  <c r="I112" i="13"/>
  <c r="F112" i="13"/>
  <c r="O111" i="13"/>
  <c r="L111" i="13"/>
  <c r="I111" i="13"/>
  <c r="F111" i="13"/>
  <c r="O110" i="13"/>
  <c r="L110" i="13"/>
  <c r="I110" i="13"/>
  <c r="F110" i="13"/>
  <c r="O109" i="13"/>
  <c r="L109" i="13"/>
  <c r="L108" i="13" s="1"/>
  <c r="I109" i="13"/>
  <c r="I108" i="13" s="1"/>
  <c r="F109" i="13"/>
  <c r="N108" i="13"/>
  <c r="M108" i="13"/>
  <c r="K108" i="13"/>
  <c r="J108" i="13"/>
  <c r="H108" i="13"/>
  <c r="G108" i="13"/>
  <c r="E108" i="13"/>
  <c r="D108" i="13"/>
  <c r="O107" i="13"/>
  <c r="L107" i="13"/>
  <c r="I107" i="13"/>
  <c r="F107" i="13"/>
  <c r="O106" i="13"/>
  <c r="L106" i="13"/>
  <c r="I106" i="13"/>
  <c r="F106" i="13"/>
  <c r="O105" i="13"/>
  <c r="L105" i="13"/>
  <c r="I105" i="13"/>
  <c r="F105" i="13"/>
  <c r="O104" i="13"/>
  <c r="L104" i="13"/>
  <c r="I104" i="13"/>
  <c r="F104" i="13"/>
  <c r="O103" i="13"/>
  <c r="L103" i="13"/>
  <c r="I103" i="13"/>
  <c r="F103" i="13"/>
  <c r="O102" i="13"/>
  <c r="L102" i="13"/>
  <c r="I102" i="13"/>
  <c r="F102" i="13"/>
  <c r="O101" i="13"/>
  <c r="L101" i="13"/>
  <c r="I101" i="13"/>
  <c r="F101" i="13"/>
  <c r="O100" i="13"/>
  <c r="L100" i="13"/>
  <c r="I100" i="13"/>
  <c r="F100" i="13"/>
  <c r="N99" i="13"/>
  <c r="M99" i="13"/>
  <c r="K99" i="13"/>
  <c r="J99" i="13"/>
  <c r="H99" i="13"/>
  <c r="G99" i="13"/>
  <c r="E99" i="13"/>
  <c r="D99" i="13"/>
  <c r="O98" i="13"/>
  <c r="L98" i="13"/>
  <c r="I98" i="13"/>
  <c r="F98" i="13"/>
  <c r="O97" i="13"/>
  <c r="L97" i="13"/>
  <c r="I97" i="13"/>
  <c r="F97" i="13"/>
  <c r="O96" i="13"/>
  <c r="L96" i="13"/>
  <c r="I96" i="13"/>
  <c r="F96" i="13"/>
  <c r="O95" i="13"/>
  <c r="L95" i="13"/>
  <c r="I95" i="13"/>
  <c r="F95" i="13"/>
  <c r="O94" i="13"/>
  <c r="L94" i="13"/>
  <c r="I94" i="13"/>
  <c r="F94" i="13"/>
  <c r="O93" i="13"/>
  <c r="L93" i="13"/>
  <c r="I93" i="13"/>
  <c r="F93" i="13"/>
  <c r="O92" i="13"/>
  <c r="L92" i="13"/>
  <c r="I92" i="13"/>
  <c r="I91" i="13" s="1"/>
  <c r="F92" i="13"/>
  <c r="N91" i="13"/>
  <c r="M91" i="13"/>
  <c r="K91" i="13"/>
  <c r="J91" i="13"/>
  <c r="H91" i="13"/>
  <c r="G91" i="13"/>
  <c r="E91" i="13"/>
  <c r="D91" i="13"/>
  <c r="O90" i="13"/>
  <c r="L90" i="13"/>
  <c r="I90" i="13"/>
  <c r="F90" i="13"/>
  <c r="O89" i="13"/>
  <c r="L89" i="13"/>
  <c r="I89" i="13"/>
  <c r="F89" i="13"/>
  <c r="O88" i="13"/>
  <c r="L88" i="13"/>
  <c r="I88" i="13"/>
  <c r="F88" i="13"/>
  <c r="O87" i="13"/>
  <c r="L87" i="13"/>
  <c r="I87" i="13"/>
  <c r="F87" i="13"/>
  <c r="O86" i="13"/>
  <c r="L86" i="13"/>
  <c r="L85" i="13" s="1"/>
  <c r="I86" i="13"/>
  <c r="F86" i="13"/>
  <c r="N85" i="13"/>
  <c r="M85" i="13"/>
  <c r="K85" i="13"/>
  <c r="J85" i="13"/>
  <c r="H85" i="13"/>
  <c r="G85" i="13"/>
  <c r="E85" i="13"/>
  <c r="D85" i="13"/>
  <c r="O84" i="13"/>
  <c r="L84" i="13"/>
  <c r="I84" i="13"/>
  <c r="F84" i="13"/>
  <c r="O82" i="13"/>
  <c r="L82" i="13"/>
  <c r="I82" i="13"/>
  <c r="F82" i="13"/>
  <c r="O81" i="13"/>
  <c r="O80" i="13" s="1"/>
  <c r="L81" i="13"/>
  <c r="I81" i="13"/>
  <c r="I80" i="13" s="1"/>
  <c r="F81" i="13"/>
  <c r="F80" i="13" s="1"/>
  <c r="N80" i="13"/>
  <c r="M80" i="13"/>
  <c r="K80" i="13"/>
  <c r="J80" i="13"/>
  <c r="H80" i="13"/>
  <c r="G80" i="13"/>
  <c r="E80" i="13"/>
  <c r="D80" i="13"/>
  <c r="O79" i="13"/>
  <c r="L79" i="13"/>
  <c r="I79" i="13"/>
  <c r="F79" i="13"/>
  <c r="O78" i="13"/>
  <c r="L78" i="13"/>
  <c r="L77" i="13" s="1"/>
  <c r="I78" i="13"/>
  <c r="I77" i="13" s="1"/>
  <c r="I76" i="13" s="1"/>
  <c r="F78" i="13"/>
  <c r="O77" i="13"/>
  <c r="N77" i="13"/>
  <c r="M77" i="13"/>
  <c r="K77" i="13"/>
  <c r="K76" i="13" s="1"/>
  <c r="J77" i="13"/>
  <c r="H77" i="13"/>
  <c r="G77" i="13"/>
  <c r="F77" i="13"/>
  <c r="F76" i="13" s="1"/>
  <c r="E77" i="13"/>
  <c r="D77" i="13"/>
  <c r="O74" i="13"/>
  <c r="L74" i="13"/>
  <c r="I74" i="13"/>
  <c r="F74" i="13"/>
  <c r="O73" i="13"/>
  <c r="L73" i="13"/>
  <c r="I73" i="13"/>
  <c r="F73" i="13"/>
  <c r="O72" i="13"/>
  <c r="L72" i="13"/>
  <c r="I72" i="13"/>
  <c r="F72" i="13"/>
  <c r="O71" i="13"/>
  <c r="L71" i="13"/>
  <c r="I71" i="13"/>
  <c r="F71" i="13"/>
  <c r="O70" i="13"/>
  <c r="O69" i="13" s="1"/>
  <c r="L70" i="13"/>
  <c r="L69" i="13" s="1"/>
  <c r="I70" i="13"/>
  <c r="I69" i="13" s="1"/>
  <c r="F70" i="13"/>
  <c r="N69" i="13"/>
  <c r="M69" i="13"/>
  <c r="M67" i="13" s="1"/>
  <c r="K69" i="13"/>
  <c r="K67" i="13" s="1"/>
  <c r="J69" i="13"/>
  <c r="J67" i="13" s="1"/>
  <c r="H69" i="13"/>
  <c r="H67" i="13" s="1"/>
  <c r="G69" i="13"/>
  <c r="G67" i="13" s="1"/>
  <c r="E69" i="13"/>
  <c r="E67" i="13" s="1"/>
  <c r="D69" i="13"/>
  <c r="D67" i="13" s="1"/>
  <c r="O68" i="13"/>
  <c r="L68" i="13"/>
  <c r="I68" i="13"/>
  <c r="I67" i="13" s="1"/>
  <c r="F68" i="13"/>
  <c r="N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L59" i="13"/>
  <c r="L58" i="13" s="1"/>
  <c r="I59" i="13"/>
  <c r="F59" i="13"/>
  <c r="O58" i="13"/>
  <c r="N58" i="13"/>
  <c r="M58" i="13"/>
  <c r="K58" i="13"/>
  <c r="J58" i="13"/>
  <c r="H58" i="13"/>
  <c r="G58" i="13"/>
  <c r="E58" i="13"/>
  <c r="D58" i="13"/>
  <c r="O57" i="13"/>
  <c r="L57" i="13"/>
  <c r="I57" i="13"/>
  <c r="F57" i="13"/>
  <c r="O56" i="13"/>
  <c r="O55" i="13" s="1"/>
  <c r="L56" i="13"/>
  <c r="L55" i="13" s="1"/>
  <c r="I56" i="13"/>
  <c r="I55" i="13" s="1"/>
  <c r="F56" i="13"/>
  <c r="F55" i="13" s="1"/>
  <c r="N55" i="13"/>
  <c r="N54" i="13" s="1"/>
  <c r="M55" i="13"/>
  <c r="M54" i="13" s="1"/>
  <c r="K55" i="13"/>
  <c r="K54" i="13" s="1"/>
  <c r="J55" i="13"/>
  <c r="J54" i="13" s="1"/>
  <c r="H55" i="13"/>
  <c r="G55" i="13"/>
  <c r="E55" i="13"/>
  <c r="E54" i="13" s="1"/>
  <c r="D55" i="13"/>
  <c r="O47" i="13"/>
  <c r="C47" i="13" s="1"/>
  <c r="O46" i="13"/>
  <c r="C46" i="13" s="1"/>
  <c r="N45" i="13"/>
  <c r="M45" i="13"/>
  <c r="L44" i="13"/>
  <c r="L43" i="13" s="1"/>
  <c r="I44" i="13"/>
  <c r="I43" i="13" s="1"/>
  <c r="F44" i="13"/>
  <c r="K43" i="13"/>
  <c r="J43" i="13"/>
  <c r="H43" i="13"/>
  <c r="G43" i="13"/>
  <c r="E43" i="13"/>
  <c r="D43" i="13"/>
  <c r="F42" i="13"/>
  <c r="C42" i="13" s="1"/>
  <c r="E41" i="13"/>
  <c r="D41" i="13"/>
  <c r="L40" i="13"/>
  <c r="C40" i="13" s="1"/>
  <c r="L39" i="13"/>
  <c r="C39" i="13" s="1"/>
  <c r="L38" i="13"/>
  <c r="C38" i="13" s="1"/>
  <c r="L37" i="13"/>
  <c r="C37" i="13" s="1"/>
  <c r="K36" i="13"/>
  <c r="J36" i="13"/>
  <c r="L35" i="13"/>
  <c r="C35" i="13" s="1"/>
  <c r="L34" i="13"/>
  <c r="C34" i="13" s="1"/>
  <c r="K33" i="13"/>
  <c r="J33" i="13"/>
  <c r="L32" i="13"/>
  <c r="C32" i="13" s="1"/>
  <c r="K31" i="13"/>
  <c r="J31" i="13"/>
  <c r="L30" i="13"/>
  <c r="C30" i="13" s="1"/>
  <c r="L29" i="13"/>
  <c r="C29" i="13" s="1"/>
  <c r="L28" i="13"/>
  <c r="C28" i="13" s="1"/>
  <c r="K27" i="13"/>
  <c r="J27" i="13"/>
  <c r="F25" i="13"/>
  <c r="C25" i="13" s="1"/>
  <c r="I24" i="13"/>
  <c r="F24" i="13"/>
  <c r="O23" i="13"/>
  <c r="L23" i="13"/>
  <c r="I23" i="13"/>
  <c r="F23" i="13"/>
  <c r="O22" i="13"/>
  <c r="O21" i="13" s="1"/>
  <c r="O275" i="13" s="1"/>
  <c r="L22" i="13"/>
  <c r="L21" i="13" s="1"/>
  <c r="I22" i="13"/>
  <c r="I21" i="13" s="1"/>
  <c r="F22" i="13"/>
  <c r="F21" i="13" s="1"/>
  <c r="N21" i="13"/>
  <c r="M21" i="13"/>
  <c r="K21" i="13"/>
  <c r="J21" i="13"/>
  <c r="J275" i="13" s="1"/>
  <c r="H21" i="13"/>
  <c r="G21" i="13"/>
  <c r="E21" i="13"/>
  <c r="E275" i="13" s="1"/>
  <c r="D21" i="13"/>
  <c r="C284" i="13" l="1"/>
  <c r="F227" i="13"/>
  <c r="C236" i="13"/>
  <c r="F275" i="13"/>
  <c r="H76" i="13"/>
  <c r="N76" i="13"/>
  <c r="C165" i="13"/>
  <c r="O174" i="13"/>
  <c r="K275" i="13"/>
  <c r="K274" i="13" s="1"/>
  <c r="D76" i="13"/>
  <c r="O91" i="13"/>
  <c r="J174" i="13"/>
  <c r="C184" i="13"/>
  <c r="O188" i="13"/>
  <c r="J212" i="13"/>
  <c r="H20" i="13"/>
  <c r="G76" i="13"/>
  <c r="M76" i="13"/>
  <c r="C157" i="13"/>
  <c r="F183" i="13"/>
  <c r="I58" i="13"/>
  <c r="I54" i="13" s="1"/>
  <c r="I53" i="13" s="1"/>
  <c r="H240" i="13"/>
  <c r="C155" i="13"/>
  <c r="C176" i="13"/>
  <c r="C235" i="13"/>
  <c r="C278" i="13"/>
  <c r="C66" i="13"/>
  <c r="G174" i="13"/>
  <c r="K174" i="13"/>
  <c r="C213" i="13"/>
  <c r="N212" i="13"/>
  <c r="K212" i="13"/>
  <c r="K211" i="13" s="1"/>
  <c r="C260" i="13"/>
  <c r="L67" i="13"/>
  <c r="G212" i="13"/>
  <c r="J76" i="13"/>
  <c r="O153" i="13"/>
  <c r="O152" i="13" s="1"/>
  <c r="C204" i="13"/>
  <c r="M212" i="13"/>
  <c r="H212" i="13"/>
  <c r="C244" i="13"/>
  <c r="J274" i="13"/>
  <c r="C44" i="13"/>
  <c r="D54" i="13"/>
  <c r="D53" i="13" s="1"/>
  <c r="O54" i="13"/>
  <c r="C105" i="13"/>
  <c r="C109" i="13"/>
  <c r="C113" i="13"/>
  <c r="C137" i="13"/>
  <c r="C145" i="13"/>
  <c r="D161" i="13"/>
  <c r="D160" i="13" s="1"/>
  <c r="J161" i="13"/>
  <c r="J160" i="13" s="1"/>
  <c r="F162" i="13"/>
  <c r="C164" i="13"/>
  <c r="M187" i="13"/>
  <c r="M182" i="13" s="1"/>
  <c r="C256" i="13"/>
  <c r="E274" i="13"/>
  <c r="D20" i="13"/>
  <c r="J53" i="13"/>
  <c r="C70" i="13"/>
  <c r="C180" i="13"/>
  <c r="C248" i="13"/>
  <c r="F43" i="13"/>
  <c r="C43" i="13" s="1"/>
  <c r="C89" i="13"/>
  <c r="E83" i="13"/>
  <c r="C97" i="13"/>
  <c r="C101" i="13"/>
  <c r="C102" i="13"/>
  <c r="C104" i="13"/>
  <c r="H83" i="13"/>
  <c r="C129" i="13"/>
  <c r="D120" i="13"/>
  <c r="C169" i="13"/>
  <c r="H174" i="13"/>
  <c r="J187" i="13"/>
  <c r="C192" i="13"/>
  <c r="C196" i="13"/>
  <c r="C200" i="13"/>
  <c r="C220" i="13"/>
  <c r="C224" i="13"/>
  <c r="C226" i="13"/>
  <c r="C228" i="13"/>
  <c r="N240" i="13"/>
  <c r="C254" i="13"/>
  <c r="O276" i="13"/>
  <c r="O85" i="13"/>
  <c r="N53" i="13"/>
  <c r="C117" i="13"/>
  <c r="C125" i="13"/>
  <c r="C173" i="13"/>
  <c r="E252" i="13"/>
  <c r="G275" i="13"/>
  <c r="G274" i="13" s="1"/>
  <c r="M275" i="13"/>
  <c r="M274" i="13" s="1"/>
  <c r="L36" i="13"/>
  <c r="C36" i="13" s="1"/>
  <c r="G54" i="13"/>
  <c r="G53" i="13" s="1"/>
  <c r="G83" i="13"/>
  <c r="M83" i="13"/>
  <c r="I99" i="13"/>
  <c r="L114" i="13"/>
  <c r="C114" i="13" s="1"/>
  <c r="C133" i="13"/>
  <c r="F134" i="13"/>
  <c r="C136" i="13"/>
  <c r="C141" i="13"/>
  <c r="H161" i="13"/>
  <c r="H160" i="13" s="1"/>
  <c r="L171" i="13"/>
  <c r="D174" i="13"/>
  <c r="N174" i="13"/>
  <c r="N182" i="13"/>
  <c r="C198" i="13"/>
  <c r="D240" i="13"/>
  <c r="C242" i="13"/>
  <c r="C243" i="13"/>
  <c r="O241" i="13"/>
  <c r="G240" i="13"/>
  <c r="M240" i="13"/>
  <c r="C280" i="13"/>
  <c r="L174" i="13"/>
  <c r="K26" i="13"/>
  <c r="K20" i="13" s="1"/>
  <c r="C93" i="13"/>
  <c r="I219" i="13"/>
  <c r="D275" i="13"/>
  <c r="D274" i="13" s="1"/>
  <c r="H275" i="13"/>
  <c r="H274" i="13" s="1"/>
  <c r="N275" i="13"/>
  <c r="N274" i="13" s="1"/>
  <c r="L27" i="13"/>
  <c r="C27" i="13" s="1"/>
  <c r="L33" i="13"/>
  <c r="C33" i="13" s="1"/>
  <c r="O45" i="13"/>
  <c r="C45" i="13" s="1"/>
  <c r="C56" i="13"/>
  <c r="C57" i="13"/>
  <c r="C62" i="13"/>
  <c r="C71" i="13"/>
  <c r="C72" i="13"/>
  <c r="C73" i="13"/>
  <c r="C74" i="13"/>
  <c r="C77" i="13"/>
  <c r="N83" i="13"/>
  <c r="C96" i="13"/>
  <c r="C103" i="13"/>
  <c r="D83" i="13"/>
  <c r="C116" i="13"/>
  <c r="C122" i="13"/>
  <c r="O121" i="13"/>
  <c r="E120" i="13"/>
  <c r="C139" i="13"/>
  <c r="C140" i="13"/>
  <c r="C144" i="13"/>
  <c r="I153" i="13"/>
  <c r="I152" i="13" s="1"/>
  <c r="I162" i="13"/>
  <c r="O166" i="13"/>
  <c r="E187" i="13"/>
  <c r="E182" i="13" s="1"/>
  <c r="K187" i="13"/>
  <c r="K182" i="13" s="1"/>
  <c r="C207" i="13"/>
  <c r="C210" i="13"/>
  <c r="E212" i="13"/>
  <c r="E211" i="13" s="1"/>
  <c r="C221" i="13"/>
  <c r="C231" i="13"/>
  <c r="C239" i="13"/>
  <c r="C249" i="13"/>
  <c r="C261" i="13"/>
  <c r="C264" i="13"/>
  <c r="E53" i="13"/>
  <c r="C81" i="13"/>
  <c r="F41" i="13"/>
  <c r="C41" i="13" s="1"/>
  <c r="C59" i="13"/>
  <c r="C60" i="13"/>
  <c r="C61" i="13"/>
  <c r="C63" i="13"/>
  <c r="C64" i="13"/>
  <c r="C65" i="13"/>
  <c r="E76" i="13"/>
  <c r="J83" i="13"/>
  <c r="C95" i="13"/>
  <c r="C107" i="13"/>
  <c r="K120" i="13"/>
  <c r="N120" i="13"/>
  <c r="L126" i="13"/>
  <c r="C126" i="13" s="1"/>
  <c r="M161" i="13"/>
  <c r="M160" i="13" s="1"/>
  <c r="C168" i="13"/>
  <c r="M174" i="13"/>
  <c r="C186" i="13"/>
  <c r="G187" i="13"/>
  <c r="G182" i="13" s="1"/>
  <c r="C195" i="13"/>
  <c r="C206" i="13"/>
  <c r="C208" i="13"/>
  <c r="C225" i="13"/>
  <c r="I227" i="13"/>
  <c r="L233" i="13"/>
  <c r="L232" i="13" s="1"/>
  <c r="C238" i="13"/>
  <c r="L241" i="13"/>
  <c r="L240" i="13" s="1"/>
  <c r="C247" i="13"/>
  <c r="O245" i="13"/>
  <c r="C259" i="13"/>
  <c r="O257" i="13"/>
  <c r="O253" i="13" s="1"/>
  <c r="O252" i="13" s="1"/>
  <c r="H252" i="13"/>
  <c r="C271" i="13"/>
  <c r="C281" i="13"/>
  <c r="C179" i="13"/>
  <c r="J182" i="13"/>
  <c r="O233" i="13"/>
  <c r="O232" i="13" s="1"/>
  <c r="C22" i="13"/>
  <c r="C23" i="13"/>
  <c r="C24" i="13"/>
  <c r="J26" i="13"/>
  <c r="J20" i="13" s="1"/>
  <c r="H54" i="13"/>
  <c r="H53" i="13" s="1"/>
  <c r="M53" i="13"/>
  <c r="C68" i="13"/>
  <c r="L80" i="13"/>
  <c r="C80" i="13" s="1"/>
  <c r="K83" i="13"/>
  <c r="C90" i="13"/>
  <c r="C110" i="13"/>
  <c r="G120" i="13"/>
  <c r="M120" i="13"/>
  <c r="L121" i="13"/>
  <c r="C128" i="13"/>
  <c r="L134" i="13"/>
  <c r="L138" i="13"/>
  <c r="C149" i="13"/>
  <c r="I166" i="13"/>
  <c r="E174" i="13"/>
  <c r="H182" i="13"/>
  <c r="L183" i="13"/>
  <c r="C183" i="13" s="1"/>
  <c r="C194" i="13"/>
  <c r="C197" i="13"/>
  <c r="D187" i="13"/>
  <c r="D182" i="13" s="1"/>
  <c r="O199" i="13"/>
  <c r="O187" i="13" s="1"/>
  <c r="O182" i="13" s="1"/>
  <c r="F219" i="13"/>
  <c r="C223" i="13"/>
  <c r="C237" i="13"/>
  <c r="N252" i="13"/>
  <c r="I257" i="13"/>
  <c r="I253" i="13" s="1"/>
  <c r="I252" i="13" s="1"/>
  <c r="D252" i="13"/>
  <c r="M252" i="13"/>
  <c r="C268" i="13"/>
  <c r="K53" i="13"/>
  <c r="L54" i="13"/>
  <c r="L53" i="13" s="1"/>
  <c r="O67" i="13"/>
  <c r="O53" i="13" s="1"/>
  <c r="L275" i="13"/>
  <c r="I275" i="13"/>
  <c r="C21" i="13"/>
  <c r="I20" i="13"/>
  <c r="C84" i="13"/>
  <c r="C92" i="13"/>
  <c r="F91" i="13"/>
  <c r="C277" i="13"/>
  <c r="L276" i="13"/>
  <c r="E20" i="13"/>
  <c r="M20" i="13"/>
  <c r="L31" i="13"/>
  <c r="C55" i="13"/>
  <c r="L76" i="13"/>
  <c r="O76" i="13"/>
  <c r="C82" i="13"/>
  <c r="C94" i="13"/>
  <c r="C106" i="13"/>
  <c r="C115" i="13"/>
  <c r="J120" i="13"/>
  <c r="C127" i="13"/>
  <c r="O134" i="13"/>
  <c r="F138" i="13"/>
  <c r="I138" i="13"/>
  <c r="I120" i="13" s="1"/>
  <c r="C142" i="13"/>
  <c r="C143" i="13"/>
  <c r="C150" i="13"/>
  <c r="C151" i="13"/>
  <c r="C159" i="13"/>
  <c r="C167" i="13"/>
  <c r="C177" i="13"/>
  <c r="F175" i="13"/>
  <c r="C229" i="13"/>
  <c r="L227" i="13"/>
  <c r="C132" i="13"/>
  <c r="F131" i="13"/>
  <c r="C148" i="13"/>
  <c r="F147" i="13"/>
  <c r="C156" i="13"/>
  <c r="F153" i="13"/>
  <c r="F161" i="13"/>
  <c r="C172" i="13"/>
  <c r="F171" i="13"/>
  <c r="N20" i="13"/>
  <c r="F69" i="13"/>
  <c r="C78" i="13"/>
  <c r="C79" i="13"/>
  <c r="C86" i="13"/>
  <c r="C88" i="13"/>
  <c r="F85" i="13"/>
  <c r="L91" i="13"/>
  <c r="C98" i="13"/>
  <c r="L99" i="13"/>
  <c r="O108" i="13"/>
  <c r="C118" i="13"/>
  <c r="C119" i="13"/>
  <c r="C130" i="13"/>
  <c r="C135" i="13"/>
  <c r="C146" i="13"/>
  <c r="L153" i="13"/>
  <c r="L152" i="13" s="1"/>
  <c r="C158" i="13"/>
  <c r="N161" i="13"/>
  <c r="N160" i="13" s="1"/>
  <c r="O162" i="13"/>
  <c r="I245" i="13"/>
  <c r="I240" i="13" s="1"/>
  <c r="C246" i="13"/>
  <c r="G20" i="13"/>
  <c r="F58" i="13"/>
  <c r="C87" i="13"/>
  <c r="I85" i="13"/>
  <c r="I83" i="13" s="1"/>
  <c r="C100" i="13"/>
  <c r="F99" i="13"/>
  <c r="O99" i="13"/>
  <c r="C111" i="13"/>
  <c r="C112" i="13"/>
  <c r="F108" i="13"/>
  <c r="C123" i="13"/>
  <c r="C124" i="13"/>
  <c r="F121" i="13"/>
  <c r="O131" i="13"/>
  <c r="O138" i="13"/>
  <c r="O147" i="13"/>
  <c r="C163" i="13"/>
  <c r="L166" i="13"/>
  <c r="L161" i="13" s="1"/>
  <c r="L160" i="13" s="1"/>
  <c r="C170" i="13"/>
  <c r="O171" i="13"/>
  <c r="L199" i="13"/>
  <c r="F232" i="13"/>
  <c r="I233" i="13"/>
  <c r="I232" i="13" s="1"/>
  <c r="C234" i="13"/>
  <c r="C255" i="13"/>
  <c r="F253" i="13"/>
  <c r="C154" i="13"/>
  <c r="K181" i="13"/>
  <c r="C189" i="13"/>
  <c r="C191" i="13"/>
  <c r="F188" i="13"/>
  <c r="C201" i="13"/>
  <c r="C203" i="13"/>
  <c r="F199" i="13"/>
  <c r="D212" i="13"/>
  <c r="D211" i="13" s="1"/>
  <c r="J240" i="13"/>
  <c r="C267" i="13"/>
  <c r="F266" i="13"/>
  <c r="C185" i="13"/>
  <c r="C190" i="13"/>
  <c r="I188" i="13"/>
  <c r="C193" i="13"/>
  <c r="C202" i="13"/>
  <c r="I199" i="13"/>
  <c r="C205" i="13"/>
  <c r="C209" i="13"/>
  <c r="C215" i="13"/>
  <c r="F214" i="13"/>
  <c r="C218" i="13"/>
  <c r="I216" i="13"/>
  <c r="O219" i="13"/>
  <c r="O212" i="13" s="1"/>
  <c r="C230" i="13"/>
  <c r="F241" i="13"/>
  <c r="L253" i="13"/>
  <c r="L252" i="13" s="1"/>
  <c r="C258" i="13"/>
  <c r="C263" i="13"/>
  <c r="C279" i="13"/>
  <c r="F276" i="13"/>
  <c r="L188" i="13"/>
  <c r="C217" i="13"/>
  <c r="L216" i="13"/>
  <c r="C222" i="13"/>
  <c r="C251" i="13"/>
  <c r="F250" i="13"/>
  <c r="C250" i="13" s="1"/>
  <c r="C262" i="13"/>
  <c r="C269" i="13"/>
  <c r="C270" i="13"/>
  <c r="I276" i="13"/>
  <c r="C282" i="13"/>
  <c r="C283" i="13"/>
  <c r="O274" i="13"/>
  <c r="F178" i="13"/>
  <c r="C178" i="13" s="1"/>
  <c r="H75" i="13" l="1"/>
  <c r="O20" i="13"/>
  <c r="J75" i="13"/>
  <c r="J52" i="13" s="1"/>
  <c r="M75" i="13"/>
  <c r="M52" i="13" s="1"/>
  <c r="K75" i="13"/>
  <c r="K272" i="13" s="1"/>
  <c r="H211" i="13"/>
  <c r="H181" i="13" s="1"/>
  <c r="G211" i="13"/>
  <c r="G181" i="13" s="1"/>
  <c r="N211" i="13"/>
  <c r="N181" i="13" s="1"/>
  <c r="L212" i="13"/>
  <c r="L211" i="13" s="1"/>
  <c r="J211" i="13"/>
  <c r="O240" i="13"/>
  <c r="N75" i="13"/>
  <c r="N272" i="13" s="1"/>
  <c r="M211" i="13"/>
  <c r="C134" i="13"/>
  <c r="C227" i="13"/>
  <c r="E75" i="13"/>
  <c r="E272" i="13" s="1"/>
  <c r="C58" i="13"/>
  <c r="C245" i="13"/>
  <c r="L83" i="13"/>
  <c r="C76" i="13"/>
  <c r="F20" i="13"/>
  <c r="C257" i="13"/>
  <c r="D75" i="13"/>
  <c r="D52" i="13" s="1"/>
  <c r="L187" i="13"/>
  <c r="L182" i="13" s="1"/>
  <c r="I187" i="13"/>
  <c r="I182" i="13" s="1"/>
  <c r="I274" i="13"/>
  <c r="G75" i="13"/>
  <c r="G52" i="13" s="1"/>
  <c r="C85" i="13"/>
  <c r="K52" i="13"/>
  <c r="K51" i="13" s="1"/>
  <c r="C219" i="13"/>
  <c r="H52" i="13"/>
  <c r="I212" i="13"/>
  <c r="I211" i="13" s="1"/>
  <c r="O83" i="13"/>
  <c r="O161" i="13"/>
  <c r="O160" i="13" s="1"/>
  <c r="C91" i="13"/>
  <c r="E181" i="13"/>
  <c r="M272" i="13"/>
  <c r="I161" i="13"/>
  <c r="I160" i="13" s="1"/>
  <c r="C276" i="13"/>
  <c r="O211" i="13"/>
  <c r="O181" i="13" s="1"/>
  <c r="O120" i="13"/>
  <c r="C108" i="13"/>
  <c r="L120" i="13"/>
  <c r="L75" i="13" s="1"/>
  <c r="L272" i="13" s="1"/>
  <c r="G51" i="13"/>
  <c r="G273" i="13" s="1"/>
  <c r="C166" i="13"/>
  <c r="I75" i="13"/>
  <c r="I52" i="13" s="1"/>
  <c r="M181" i="13"/>
  <c r="C233" i="13"/>
  <c r="J181" i="13"/>
  <c r="J51" i="13" s="1"/>
  <c r="F252" i="13"/>
  <c r="C252" i="13" s="1"/>
  <c r="C253" i="13"/>
  <c r="F120" i="13"/>
  <c r="C121" i="13"/>
  <c r="F240" i="13"/>
  <c r="C240" i="13" s="1"/>
  <c r="C241" i="13"/>
  <c r="F187" i="13"/>
  <c r="C188" i="13"/>
  <c r="C232" i="13"/>
  <c r="C171" i="13"/>
  <c r="F152" i="13"/>
  <c r="C152" i="13" s="1"/>
  <c r="C153" i="13"/>
  <c r="C131" i="13"/>
  <c r="C175" i="13"/>
  <c r="F174" i="13"/>
  <c r="C174" i="13" s="1"/>
  <c r="C138" i="13"/>
  <c r="L26" i="13"/>
  <c r="C31" i="13"/>
  <c r="F83" i="13"/>
  <c r="F54" i="13"/>
  <c r="F212" i="13"/>
  <c r="C214" i="13"/>
  <c r="F160" i="13"/>
  <c r="C161" i="13"/>
  <c r="C216" i="13"/>
  <c r="C199" i="13"/>
  <c r="C275" i="13"/>
  <c r="F274" i="13"/>
  <c r="D181" i="13"/>
  <c r="D51" i="13" s="1"/>
  <c r="C266" i="13"/>
  <c r="F265" i="13"/>
  <c r="C99" i="13"/>
  <c r="C69" i="13"/>
  <c r="F67" i="13"/>
  <c r="C67" i="13" s="1"/>
  <c r="C162" i="13"/>
  <c r="C147" i="13"/>
  <c r="L274" i="13"/>
  <c r="H272" i="13" l="1"/>
  <c r="J272" i="13"/>
  <c r="D272" i="13"/>
  <c r="N52" i="13"/>
  <c r="N51" i="13" s="1"/>
  <c r="N273" i="13" s="1"/>
  <c r="C120" i="13"/>
  <c r="O75" i="13"/>
  <c r="O272" i="13" s="1"/>
  <c r="G272" i="13"/>
  <c r="L181" i="13"/>
  <c r="E52" i="13"/>
  <c r="E51" i="13" s="1"/>
  <c r="H51" i="13"/>
  <c r="H273" i="13" s="1"/>
  <c r="I181" i="13"/>
  <c r="I51" i="13" s="1"/>
  <c r="I50" i="13" s="1"/>
  <c r="N50" i="13"/>
  <c r="I272" i="13"/>
  <c r="G50" i="13"/>
  <c r="M51" i="13"/>
  <c r="C274" i="13"/>
  <c r="J50" i="13"/>
  <c r="J273" i="13"/>
  <c r="C26" i="13"/>
  <c r="L20" i="13"/>
  <c r="C20" i="13" s="1"/>
  <c r="F211" i="13"/>
  <c r="C211" i="13" s="1"/>
  <c r="C212" i="13"/>
  <c r="C83" i="13"/>
  <c r="F75" i="13"/>
  <c r="L52" i="13"/>
  <c r="C265" i="13"/>
  <c r="D273" i="13"/>
  <c r="D50" i="13"/>
  <c r="C160" i="13"/>
  <c r="K50" i="13"/>
  <c r="K273" i="13"/>
  <c r="C187" i="13"/>
  <c r="F182" i="13"/>
  <c r="F53" i="13"/>
  <c r="C54" i="13"/>
  <c r="L51" i="13" l="1"/>
  <c r="L50" i="13" s="1"/>
  <c r="O52" i="13"/>
  <c r="O51" i="13" s="1"/>
  <c r="O273" i="13" s="1"/>
  <c r="C75" i="13"/>
  <c r="H50" i="13"/>
  <c r="I273" i="13"/>
  <c r="O50" i="13"/>
  <c r="M273" i="13"/>
  <c r="M50" i="13"/>
  <c r="L273" i="13"/>
  <c r="E273" i="13"/>
  <c r="E50" i="13"/>
  <c r="C53" i="13"/>
  <c r="F52" i="13"/>
  <c r="F272" i="13"/>
  <c r="C272" i="13" s="1"/>
  <c r="C182" i="13"/>
  <c r="F181" i="13"/>
  <c r="C181" i="13" s="1"/>
  <c r="C52" i="13" l="1"/>
  <c r="F51" i="13"/>
  <c r="F273" i="13" l="1"/>
  <c r="C273" i="13" s="1"/>
  <c r="F50" i="13"/>
  <c r="C50" i="13" s="1"/>
  <c r="C51" i="13"/>
  <c r="O284" i="12" l="1"/>
  <c r="L284" i="12"/>
  <c r="I284" i="12"/>
  <c r="F284" i="12"/>
  <c r="O283" i="12"/>
  <c r="L283" i="12"/>
  <c r="I283" i="12"/>
  <c r="F283" i="12"/>
  <c r="O282" i="12"/>
  <c r="L282" i="12"/>
  <c r="I282" i="12"/>
  <c r="F282" i="12"/>
  <c r="O281" i="12"/>
  <c r="L281" i="12"/>
  <c r="I281" i="12"/>
  <c r="F281" i="12"/>
  <c r="O280" i="12"/>
  <c r="L280" i="12"/>
  <c r="I280" i="12"/>
  <c r="F280" i="12"/>
  <c r="O279" i="12"/>
  <c r="L279" i="12"/>
  <c r="I279" i="12"/>
  <c r="F279" i="12"/>
  <c r="O278" i="12"/>
  <c r="L278" i="12"/>
  <c r="I278" i="12"/>
  <c r="F278" i="12"/>
  <c r="O277" i="12"/>
  <c r="L277" i="12"/>
  <c r="I277" i="12"/>
  <c r="F277" i="12"/>
  <c r="N276" i="12"/>
  <c r="M276" i="12"/>
  <c r="K276" i="12"/>
  <c r="J276" i="12"/>
  <c r="H276" i="12"/>
  <c r="G276" i="12"/>
  <c r="E276" i="12"/>
  <c r="D276" i="12"/>
  <c r="O271" i="12"/>
  <c r="L271" i="12"/>
  <c r="I271" i="12"/>
  <c r="F271" i="12"/>
  <c r="O270" i="12"/>
  <c r="L270" i="12"/>
  <c r="L269" i="12" s="1"/>
  <c r="I270" i="12"/>
  <c r="F270" i="12"/>
  <c r="O269" i="12"/>
  <c r="N269" i="12"/>
  <c r="M269" i="12"/>
  <c r="K269" i="12"/>
  <c r="J269" i="12"/>
  <c r="H269" i="12"/>
  <c r="G269" i="12"/>
  <c r="F269" i="12"/>
  <c r="E269" i="12"/>
  <c r="D269" i="12"/>
  <c r="O268" i="12"/>
  <c r="L268" i="12"/>
  <c r="L267" i="12" s="1"/>
  <c r="L266" i="12" s="1"/>
  <c r="L265" i="12" s="1"/>
  <c r="I268" i="12"/>
  <c r="I267" i="12" s="1"/>
  <c r="I266" i="12" s="1"/>
  <c r="I265" i="12" s="1"/>
  <c r="F268" i="12"/>
  <c r="O267" i="12"/>
  <c r="N267" i="12"/>
  <c r="N266" i="12" s="1"/>
  <c r="N265" i="12" s="1"/>
  <c r="M267" i="12"/>
  <c r="M266" i="12" s="1"/>
  <c r="M265" i="12" s="1"/>
  <c r="K267" i="12"/>
  <c r="J267" i="12"/>
  <c r="J266" i="12" s="1"/>
  <c r="J265" i="12" s="1"/>
  <c r="H267" i="12"/>
  <c r="H266" i="12" s="1"/>
  <c r="H265" i="12" s="1"/>
  <c r="G267" i="12"/>
  <c r="G266" i="12" s="1"/>
  <c r="G265" i="12" s="1"/>
  <c r="E267" i="12"/>
  <c r="E266" i="12" s="1"/>
  <c r="E265" i="12" s="1"/>
  <c r="D267" i="12"/>
  <c r="D266" i="12" s="1"/>
  <c r="D265" i="12" s="1"/>
  <c r="O266" i="12"/>
  <c r="O265" i="12" s="1"/>
  <c r="K266" i="12"/>
  <c r="K265" i="12" s="1"/>
  <c r="O264" i="12"/>
  <c r="L264" i="12"/>
  <c r="L263" i="12" s="1"/>
  <c r="I264" i="12"/>
  <c r="I263" i="12" s="1"/>
  <c r="F264" i="12"/>
  <c r="O263" i="12"/>
  <c r="N263" i="12"/>
  <c r="M263" i="12"/>
  <c r="K263" i="12"/>
  <c r="J263" i="12"/>
  <c r="H263" i="12"/>
  <c r="G263" i="12"/>
  <c r="E263" i="12"/>
  <c r="D263" i="12"/>
  <c r="O262" i="12"/>
  <c r="L262" i="12"/>
  <c r="I262" i="12"/>
  <c r="F262" i="12"/>
  <c r="O261" i="12"/>
  <c r="L261" i="12"/>
  <c r="I261" i="12"/>
  <c r="F261" i="12"/>
  <c r="O260" i="12"/>
  <c r="L260" i="12"/>
  <c r="I260" i="12"/>
  <c r="F260" i="12"/>
  <c r="O259" i="12"/>
  <c r="L259" i="12"/>
  <c r="I259" i="12"/>
  <c r="F259" i="12"/>
  <c r="O258" i="12"/>
  <c r="L258" i="12"/>
  <c r="L257" i="12" s="1"/>
  <c r="I258" i="12"/>
  <c r="F258" i="12"/>
  <c r="O257" i="12"/>
  <c r="N257" i="12"/>
  <c r="M257" i="12"/>
  <c r="M253" i="12" s="1"/>
  <c r="K257" i="12"/>
  <c r="K253" i="12" s="1"/>
  <c r="J257" i="12"/>
  <c r="J253" i="12" s="1"/>
  <c r="J252" i="12" s="1"/>
  <c r="H257" i="12"/>
  <c r="H253" i="12" s="1"/>
  <c r="G257" i="12"/>
  <c r="G253" i="12" s="1"/>
  <c r="E257" i="12"/>
  <c r="D257" i="12"/>
  <c r="D253" i="12" s="1"/>
  <c r="O256" i="12"/>
  <c r="L256" i="12"/>
  <c r="I256" i="12"/>
  <c r="F256" i="12"/>
  <c r="O255" i="12"/>
  <c r="L255" i="12"/>
  <c r="I255" i="12"/>
  <c r="F255" i="12"/>
  <c r="O254" i="12"/>
  <c r="L254" i="12"/>
  <c r="I254" i="12"/>
  <c r="F254" i="12"/>
  <c r="N253" i="12"/>
  <c r="E253" i="12"/>
  <c r="O251" i="12"/>
  <c r="L251" i="12"/>
  <c r="L250" i="12" s="1"/>
  <c r="I251" i="12"/>
  <c r="F251" i="12"/>
  <c r="O250" i="12"/>
  <c r="N250" i="12"/>
  <c r="M250" i="12"/>
  <c r="K250" i="12"/>
  <c r="J250" i="12"/>
  <c r="H250" i="12"/>
  <c r="G250" i="12"/>
  <c r="F250" i="12"/>
  <c r="E250" i="12"/>
  <c r="D250" i="12"/>
  <c r="O249" i="12"/>
  <c r="L249" i="12"/>
  <c r="I249" i="12"/>
  <c r="F249" i="12"/>
  <c r="O248" i="12"/>
  <c r="L248" i="12"/>
  <c r="I248" i="12"/>
  <c r="F248" i="12"/>
  <c r="O247" i="12"/>
  <c r="L247" i="12"/>
  <c r="I247" i="12"/>
  <c r="F247" i="12"/>
  <c r="O246" i="12"/>
  <c r="L246" i="12"/>
  <c r="L245" i="12" s="1"/>
  <c r="I246" i="12"/>
  <c r="F246" i="12"/>
  <c r="O245" i="12"/>
  <c r="N245" i="12"/>
  <c r="M245" i="12"/>
  <c r="K245" i="12"/>
  <c r="J245" i="12"/>
  <c r="H245" i="12"/>
  <c r="G245" i="12"/>
  <c r="E245" i="12"/>
  <c r="D245" i="12"/>
  <c r="O244" i="12"/>
  <c r="L244" i="12"/>
  <c r="I244" i="12"/>
  <c r="F244" i="12"/>
  <c r="O243" i="12"/>
  <c r="L243" i="12"/>
  <c r="I243" i="12"/>
  <c r="F243" i="12"/>
  <c r="O242" i="12"/>
  <c r="O241" i="12" s="1"/>
  <c r="L242" i="12"/>
  <c r="L241" i="12" s="1"/>
  <c r="I242" i="12"/>
  <c r="F242" i="12"/>
  <c r="N241" i="12"/>
  <c r="M241" i="12"/>
  <c r="K241" i="12"/>
  <c r="K240" i="12" s="1"/>
  <c r="J241" i="12"/>
  <c r="J240" i="12" s="1"/>
  <c r="H241" i="12"/>
  <c r="G241" i="12"/>
  <c r="E241" i="12"/>
  <c r="E240" i="12" s="1"/>
  <c r="D241" i="12"/>
  <c r="D240" i="12" s="1"/>
  <c r="H240" i="12"/>
  <c r="O239" i="12"/>
  <c r="L239" i="12"/>
  <c r="I239" i="12"/>
  <c r="F239" i="12"/>
  <c r="O238" i="12"/>
  <c r="L238" i="12"/>
  <c r="I238" i="12"/>
  <c r="F238" i="12"/>
  <c r="O237" i="12"/>
  <c r="L237" i="12"/>
  <c r="I237" i="12"/>
  <c r="F237" i="12"/>
  <c r="O236" i="12"/>
  <c r="L236" i="12"/>
  <c r="I236" i="12"/>
  <c r="F236" i="12"/>
  <c r="O235" i="12"/>
  <c r="L235" i="12"/>
  <c r="I235" i="12"/>
  <c r="F235" i="12"/>
  <c r="O234" i="12"/>
  <c r="O233" i="12" s="1"/>
  <c r="O232" i="12" s="1"/>
  <c r="L234" i="12"/>
  <c r="I234" i="12"/>
  <c r="F234" i="12"/>
  <c r="N233" i="12"/>
  <c r="M233" i="12"/>
  <c r="K233" i="12"/>
  <c r="K232" i="12" s="1"/>
  <c r="J233" i="12"/>
  <c r="J232" i="12" s="1"/>
  <c r="H233" i="12"/>
  <c r="H232" i="12" s="1"/>
  <c r="G233" i="12"/>
  <c r="G232" i="12" s="1"/>
  <c r="E233" i="12"/>
  <c r="D233" i="12"/>
  <c r="D232" i="12" s="1"/>
  <c r="N232" i="12"/>
  <c r="M232" i="12"/>
  <c r="E232" i="12"/>
  <c r="O231" i="12"/>
  <c r="L231" i="12"/>
  <c r="I231" i="12"/>
  <c r="F231" i="12"/>
  <c r="O230" i="12"/>
  <c r="L230" i="12"/>
  <c r="I230" i="12"/>
  <c r="F230" i="12"/>
  <c r="O229" i="12"/>
  <c r="L229" i="12"/>
  <c r="I229" i="12"/>
  <c r="F229" i="12"/>
  <c r="O228" i="12"/>
  <c r="L228" i="12"/>
  <c r="L227" i="12" s="1"/>
  <c r="I228" i="12"/>
  <c r="F228" i="12"/>
  <c r="N227" i="12"/>
  <c r="M227" i="12"/>
  <c r="K227" i="12"/>
  <c r="J227" i="12"/>
  <c r="H227" i="12"/>
  <c r="G227" i="12"/>
  <c r="E227" i="12"/>
  <c r="D227" i="12"/>
  <c r="O226" i="12"/>
  <c r="L226" i="12"/>
  <c r="I226" i="12"/>
  <c r="F226" i="12"/>
  <c r="O225" i="12"/>
  <c r="L225" i="12"/>
  <c r="I225" i="12"/>
  <c r="F225" i="12"/>
  <c r="O224" i="12"/>
  <c r="L224" i="12"/>
  <c r="I224" i="12"/>
  <c r="F224" i="12"/>
  <c r="O223" i="12"/>
  <c r="L223" i="12"/>
  <c r="I223" i="12"/>
  <c r="F223" i="12"/>
  <c r="O222" i="12"/>
  <c r="L222" i="12"/>
  <c r="I222" i="12"/>
  <c r="F222" i="12"/>
  <c r="O221" i="12"/>
  <c r="L221" i="12"/>
  <c r="I221" i="12"/>
  <c r="F221" i="12"/>
  <c r="O220" i="12"/>
  <c r="L220" i="12"/>
  <c r="I220" i="12"/>
  <c r="I219" i="12" s="1"/>
  <c r="F220" i="12"/>
  <c r="N219" i="12"/>
  <c r="M219" i="12"/>
  <c r="K219" i="12"/>
  <c r="J219" i="12"/>
  <c r="H219" i="12"/>
  <c r="G219" i="12"/>
  <c r="E219" i="12"/>
  <c r="D219" i="12"/>
  <c r="O218" i="12"/>
  <c r="L218" i="12"/>
  <c r="I218" i="12"/>
  <c r="F218" i="12"/>
  <c r="O217" i="12"/>
  <c r="O216" i="12" s="1"/>
  <c r="L217" i="12"/>
  <c r="L216" i="12" s="1"/>
  <c r="I217" i="12"/>
  <c r="I216" i="12" s="1"/>
  <c r="F217" i="12"/>
  <c r="N216" i="12"/>
  <c r="M216" i="12"/>
  <c r="K216" i="12"/>
  <c r="J216" i="12"/>
  <c r="H216" i="12"/>
  <c r="G216" i="12"/>
  <c r="E216" i="12"/>
  <c r="D216" i="12"/>
  <c r="O215" i="12"/>
  <c r="O214" i="12" s="1"/>
  <c r="L215" i="12"/>
  <c r="L214" i="12" s="1"/>
  <c r="I215" i="12"/>
  <c r="F215" i="12"/>
  <c r="F214" i="12" s="1"/>
  <c r="N214" i="12"/>
  <c r="M214" i="12"/>
  <c r="K214" i="12"/>
  <c r="J214" i="12"/>
  <c r="H214" i="12"/>
  <c r="G214" i="12"/>
  <c r="E214" i="12"/>
  <c r="D214" i="12"/>
  <c r="O213" i="12"/>
  <c r="L213" i="12"/>
  <c r="I213" i="12"/>
  <c r="F213" i="12"/>
  <c r="O210" i="12"/>
  <c r="L210" i="12"/>
  <c r="I210" i="12"/>
  <c r="F210" i="12"/>
  <c r="O209" i="12"/>
  <c r="O208" i="12" s="1"/>
  <c r="L209" i="12"/>
  <c r="L208" i="12" s="1"/>
  <c r="I209" i="12"/>
  <c r="I208" i="12" s="1"/>
  <c r="F209" i="12"/>
  <c r="F208" i="12" s="1"/>
  <c r="N208" i="12"/>
  <c r="M208" i="12"/>
  <c r="K208" i="12"/>
  <c r="J208" i="12"/>
  <c r="H208" i="12"/>
  <c r="G208" i="12"/>
  <c r="E208" i="12"/>
  <c r="D208" i="12"/>
  <c r="O207" i="12"/>
  <c r="L207" i="12"/>
  <c r="I207" i="12"/>
  <c r="F207" i="12"/>
  <c r="O206" i="12"/>
  <c r="L206" i="12"/>
  <c r="I206" i="12"/>
  <c r="F206" i="12"/>
  <c r="O205" i="12"/>
  <c r="L205" i="12"/>
  <c r="I205" i="12"/>
  <c r="F205" i="12"/>
  <c r="O204" i="12"/>
  <c r="L204" i="12"/>
  <c r="I204" i="12"/>
  <c r="F204" i="12"/>
  <c r="O203" i="12"/>
  <c r="L203" i="12"/>
  <c r="I203" i="12"/>
  <c r="F203" i="12"/>
  <c r="O202" i="12"/>
  <c r="L202" i="12"/>
  <c r="I202" i="12"/>
  <c r="F202" i="12"/>
  <c r="O201" i="12"/>
  <c r="L201" i="12"/>
  <c r="I201" i="12"/>
  <c r="F201" i="12"/>
  <c r="O200" i="12"/>
  <c r="L200" i="12"/>
  <c r="I200" i="12"/>
  <c r="F200" i="12"/>
  <c r="N199" i="12"/>
  <c r="M199" i="12"/>
  <c r="K199" i="12"/>
  <c r="J199" i="12"/>
  <c r="H199" i="12"/>
  <c r="G199" i="12"/>
  <c r="E199" i="12"/>
  <c r="D199" i="12"/>
  <c r="O198" i="12"/>
  <c r="L198" i="12"/>
  <c r="I198" i="12"/>
  <c r="F198" i="12"/>
  <c r="O197" i="12"/>
  <c r="L197" i="12"/>
  <c r="I197" i="12"/>
  <c r="F197" i="12"/>
  <c r="O196" i="12"/>
  <c r="L196" i="12"/>
  <c r="I196" i="12"/>
  <c r="F196" i="12"/>
  <c r="O195" i="12"/>
  <c r="L195" i="12"/>
  <c r="I195" i="12"/>
  <c r="F195" i="12"/>
  <c r="O194" i="12"/>
  <c r="L194" i="12"/>
  <c r="I194" i="12"/>
  <c r="F194" i="12"/>
  <c r="O193" i="12"/>
  <c r="L193" i="12"/>
  <c r="I193" i="12"/>
  <c r="F193" i="12"/>
  <c r="O192" i="12"/>
  <c r="L192" i="12"/>
  <c r="I192" i="12"/>
  <c r="F192" i="12"/>
  <c r="O191" i="12"/>
  <c r="L191" i="12"/>
  <c r="I191" i="12"/>
  <c r="F191" i="12"/>
  <c r="O190" i="12"/>
  <c r="L190" i="12"/>
  <c r="I190" i="12"/>
  <c r="F190" i="12"/>
  <c r="O189" i="12"/>
  <c r="L189" i="12"/>
  <c r="L188" i="12" s="1"/>
  <c r="I189" i="12"/>
  <c r="F189" i="12"/>
  <c r="N188" i="12"/>
  <c r="N187" i="12" s="1"/>
  <c r="M188" i="12"/>
  <c r="K188" i="12"/>
  <c r="J188" i="12"/>
  <c r="H188" i="12"/>
  <c r="G188" i="12"/>
  <c r="E188" i="12"/>
  <c r="D188" i="12"/>
  <c r="O186" i="12"/>
  <c r="L186" i="12"/>
  <c r="I186" i="12"/>
  <c r="F186" i="12"/>
  <c r="O185" i="12"/>
  <c r="L185" i="12"/>
  <c r="I185" i="12"/>
  <c r="F185" i="12"/>
  <c r="O184" i="12"/>
  <c r="L184" i="12"/>
  <c r="I184" i="12"/>
  <c r="I183" i="12" s="1"/>
  <c r="F184" i="12"/>
  <c r="N183" i="12"/>
  <c r="M183" i="12"/>
  <c r="K183" i="12"/>
  <c r="J183" i="12"/>
  <c r="H183" i="12"/>
  <c r="G183" i="12"/>
  <c r="E183" i="12"/>
  <c r="D183" i="12"/>
  <c r="O180" i="12"/>
  <c r="L180" i="12"/>
  <c r="L179" i="12" s="1"/>
  <c r="L178" i="12" s="1"/>
  <c r="I180" i="12"/>
  <c r="I179" i="12" s="1"/>
  <c r="I178" i="12" s="1"/>
  <c r="F180" i="12"/>
  <c r="O179" i="12"/>
  <c r="O178" i="12" s="1"/>
  <c r="N179" i="12"/>
  <c r="M179" i="12"/>
  <c r="M178" i="12" s="1"/>
  <c r="K179" i="12"/>
  <c r="K178" i="12" s="1"/>
  <c r="J179" i="12"/>
  <c r="H179" i="12"/>
  <c r="H178" i="12" s="1"/>
  <c r="G179" i="12"/>
  <c r="G178" i="12" s="1"/>
  <c r="E179" i="12"/>
  <c r="D179" i="12"/>
  <c r="D178" i="12" s="1"/>
  <c r="N178" i="12"/>
  <c r="J178" i="12"/>
  <c r="E178" i="12"/>
  <c r="O177" i="12"/>
  <c r="L177" i="12"/>
  <c r="I177" i="12"/>
  <c r="F177" i="12"/>
  <c r="O176" i="12"/>
  <c r="L176" i="12"/>
  <c r="L175" i="12" s="1"/>
  <c r="I176" i="12"/>
  <c r="I175" i="12" s="1"/>
  <c r="F176" i="12"/>
  <c r="O175" i="12"/>
  <c r="O174" i="12" s="1"/>
  <c r="N175" i="12"/>
  <c r="M175" i="12"/>
  <c r="K175" i="12"/>
  <c r="J175" i="12"/>
  <c r="J174" i="12" s="1"/>
  <c r="H175" i="12"/>
  <c r="G175" i="12"/>
  <c r="F175" i="12"/>
  <c r="E175" i="12"/>
  <c r="D175" i="12"/>
  <c r="O173" i="12"/>
  <c r="L173" i="12"/>
  <c r="I173" i="12"/>
  <c r="F173" i="12"/>
  <c r="O172" i="12"/>
  <c r="O171" i="12" s="1"/>
  <c r="L172" i="12"/>
  <c r="L171" i="12" s="1"/>
  <c r="I172" i="12"/>
  <c r="I171" i="12" s="1"/>
  <c r="F172" i="12"/>
  <c r="N171" i="12"/>
  <c r="M171" i="12"/>
  <c r="K171" i="12"/>
  <c r="J171" i="12"/>
  <c r="H171" i="12"/>
  <c r="G171" i="12"/>
  <c r="F171" i="12"/>
  <c r="E171" i="12"/>
  <c r="D171" i="12"/>
  <c r="O170" i="12"/>
  <c r="L170" i="12"/>
  <c r="I170" i="12"/>
  <c r="F170" i="12"/>
  <c r="O169" i="12"/>
  <c r="L169" i="12"/>
  <c r="I169" i="12"/>
  <c r="F169" i="12"/>
  <c r="O168" i="12"/>
  <c r="L168" i="12"/>
  <c r="I168" i="12"/>
  <c r="F168" i="12"/>
  <c r="O167" i="12"/>
  <c r="O166" i="12" s="1"/>
  <c r="L167" i="12"/>
  <c r="I167" i="12"/>
  <c r="F167" i="12"/>
  <c r="N166" i="12"/>
  <c r="M166" i="12"/>
  <c r="K166" i="12"/>
  <c r="J166" i="12"/>
  <c r="H166" i="12"/>
  <c r="G166" i="12"/>
  <c r="E166" i="12"/>
  <c r="D166" i="12"/>
  <c r="O165" i="12"/>
  <c r="L165" i="12"/>
  <c r="I165" i="12"/>
  <c r="F165" i="12"/>
  <c r="O164" i="12"/>
  <c r="L164" i="12"/>
  <c r="I164" i="12"/>
  <c r="F164" i="12"/>
  <c r="O163" i="12"/>
  <c r="L163" i="12"/>
  <c r="I163" i="12"/>
  <c r="F163" i="12"/>
  <c r="O162" i="12"/>
  <c r="N162" i="12"/>
  <c r="M162" i="12"/>
  <c r="K162" i="12"/>
  <c r="J162" i="12"/>
  <c r="J161" i="12" s="1"/>
  <c r="H162" i="12"/>
  <c r="G162" i="12"/>
  <c r="E162" i="12"/>
  <c r="D162" i="12"/>
  <c r="D161" i="12" s="1"/>
  <c r="D160" i="12" s="1"/>
  <c r="O159" i="12"/>
  <c r="L159" i="12"/>
  <c r="I159" i="12"/>
  <c r="F159" i="12"/>
  <c r="O158" i="12"/>
  <c r="L158" i="12"/>
  <c r="I158" i="12"/>
  <c r="F158" i="12"/>
  <c r="O157" i="12"/>
  <c r="L157" i="12"/>
  <c r="I157" i="12"/>
  <c r="F157" i="12"/>
  <c r="O156" i="12"/>
  <c r="L156" i="12"/>
  <c r="I156" i="12"/>
  <c r="F156" i="12"/>
  <c r="O155" i="12"/>
  <c r="L155" i="12"/>
  <c r="I155" i="12"/>
  <c r="F155" i="12"/>
  <c r="O154" i="12"/>
  <c r="L154" i="12"/>
  <c r="L153" i="12" s="1"/>
  <c r="L152" i="12" s="1"/>
  <c r="I154" i="12"/>
  <c r="F154" i="12"/>
  <c r="N153" i="12"/>
  <c r="N152" i="12" s="1"/>
  <c r="M153" i="12"/>
  <c r="M152" i="12" s="1"/>
  <c r="K153" i="12"/>
  <c r="K152" i="12" s="1"/>
  <c r="J153" i="12"/>
  <c r="J152" i="12" s="1"/>
  <c r="H153" i="12"/>
  <c r="H152" i="12" s="1"/>
  <c r="G153" i="12"/>
  <c r="G152" i="12" s="1"/>
  <c r="E153" i="12"/>
  <c r="E152" i="12" s="1"/>
  <c r="D153" i="12"/>
  <c r="D152" i="12" s="1"/>
  <c r="O151" i="12"/>
  <c r="L151" i="12"/>
  <c r="I151" i="12"/>
  <c r="F151" i="12"/>
  <c r="O150" i="12"/>
  <c r="L150" i="12"/>
  <c r="I150" i="12"/>
  <c r="F150" i="12"/>
  <c r="O149" i="12"/>
  <c r="L149" i="12"/>
  <c r="I149" i="12"/>
  <c r="F149" i="12"/>
  <c r="O148" i="12"/>
  <c r="O147" i="12" s="1"/>
  <c r="L148" i="12"/>
  <c r="L147" i="12" s="1"/>
  <c r="I148" i="12"/>
  <c r="F148" i="12"/>
  <c r="F147" i="12" s="1"/>
  <c r="N147" i="12"/>
  <c r="M147" i="12"/>
  <c r="K147" i="12"/>
  <c r="J147" i="12"/>
  <c r="H147" i="12"/>
  <c r="G147" i="12"/>
  <c r="E147" i="12"/>
  <c r="D147" i="12"/>
  <c r="O146" i="12"/>
  <c r="L146" i="12"/>
  <c r="I146" i="12"/>
  <c r="F146" i="12"/>
  <c r="O145" i="12"/>
  <c r="L145" i="12"/>
  <c r="I145" i="12"/>
  <c r="F145" i="12"/>
  <c r="O144" i="12"/>
  <c r="L144" i="12"/>
  <c r="I144" i="12"/>
  <c r="F144" i="12"/>
  <c r="O143" i="12"/>
  <c r="L143" i="12"/>
  <c r="I143" i="12"/>
  <c r="F143" i="12"/>
  <c r="O142" i="12"/>
  <c r="L142" i="12"/>
  <c r="I142" i="12"/>
  <c r="F142" i="12"/>
  <c r="O141" i="12"/>
  <c r="L141" i="12"/>
  <c r="I141" i="12"/>
  <c r="F141" i="12"/>
  <c r="O140" i="12"/>
  <c r="L140" i="12"/>
  <c r="I140" i="12"/>
  <c r="F140" i="12"/>
  <c r="O139" i="12"/>
  <c r="L139" i="12"/>
  <c r="I139" i="12"/>
  <c r="F139" i="12"/>
  <c r="F138" i="12" s="1"/>
  <c r="O138" i="12"/>
  <c r="N138" i="12"/>
  <c r="M138" i="12"/>
  <c r="K138" i="12"/>
  <c r="J138" i="12"/>
  <c r="H138" i="12"/>
  <c r="G138" i="12"/>
  <c r="E138" i="12"/>
  <c r="D138" i="12"/>
  <c r="O137" i="12"/>
  <c r="L137" i="12"/>
  <c r="I137" i="12"/>
  <c r="F137" i="12"/>
  <c r="O136" i="12"/>
  <c r="L136" i="12"/>
  <c r="I136" i="12"/>
  <c r="F136" i="12"/>
  <c r="O135" i="12"/>
  <c r="L135" i="12"/>
  <c r="L134" i="12" s="1"/>
  <c r="I135" i="12"/>
  <c r="F135" i="12"/>
  <c r="F134" i="12" s="1"/>
  <c r="O134" i="12"/>
  <c r="N134" i="12"/>
  <c r="M134" i="12"/>
  <c r="K134" i="12"/>
  <c r="J134" i="12"/>
  <c r="H134" i="12"/>
  <c r="G134" i="12"/>
  <c r="E134" i="12"/>
  <c r="D134" i="12"/>
  <c r="O133" i="12"/>
  <c r="L133" i="12"/>
  <c r="I133" i="12"/>
  <c r="F133" i="12"/>
  <c r="O132" i="12"/>
  <c r="O131" i="12" s="1"/>
  <c r="L132" i="12"/>
  <c r="L131" i="12" s="1"/>
  <c r="I132" i="12"/>
  <c r="F132" i="12"/>
  <c r="N131" i="12"/>
  <c r="M131" i="12"/>
  <c r="K131" i="12"/>
  <c r="J131" i="12"/>
  <c r="H131" i="12"/>
  <c r="G131" i="12"/>
  <c r="F131" i="12"/>
  <c r="E131" i="12"/>
  <c r="D131" i="12"/>
  <c r="O130" i="12"/>
  <c r="L130" i="12"/>
  <c r="I130" i="12"/>
  <c r="F130" i="12"/>
  <c r="O129" i="12"/>
  <c r="L129" i="12"/>
  <c r="I129" i="12"/>
  <c r="F129" i="12"/>
  <c r="O128" i="12"/>
  <c r="L128" i="12"/>
  <c r="I128" i="12"/>
  <c r="F128" i="12"/>
  <c r="O127" i="12"/>
  <c r="L127" i="12"/>
  <c r="L126" i="12" s="1"/>
  <c r="I127" i="12"/>
  <c r="F127" i="12"/>
  <c r="F126" i="12" s="1"/>
  <c r="O126" i="12"/>
  <c r="N126" i="12"/>
  <c r="M126" i="12"/>
  <c r="K126" i="12"/>
  <c r="J126" i="12"/>
  <c r="H126" i="12"/>
  <c r="G126" i="12"/>
  <c r="E126" i="12"/>
  <c r="D126" i="12"/>
  <c r="O125" i="12"/>
  <c r="L125" i="12"/>
  <c r="I125" i="12"/>
  <c r="F125" i="12"/>
  <c r="O124" i="12"/>
  <c r="L124" i="12"/>
  <c r="I124" i="12"/>
  <c r="F124" i="12"/>
  <c r="O123" i="12"/>
  <c r="L123" i="12"/>
  <c r="I123" i="12"/>
  <c r="F123" i="12"/>
  <c r="O122" i="12"/>
  <c r="O121" i="12" s="1"/>
  <c r="L122" i="12"/>
  <c r="L121" i="12" s="1"/>
  <c r="I122" i="12"/>
  <c r="F122" i="12"/>
  <c r="N121" i="12"/>
  <c r="M121" i="12"/>
  <c r="K121" i="12"/>
  <c r="J121" i="12"/>
  <c r="H121" i="12"/>
  <c r="G121" i="12"/>
  <c r="E121" i="12"/>
  <c r="D121" i="12"/>
  <c r="O119" i="12"/>
  <c r="L119" i="12"/>
  <c r="I119" i="12"/>
  <c r="F119" i="12"/>
  <c r="O118" i="12"/>
  <c r="L118" i="12"/>
  <c r="I118" i="12"/>
  <c r="F118" i="12"/>
  <c r="O117" i="12"/>
  <c r="L117" i="12"/>
  <c r="I117" i="12"/>
  <c r="F117" i="12"/>
  <c r="O116" i="12"/>
  <c r="L116" i="12"/>
  <c r="I116" i="12"/>
  <c r="F116" i="12"/>
  <c r="O115" i="12"/>
  <c r="L115" i="12"/>
  <c r="I115" i="12"/>
  <c r="F115" i="12"/>
  <c r="O114" i="12"/>
  <c r="N114" i="12"/>
  <c r="M114" i="12"/>
  <c r="K114" i="12"/>
  <c r="J114" i="12"/>
  <c r="H114" i="12"/>
  <c r="G114" i="12"/>
  <c r="E114" i="12"/>
  <c r="D114" i="12"/>
  <c r="O113" i="12"/>
  <c r="L113" i="12"/>
  <c r="I113" i="12"/>
  <c r="F113" i="12"/>
  <c r="O112" i="12"/>
  <c r="L112" i="12"/>
  <c r="I112" i="12"/>
  <c r="F112" i="12"/>
  <c r="O111" i="12"/>
  <c r="L111" i="12"/>
  <c r="I111" i="12"/>
  <c r="F111" i="12"/>
  <c r="O110" i="12"/>
  <c r="L110" i="12"/>
  <c r="I110" i="12"/>
  <c r="F110" i="12"/>
  <c r="O109" i="12"/>
  <c r="L109" i="12"/>
  <c r="L108" i="12" s="1"/>
  <c r="I109" i="12"/>
  <c r="F109" i="12"/>
  <c r="N108" i="12"/>
  <c r="M108" i="12"/>
  <c r="K108" i="12"/>
  <c r="J108" i="12"/>
  <c r="H108" i="12"/>
  <c r="G108" i="12"/>
  <c r="E108" i="12"/>
  <c r="D108" i="12"/>
  <c r="O107" i="12"/>
  <c r="L107" i="12"/>
  <c r="I107" i="12"/>
  <c r="F107" i="12"/>
  <c r="O106" i="12"/>
  <c r="L106" i="12"/>
  <c r="I106" i="12"/>
  <c r="F106" i="12"/>
  <c r="O105" i="12"/>
  <c r="L105" i="12"/>
  <c r="I105" i="12"/>
  <c r="F105" i="12"/>
  <c r="O104" i="12"/>
  <c r="L104" i="12"/>
  <c r="I104" i="12"/>
  <c r="F104" i="12"/>
  <c r="O103" i="12"/>
  <c r="L103" i="12"/>
  <c r="I103" i="12"/>
  <c r="F103" i="12"/>
  <c r="O102" i="12"/>
  <c r="L102" i="12"/>
  <c r="I102" i="12"/>
  <c r="F102" i="12"/>
  <c r="O101" i="12"/>
  <c r="L101" i="12"/>
  <c r="I101" i="12"/>
  <c r="F101" i="12"/>
  <c r="O100" i="12"/>
  <c r="L100" i="12"/>
  <c r="I100" i="12"/>
  <c r="F100" i="12"/>
  <c r="N99" i="12"/>
  <c r="M99" i="12"/>
  <c r="K99" i="12"/>
  <c r="J99" i="12"/>
  <c r="H99" i="12"/>
  <c r="G99" i="12"/>
  <c r="E99" i="12"/>
  <c r="D99" i="12"/>
  <c r="O98" i="12"/>
  <c r="L98" i="12"/>
  <c r="I98" i="12"/>
  <c r="F98" i="12"/>
  <c r="O97" i="12"/>
  <c r="L97" i="12"/>
  <c r="I97" i="12"/>
  <c r="F97" i="12"/>
  <c r="O96" i="12"/>
  <c r="L96" i="12"/>
  <c r="I96" i="12"/>
  <c r="F96" i="12"/>
  <c r="O95" i="12"/>
  <c r="L95" i="12"/>
  <c r="I95" i="12"/>
  <c r="F95" i="12"/>
  <c r="O94" i="12"/>
  <c r="L94" i="12"/>
  <c r="I94" i="12"/>
  <c r="F94" i="12"/>
  <c r="O93" i="12"/>
  <c r="L93" i="12"/>
  <c r="I93" i="12"/>
  <c r="F93" i="12"/>
  <c r="O92" i="12"/>
  <c r="L92" i="12"/>
  <c r="I92" i="12"/>
  <c r="F92" i="12"/>
  <c r="N91" i="12"/>
  <c r="M91" i="12"/>
  <c r="K91" i="12"/>
  <c r="J91" i="12"/>
  <c r="H91" i="12"/>
  <c r="G91" i="12"/>
  <c r="E91" i="12"/>
  <c r="D91" i="12"/>
  <c r="O90" i="12"/>
  <c r="L90" i="12"/>
  <c r="I90" i="12"/>
  <c r="F90" i="12"/>
  <c r="O89" i="12"/>
  <c r="L89" i="12"/>
  <c r="I89" i="12"/>
  <c r="F89" i="12"/>
  <c r="O88" i="12"/>
  <c r="L88" i="12"/>
  <c r="I88" i="12"/>
  <c r="F88" i="12"/>
  <c r="O87" i="12"/>
  <c r="L87" i="12"/>
  <c r="I87" i="12"/>
  <c r="F87" i="12"/>
  <c r="O86" i="12"/>
  <c r="L86" i="12"/>
  <c r="L85" i="12" s="1"/>
  <c r="I86" i="12"/>
  <c r="F86" i="12"/>
  <c r="N85" i="12"/>
  <c r="M85" i="12"/>
  <c r="K85" i="12"/>
  <c r="J85" i="12"/>
  <c r="J83" i="12" s="1"/>
  <c r="H85" i="12"/>
  <c r="G85" i="12"/>
  <c r="E85" i="12"/>
  <c r="D85" i="12"/>
  <c r="D83" i="12" s="1"/>
  <c r="O84" i="12"/>
  <c r="L84" i="12"/>
  <c r="I84" i="12"/>
  <c r="F84" i="12"/>
  <c r="O82" i="12"/>
  <c r="L82" i="12"/>
  <c r="I82" i="12"/>
  <c r="F82" i="12"/>
  <c r="O81" i="12"/>
  <c r="L81" i="12"/>
  <c r="L80" i="12" s="1"/>
  <c r="I81" i="12"/>
  <c r="I80" i="12" s="1"/>
  <c r="F81" i="12"/>
  <c r="N80" i="12"/>
  <c r="M80" i="12"/>
  <c r="K80" i="12"/>
  <c r="J80" i="12"/>
  <c r="H80" i="12"/>
  <c r="G80" i="12"/>
  <c r="E80" i="12"/>
  <c r="D80" i="12"/>
  <c r="O79" i="12"/>
  <c r="L79" i="12"/>
  <c r="I79" i="12"/>
  <c r="F79" i="12"/>
  <c r="O78" i="12"/>
  <c r="O77" i="12" s="1"/>
  <c r="L78" i="12"/>
  <c r="L77" i="12" s="1"/>
  <c r="I78" i="12"/>
  <c r="I77" i="12" s="1"/>
  <c r="F78" i="12"/>
  <c r="F77" i="12" s="1"/>
  <c r="N77" i="12"/>
  <c r="N76" i="12" s="1"/>
  <c r="M77" i="12"/>
  <c r="K77" i="12"/>
  <c r="K76" i="12" s="1"/>
  <c r="J77" i="12"/>
  <c r="H77" i="12"/>
  <c r="G77" i="12"/>
  <c r="E77" i="12"/>
  <c r="E76" i="12" s="1"/>
  <c r="D77" i="12"/>
  <c r="O74" i="12"/>
  <c r="L74" i="12"/>
  <c r="I74" i="12"/>
  <c r="F74" i="12"/>
  <c r="O73" i="12"/>
  <c r="L73" i="12"/>
  <c r="I73" i="12"/>
  <c r="F73" i="12"/>
  <c r="O72" i="12"/>
  <c r="L72" i="12"/>
  <c r="I72" i="12"/>
  <c r="F72" i="12"/>
  <c r="O71" i="12"/>
  <c r="L71" i="12"/>
  <c r="I71" i="12"/>
  <c r="F71" i="12"/>
  <c r="O70" i="12"/>
  <c r="L70" i="12"/>
  <c r="L69" i="12" s="1"/>
  <c r="I70" i="12"/>
  <c r="F70" i="12"/>
  <c r="F69" i="12" s="1"/>
  <c r="N69" i="12"/>
  <c r="N67" i="12" s="1"/>
  <c r="M69" i="12"/>
  <c r="M67" i="12" s="1"/>
  <c r="K69" i="12"/>
  <c r="K67" i="12" s="1"/>
  <c r="J69" i="12"/>
  <c r="H69" i="12"/>
  <c r="H67" i="12" s="1"/>
  <c r="G69" i="12"/>
  <c r="G67" i="12" s="1"/>
  <c r="E69" i="12"/>
  <c r="E67" i="12" s="1"/>
  <c r="D69" i="12"/>
  <c r="D67" i="12" s="1"/>
  <c r="O68" i="12"/>
  <c r="L68" i="12"/>
  <c r="I68" i="12"/>
  <c r="F68" i="12"/>
  <c r="J67" i="12"/>
  <c r="O66" i="12"/>
  <c r="L66" i="12"/>
  <c r="I66" i="12"/>
  <c r="F66" i="12"/>
  <c r="O65" i="12"/>
  <c r="L65" i="12"/>
  <c r="I65" i="12"/>
  <c r="F65" i="12"/>
  <c r="O64" i="12"/>
  <c r="L64" i="12"/>
  <c r="I64" i="12"/>
  <c r="F64" i="12"/>
  <c r="O63" i="12"/>
  <c r="L63" i="12"/>
  <c r="I63" i="12"/>
  <c r="F63" i="12"/>
  <c r="O62" i="12"/>
  <c r="L62" i="12"/>
  <c r="I62" i="12"/>
  <c r="F62" i="12"/>
  <c r="O61" i="12"/>
  <c r="L61" i="12"/>
  <c r="I61" i="12"/>
  <c r="F61" i="12"/>
  <c r="O60" i="12"/>
  <c r="L60" i="12"/>
  <c r="I60" i="12"/>
  <c r="F60" i="12"/>
  <c r="O59" i="12"/>
  <c r="O58" i="12" s="1"/>
  <c r="L59" i="12"/>
  <c r="I59" i="12"/>
  <c r="F59" i="12"/>
  <c r="N58" i="12"/>
  <c r="M58" i="12"/>
  <c r="K58" i="12"/>
  <c r="J58" i="12"/>
  <c r="H58" i="12"/>
  <c r="G58" i="12"/>
  <c r="E58" i="12"/>
  <c r="D58" i="12"/>
  <c r="O57" i="12"/>
  <c r="L57" i="12"/>
  <c r="I57" i="12"/>
  <c r="F57" i="12"/>
  <c r="O56" i="12"/>
  <c r="O55" i="12" s="1"/>
  <c r="O54" i="12" s="1"/>
  <c r="L56" i="12"/>
  <c r="L55" i="12" s="1"/>
  <c r="I56" i="12"/>
  <c r="I55" i="12" s="1"/>
  <c r="F56" i="12"/>
  <c r="F55" i="12" s="1"/>
  <c r="N55" i="12"/>
  <c r="M55" i="12"/>
  <c r="K55" i="12"/>
  <c r="J55" i="12"/>
  <c r="H55" i="12"/>
  <c r="H54" i="12" s="1"/>
  <c r="G55" i="12"/>
  <c r="E55" i="12"/>
  <c r="D55" i="12"/>
  <c r="M54" i="12"/>
  <c r="O47" i="12"/>
  <c r="C47" i="12" s="1"/>
  <c r="O46" i="12"/>
  <c r="N45" i="12"/>
  <c r="M45" i="12"/>
  <c r="L44" i="12"/>
  <c r="L43" i="12" s="1"/>
  <c r="I44" i="12"/>
  <c r="I43" i="12" s="1"/>
  <c r="F44" i="12"/>
  <c r="F43" i="12" s="1"/>
  <c r="K43" i="12"/>
  <c r="J43" i="12"/>
  <c r="H43" i="12"/>
  <c r="G43" i="12"/>
  <c r="E43" i="12"/>
  <c r="D43" i="12"/>
  <c r="F42" i="12"/>
  <c r="F41" i="12" s="1"/>
  <c r="C41" i="12" s="1"/>
  <c r="E41" i="12"/>
  <c r="D41" i="12"/>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J27" i="12"/>
  <c r="F25" i="12"/>
  <c r="C25" i="12" s="1"/>
  <c r="I24" i="12"/>
  <c r="F24" i="12"/>
  <c r="O23" i="12"/>
  <c r="L23" i="12"/>
  <c r="I23" i="12"/>
  <c r="F23" i="12"/>
  <c r="O22" i="12"/>
  <c r="L22" i="12"/>
  <c r="L21" i="12" s="1"/>
  <c r="I22" i="12"/>
  <c r="F22" i="12"/>
  <c r="F21" i="12" s="1"/>
  <c r="O21" i="12"/>
  <c r="N21" i="12"/>
  <c r="N275" i="12" s="1"/>
  <c r="N274" i="12" s="1"/>
  <c r="M21" i="12"/>
  <c r="M275" i="12" s="1"/>
  <c r="K21" i="12"/>
  <c r="J21" i="12"/>
  <c r="H21" i="12"/>
  <c r="H275" i="12" s="1"/>
  <c r="H274" i="12" s="1"/>
  <c r="G21" i="12"/>
  <c r="G275" i="12" s="1"/>
  <c r="E21" i="12"/>
  <c r="D21" i="12"/>
  <c r="D275" i="12" s="1"/>
  <c r="N20" i="12"/>
  <c r="M20" i="12"/>
  <c r="E120" i="12" l="1"/>
  <c r="C277" i="12"/>
  <c r="C281" i="12"/>
  <c r="C283" i="12"/>
  <c r="J187" i="12"/>
  <c r="N252" i="12"/>
  <c r="C42" i="12"/>
  <c r="M120" i="12"/>
  <c r="H174" i="12"/>
  <c r="G187" i="12"/>
  <c r="G182" i="12" s="1"/>
  <c r="C249" i="12"/>
  <c r="D54" i="12"/>
  <c r="C102" i="12"/>
  <c r="H161" i="12"/>
  <c r="H160" i="12" s="1"/>
  <c r="K252" i="12"/>
  <c r="C71" i="12"/>
  <c r="C201" i="12"/>
  <c r="C205" i="12"/>
  <c r="E54" i="12"/>
  <c r="C66" i="12"/>
  <c r="C86" i="12"/>
  <c r="C98" i="12"/>
  <c r="C101" i="12"/>
  <c r="M174" i="12"/>
  <c r="I174" i="12"/>
  <c r="D174" i="12"/>
  <c r="N182" i="12"/>
  <c r="K187" i="12"/>
  <c r="K182" i="12" s="1"/>
  <c r="C195" i="12"/>
  <c r="K212" i="12"/>
  <c r="C217" i="12"/>
  <c r="O45" i="12"/>
  <c r="O20" i="12" s="1"/>
  <c r="N54" i="12"/>
  <c r="G76" i="12"/>
  <c r="M161" i="12"/>
  <c r="M160" i="12" s="1"/>
  <c r="C185" i="12"/>
  <c r="C213" i="12"/>
  <c r="G252" i="12"/>
  <c r="O219" i="12"/>
  <c r="K26" i="12"/>
  <c r="G54" i="12"/>
  <c r="G53" i="12" s="1"/>
  <c r="C63" i="12"/>
  <c r="D76" i="12"/>
  <c r="I76" i="12"/>
  <c r="C82" i="12"/>
  <c r="C94" i="12"/>
  <c r="C96" i="12"/>
  <c r="C106" i="12"/>
  <c r="C130" i="12"/>
  <c r="C137" i="12"/>
  <c r="C172" i="12"/>
  <c r="C173" i="12"/>
  <c r="J182" i="12"/>
  <c r="M187" i="12"/>
  <c r="M182" i="12" s="1"/>
  <c r="E187" i="12"/>
  <c r="H212" i="12"/>
  <c r="H211" i="12" s="1"/>
  <c r="C225" i="12"/>
  <c r="M240" i="12"/>
  <c r="H252" i="12"/>
  <c r="C261" i="12"/>
  <c r="C262" i="12"/>
  <c r="D252" i="12"/>
  <c r="O253" i="12"/>
  <c r="O252" i="12" s="1"/>
  <c r="D274" i="12"/>
  <c r="L33" i="12"/>
  <c r="C33" i="12" s="1"/>
  <c r="M76" i="12"/>
  <c r="M75" i="12" s="1"/>
  <c r="C118" i="12"/>
  <c r="C119" i="12"/>
  <c r="C129" i="12"/>
  <c r="C142" i="12"/>
  <c r="C146" i="12"/>
  <c r="C154" i="12"/>
  <c r="C158" i="12"/>
  <c r="N161" i="12"/>
  <c r="N160" i="12" s="1"/>
  <c r="E174" i="12"/>
  <c r="H187" i="12"/>
  <c r="D212" i="12"/>
  <c r="D211" i="12" s="1"/>
  <c r="C237" i="12"/>
  <c r="N240" i="12"/>
  <c r="K275" i="12"/>
  <c r="K274" i="12" s="1"/>
  <c r="C24" i="12"/>
  <c r="J26" i="12"/>
  <c r="J20" i="12" s="1"/>
  <c r="D20" i="12"/>
  <c r="C44" i="12"/>
  <c r="K54" i="12"/>
  <c r="K53" i="12" s="1"/>
  <c r="C57" i="12"/>
  <c r="C62" i="12"/>
  <c r="I69" i="12"/>
  <c r="I67" i="12" s="1"/>
  <c r="J76" i="12"/>
  <c r="O76" i="12"/>
  <c r="O80" i="12"/>
  <c r="H83" i="12"/>
  <c r="O91" i="12"/>
  <c r="H120" i="12"/>
  <c r="C150" i="12"/>
  <c r="E161" i="12"/>
  <c r="E160" i="12" s="1"/>
  <c r="K161" i="12"/>
  <c r="K160" i="12" s="1"/>
  <c r="C170" i="12"/>
  <c r="C189" i="12"/>
  <c r="C193" i="12"/>
  <c r="C197" i="12"/>
  <c r="G212" i="12"/>
  <c r="M83" i="12"/>
  <c r="G174" i="12"/>
  <c r="C221" i="12"/>
  <c r="J275" i="12"/>
  <c r="J274" i="12" s="1"/>
  <c r="O275" i="12"/>
  <c r="L31" i="12"/>
  <c r="C31" i="12" s="1"/>
  <c r="L36" i="12"/>
  <c r="C36" i="12" s="1"/>
  <c r="E20" i="12"/>
  <c r="F58" i="12"/>
  <c r="F54" i="12" s="1"/>
  <c r="C61" i="12"/>
  <c r="L67" i="12"/>
  <c r="C70" i="12"/>
  <c r="O69" i="12"/>
  <c r="O67" i="12" s="1"/>
  <c r="O53" i="12" s="1"/>
  <c r="C79" i="12"/>
  <c r="C90" i="12"/>
  <c r="L91" i="12"/>
  <c r="C105" i="12"/>
  <c r="O108" i="12"/>
  <c r="L114" i="12"/>
  <c r="G120" i="12"/>
  <c r="C141" i="12"/>
  <c r="C149" i="12"/>
  <c r="N174" i="12"/>
  <c r="L174" i="12"/>
  <c r="O183" i="12"/>
  <c r="C202" i="12"/>
  <c r="C203" i="12"/>
  <c r="C204" i="12"/>
  <c r="F216" i="12"/>
  <c r="C224" i="12"/>
  <c r="O227" i="12"/>
  <c r="O212" i="12" s="1"/>
  <c r="C242" i="12"/>
  <c r="E252" i="12"/>
  <c r="C270" i="12"/>
  <c r="C278" i="12"/>
  <c r="C282" i="12"/>
  <c r="E53" i="12"/>
  <c r="G83" i="12"/>
  <c r="E275" i="12"/>
  <c r="E274" i="12" s="1"/>
  <c r="L27" i="12"/>
  <c r="C43" i="12"/>
  <c r="N53" i="12"/>
  <c r="C60" i="12"/>
  <c r="C65" i="12"/>
  <c r="H53" i="12"/>
  <c r="C73" i="12"/>
  <c r="C74" i="12"/>
  <c r="H76" i="12"/>
  <c r="C87" i="12"/>
  <c r="C93" i="12"/>
  <c r="C104" i="12"/>
  <c r="C111" i="12"/>
  <c r="C113" i="12"/>
  <c r="D120" i="12"/>
  <c r="D75" i="12" s="1"/>
  <c r="O120" i="12"/>
  <c r="J120" i="12"/>
  <c r="N120" i="12"/>
  <c r="C145" i="12"/>
  <c r="C155" i="12"/>
  <c r="C190" i="12"/>
  <c r="I199" i="12"/>
  <c r="C206" i="12"/>
  <c r="J212" i="12"/>
  <c r="J211" i="12" s="1"/>
  <c r="J181" i="12" s="1"/>
  <c r="N212" i="12"/>
  <c r="N211" i="12" s="1"/>
  <c r="M212" i="12"/>
  <c r="C223" i="12"/>
  <c r="C230" i="12"/>
  <c r="G240" i="12"/>
  <c r="C254" i="12"/>
  <c r="O276" i="12"/>
  <c r="I276" i="12"/>
  <c r="H20" i="12"/>
  <c r="G274" i="12"/>
  <c r="M274" i="12"/>
  <c r="I21" i="12"/>
  <c r="C21" i="12" s="1"/>
  <c r="C46" i="12"/>
  <c r="J54" i="12"/>
  <c r="J53" i="12" s="1"/>
  <c r="C59" i="12"/>
  <c r="C64" i="12"/>
  <c r="D53" i="12"/>
  <c r="M53" i="12"/>
  <c r="C72" i="12"/>
  <c r="C97" i="12"/>
  <c r="N83" i="12"/>
  <c r="N75" i="12" s="1"/>
  <c r="O99" i="12"/>
  <c r="L99" i="12"/>
  <c r="E83" i="12"/>
  <c r="E75" i="12" s="1"/>
  <c r="E52" i="12" s="1"/>
  <c r="C112" i="12"/>
  <c r="K83" i="12"/>
  <c r="F114" i="12"/>
  <c r="C117" i="12"/>
  <c r="C123" i="12"/>
  <c r="C133" i="12"/>
  <c r="L138" i="12"/>
  <c r="L120" i="12" s="1"/>
  <c r="C144" i="12"/>
  <c r="C159" i="12"/>
  <c r="O161" i="12"/>
  <c r="O160" i="12" s="1"/>
  <c r="J160" i="12"/>
  <c r="C176" i="12"/>
  <c r="C177" i="12"/>
  <c r="K174" i="12"/>
  <c r="L183" i="12"/>
  <c r="H182" i="12"/>
  <c r="C194" i="12"/>
  <c r="C196" i="12"/>
  <c r="L199" i="12"/>
  <c r="L187" i="12" s="1"/>
  <c r="L182" i="12" s="1"/>
  <c r="C207" i="12"/>
  <c r="C210" i="12"/>
  <c r="C218" i="12"/>
  <c r="C231" i="12"/>
  <c r="L233" i="12"/>
  <c r="L232" i="12" s="1"/>
  <c r="C239" i="12"/>
  <c r="M252" i="12"/>
  <c r="L275" i="12"/>
  <c r="C45" i="12"/>
  <c r="F275" i="12"/>
  <c r="F20" i="12"/>
  <c r="C27" i="12"/>
  <c r="C69" i="12"/>
  <c r="F67" i="12"/>
  <c r="C116" i="12"/>
  <c r="I114" i="12"/>
  <c r="C122" i="12"/>
  <c r="C128" i="12"/>
  <c r="I126" i="12"/>
  <c r="C126" i="12" s="1"/>
  <c r="C180" i="12"/>
  <c r="F179" i="12"/>
  <c r="C229" i="12"/>
  <c r="C284" i="12"/>
  <c r="C55" i="12"/>
  <c r="L58" i="12"/>
  <c r="L54" i="12" s="1"/>
  <c r="L76" i="12"/>
  <c r="C88" i="12"/>
  <c r="I85" i="12"/>
  <c r="C125" i="12"/>
  <c r="F121" i="12"/>
  <c r="C136" i="12"/>
  <c r="I134" i="12"/>
  <c r="C134" i="12" s="1"/>
  <c r="C156" i="12"/>
  <c r="I153" i="12"/>
  <c r="I152" i="12" s="1"/>
  <c r="C165" i="12"/>
  <c r="F162" i="12"/>
  <c r="C167" i="12"/>
  <c r="L166" i="12"/>
  <c r="C192" i="12"/>
  <c r="F188" i="12"/>
  <c r="C244" i="12"/>
  <c r="F241" i="12"/>
  <c r="C259" i="12"/>
  <c r="I257" i="12"/>
  <c r="I253" i="12" s="1"/>
  <c r="I252" i="12" s="1"/>
  <c r="C89" i="12"/>
  <c r="F85" i="12"/>
  <c r="C109" i="12"/>
  <c r="F108" i="12"/>
  <c r="C110" i="12"/>
  <c r="C157" i="12"/>
  <c r="F153" i="12"/>
  <c r="C168" i="12"/>
  <c r="I166" i="12"/>
  <c r="C175" i="12"/>
  <c r="C22" i="12"/>
  <c r="C23" i="12"/>
  <c r="C56" i="12"/>
  <c r="I58" i="12"/>
  <c r="I54" i="12" s="1"/>
  <c r="C68" i="12"/>
  <c r="C81" i="12"/>
  <c r="F80" i="12"/>
  <c r="F99" i="12"/>
  <c r="I99" i="12"/>
  <c r="C100" i="12"/>
  <c r="C103" i="12"/>
  <c r="C124" i="12"/>
  <c r="I121" i="12"/>
  <c r="G161" i="12"/>
  <c r="G160" i="12" s="1"/>
  <c r="C164" i="12"/>
  <c r="I162" i="12"/>
  <c r="C171" i="12"/>
  <c r="C78" i="12"/>
  <c r="C209" i="12"/>
  <c r="C228" i="12"/>
  <c r="F227" i="12"/>
  <c r="G20" i="12"/>
  <c r="K20" i="12"/>
  <c r="C77" i="12"/>
  <c r="C84" i="12"/>
  <c r="O85" i="12"/>
  <c r="O83" i="12" s="1"/>
  <c r="F91" i="12"/>
  <c r="I91" i="12"/>
  <c r="C92" i="12"/>
  <c r="C95" i="12"/>
  <c r="C107" i="12"/>
  <c r="I108" i="12"/>
  <c r="K120" i="12"/>
  <c r="K75" i="12" s="1"/>
  <c r="K52" i="12" s="1"/>
  <c r="I131" i="12"/>
  <c r="C131" i="12" s="1"/>
  <c r="C132" i="12"/>
  <c r="C140" i="12"/>
  <c r="I138" i="12"/>
  <c r="C143" i="12"/>
  <c r="I147" i="12"/>
  <c r="C147" i="12" s="1"/>
  <c r="C148" i="12"/>
  <c r="C151" i="12"/>
  <c r="O153" i="12"/>
  <c r="O152" i="12" s="1"/>
  <c r="C163" i="12"/>
  <c r="L162" i="12"/>
  <c r="C169" i="12"/>
  <c r="F166" i="12"/>
  <c r="L240" i="12"/>
  <c r="C115" i="12"/>
  <c r="C127" i="12"/>
  <c r="C135" i="12"/>
  <c r="C139" i="12"/>
  <c r="C191" i="12"/>
  <c r="I188" i="12"/>
  <c r="I187" i="12" s="1"/>
  <c r="I182" i="12" s="1"/>
  <c r="C208" i="12"/>
  <c r="I214" i="12"/>
  <c r="C215" i="12"/>
  <c r="E212" i="12"/>
  <c r="E211" i="12" s="1"/>
  <c r="C220" i="12"/>
  <c r="F219" i="12"/>
  <c r="C243" i="12"/>
  <c r="I241" i="12"/>
  <c r="C256" i="12"/>
  <c r="C268" i="12"/>
  <c r="F267" i="12"/>
  <c r="C271" i="12"/>
  <c r="I269" i="12"/>
  <c r="E182" i="12"/>
  <c r="C184" i="12"/>
  <c r="F183" i="12"/>
  <c r="D187" i="12"/>
  <c r="D182" i="12" s="1"/>
  <c r="C198" i="12"/>
  <c r="C216" i="12"/>
  <c r="C222" i="12"/>
  <c r="K211" i="12"/>
  <c r="C234" i="12"/>
  <c r="C236" i="12"/>
  <c r="F233" i="12"/>
  <c r="C246" i="12"/>
  <c r="C248" i="12"/>
  <c r="F245" i="12"/>
  <c r="C255" i="12"/>
  <c r="C264" i="12"/>
  <c r="F263" i="12"/>
  <c r="C263" i="12" s="1"/>
  <c r="C186" i="12"/>
  <c r="O188" i="12"/>
  <c r="C200" i="12"/>
  <c r="F199" i="12"/>
  <c r="O199" i="12"/>
  <c r="L219" i="12"/>
  <c r="L212" i="12" s="1"/>
  <c r="C226" i="12"/>
  <c r="I227" i="12"/>
  <c r="C235" i="12"/>
  <c r="I233" i="12"/>
  <c r="I232" i="12" s="1"/>
  <c r="C238" i="12"/>
  <c r="O240" i="12"/>
  <c r="C247" i="12"/>
  <c r="I245" i="12"/>
  <c r="I250" i="12"/>
  <c r="C250" i="12" s="1"/>
  <c r="C251" i="12"/>
  <c r="L253" i="12"/>
  <c r="L252" i="12" s="1"/>
  <c r="C258" i="12"/>
  <c r="C260" i="12"/>
  <c r="F257" i="12"/>
  <c r="L276" i="12"/>
  <c r="C279" i="12"/>
  <c r="C280" i="12"/>
  <c r="F276" i="12"/>
  <c r="K181" i="12" l="1"/>
  <c r="F274" i="12"/>
  <c r="C114" i="12"/>
  <c r="I53" i="12"/>
  <c r="E272" i="12"/>
  <c r="L53" i="12"/>
  <c r="L26" i="12"/>
  <c r="J75" i="12"/>
  <c r="J52" i="12" s="1"/>
  <c r="J51" i="12" s="1"/>
  <c r="L83" i="12"/>
  <c r="L75" i="12" s="1"/>
  <c r="M52" i="12"/>
  <c r="M211" i="12"/>
  <c r="M181" i="12" s="1"/>
  <c r="G75" i="12"/>
  <c r="G52" i="12" s="1"/>
  <c r="C67" i="12"/>
  <c r="G211" i="12"/>
  <c r="G181" i="12" s="1"/>
  <c r="N272" i="12"/>
  <c r="C138" i="12"/>
  <c r="K51" i="12"/>
  <c r="K50" i="12" s="1"/>
  <c r="H181" i="12"/>
  <c r="H75" i="12"/>
  <c r="H272" i="12" s="1"/>
  <c r="C245" i="12"/>
  <c r="E181" i="12"/>
  <c r="E51" i="12" s="1"/>
  <c r="C219" i="12"/>
  <c r="I212" i="12"/>
  <c r="I83" i="12"/>
  <c r="I161" i="12"/>
  <c r="I160" i="12" s="1"/>
  <c r="C108" i="12"/>
  <c r="C257" i="12"/>
  <c r="D181" i="12"/>
  <c r="C227" i="12"/>
  <c r="C58" i="12"/>
  <c r="I20" i="12"/>
  <c r="O274" i="12"/>
  <c r="O75" i="12"/>
  <c r="O52" i="12" s="1"/>
  <c r="D52" i="12"/>
  <c r="N52" i="12"/>
  <c r="I120" i="12"/>
  <c r="C214" i="12"/>
  <c r="C121" i="12"/>
  <c r="F120" i="12"/>
  <c r="C276" i="12"/>
  <c r="O187" i="12"/>
  <c r="O182" i="12" s="1"/>
  <c r="C269" i="12"/>
  <c r="C267" i="12"/>
  <c r="F266" i="12"/>
  <c r="O211" i="12"/>
  <c r="L161" i="12"/>
  <c r="L160" i="12" s="1"/>
  <c r="K272" i="12"/>
  <c r="N181" i="12"/>
  <c r="C99" i="12"/>
  <c r="C153" i="12"/>
  <c r="F152" i="12"/>
  <c r="C152" i="12" s="1"/>
  <c r="F212" i="12"/>
  <c r="F178" i="12"/>
  <c r="C179" i="12"/>
  <c r="D272" i="12"/>
  <c r="F53" i="12"/>
  <c r="G272" i="12"/>
  <c r="I240" i="12"/>
  <c r="I211" i="12" s="1"/>
  <c r="I181" i="12" s="1"/>
  <c r="C80" i="12"/>
  <c r="F76" i="12"/>
  <c r="C85" i="12"/>
  <c r="F83" i="12"/>
  <c r="F240" i="12"/>
  <c r="C241" i="12"/>
  <c r="C188" i="12"/>
  <c r="F187" i="12"/>
  <c r="F161" i="12"/>
  <c r="C162" i="12"/>
  <c r="C26" i="12"/>
  <c r="L20" i="12"/>
  <c r="C183" i="12"/>
  <c r="C54" i="12"/>
  <c r="L211" i="12"/>
  <c r="L181" i="12" s="1"/>
  <c r="C199" i="12"/>
  <c r="F232" i="12"/>
  <c r="C232" i="12" s="1"/>
  <c r="C233" i="12"/>
  <c r="F253" i="12"/>
  <c r="C166" i="12"/>
  <c r="C91" i="12"/>
  <c r="I275" i="12"/>
  <c r="I274" i="12" s="1"/>
  <c r="L274" i="12"/>
  <c r="M51" i="12" l="1"/>
  <c r="J272" i="12"/>
  <c r="C275" i="12"/>
  <c r="C187" i="12"/>
  <c r="C83" i="12"/>
  <c r="K273" i="12"/>
  <c r="G51" i="12"/>
  <c r="G273" i="12" s="1"/>
  <c r="E273" i="12"/>
  <c r="E50" i="12"/>
  <c r="M272" i="12"/>
  <c r="N51" i="12"/>
  <c r="N50" i="12" s="1"/>
  <c r="I75" i="12"/>
  <c r="I52" i="12" s="1"/>
  <c r="I51" i="12" s="1"/>
  <c r="H52" i="12"/>
  <c r="H51" i="12" s="1"/>
  <c r="H50" i="12" s="1"/>
  <c r="J50" i="12"/>
  <c r="J273" i="12"/>
  <c r="C274" i="12"/>
  <c r="L272" i="12"/>
  <c r="C20" i="12"/>
  <c r="L52" i="12"/>
  <c r="L51" i="12" s="1"/>
  <c r="L50" i="12" s="1"/>
  <c r="O181" i="12"/>
  <c r="O51" i="12" s="1"/>
  <c r="O50" i="12" s="1"/>
  <c r="D51" i="12"/>
  <c r="C76" i="12"/>
  <c r="F75" i="12"/>
  <c r="C178" i="12"/>
  <c r="F174" i="12"/>
  <c r="C174" i="12" s="1"/>
  <c r="C161" i="12"/>
  <c r="F160" i="12"/>
  <c r="C160" i="12" s="1"/>
  <c r="C240" i="12"/>
  <c r="C53" i="12"/>
  <c r="O272" i="12"/>
  <c r="C120" i="12"/>
  <c r="C212" i="12"/>
  <c r="F211" i="12"/>
  <c r="C211" i="12" s="1"/>
  <c r="F265" i="12"/>
  <c r="C266" i="12"/>
  <c r="M50" i="12"/>
  <c r="M273" i="12"/>
  <c r="F252" i="12"/>
  <c r="C252" i="12" s="1"/>
  <c r="C253" i="12"/>
  <c r="F182" i="12"/>
  <c r="H273" i="12" l="1"/>
  <c r="O273" i="12"/>
  <c r="C75" i="12"/>
  <c r="G50" i="12"/>
  <c r="I272" i="12"/>
  <c r="N273" i="12"/>
  <c r="F52" i="12"/>
  <c r="L273" i="12"/>
  <c r="D273" i="12"/>
  <c r="D50" i="12"/>
  <c r="C265" i="12"/>
  <c r="F272" i="12"/>
  <c r="F181" i="12"/>
  <c r="C181" i="12" s="1"/>
  <c r="C182" i="12"/>
  <c r="C52" i="12"/>
  <c r="I273" i="12"/>
  <c r="I50" i="12"/>
  <c r="C272" i="12" l="1"/>
  <c r="F51" i="12"/>
  <c r="F273" i="12" s="1"/>
  <c r="C273" i="12" s="1"/>
  <c r="C51" i="12" l="1"/>
  <c r="F50" i="12"/>
  <c r="C50" i="12" s="1"/>
  <c r="O284" i="11"/>
  <c r="L284" i="11"/>
  <c r="I284" i="11"/>
  <c r="F284" i="11"/>
  <c r="O283" i="11"/>
  <c r="L283" i="11"/>
  <c r="I283" i="11"/>
  <c r="F283" i="11"/>
  <c r="C283" i="11" s="1"/>
  <c r="O282" i="11"/>
  <c r="L282" i="11"/>
  <c r="I282" i="11"/>
  <c r="F282" i="11"/>
  <c r="C282" i="11" s="1"/>
  <c r="O281" i="11"/>
  <c r="L281" i="11"/>
  <c r="I281" i="11"/>
  <c r="F281" i="11"/>
  <c r="C281" i="11" s="1"/>
  <c r="O280" i="11"/>
  <c r="L280" i="11"/>
  <c r="I280" i="11"/>
  <c r="F280" i="11"/>
  <c r="O279" i="11"/>
  <c r="L279" i="11"/>
  <c r="I279" i="11"/>
  <c r="F279" i="11"/>
  <c r="O278" i="11"/>
  <c r="L278" i="11"/>
  <c r="I278" i="11"/>
  <c r="F278" i="11"/>
  <c r="O277" i="11"/>
  <c r="L277" i="11"/>
  <c r="L276" i="11" s="1"/>
  <c r="I277" i="11"/>
  <c r="F277" i="11"/>
  <c r="N276" i="11"/>
  <c r="M276" i="11"/>
  <c r="K276" i="11"/>
  <c r="J276" i="11"/>
  <c r="H276" i="11"/>
  <c r="G276" i="11"/>
  <c r="E276" i="11"/>
  <c r="D276" i="11"/>
  <c r="O271" i="11"/>
  <c r="L271" i="11"/>
  <c r="I271" i="11"/>
  <c r="F271" i="11"/>
  <c r="O270" i="11"/>
  <c r="L270" i="11"/>
  <c r="L269" i="11" s="1"/>
  <c r="I270" i="11"/>
  <c r="F270" i="11"/>
  <c r="O269" i="11"/>
  <c r="N269" i="11"/>
  <c r="M269" i="11"/>
  <c r="K269" i="11"/>
  <c r="J269" i="11"/>
  <c r="H269" i="11"/>
  <c r="G269" i="11"/>
  <c r="E269" i="11"/>
  <c r="D269" i="11"/>
  <c r="O268" i="11"/>
  <c r="L268" i="11"/>
  <c r="L267" i="11" s="1"/>
  <c r="L266" i="11" s="1"/>
  <c r="L265" i="11" s="1"/>
  <c r="I268" i="11"/>
  <c r="I267" i="11" s="1"/>
  <c r="I266" i="11" s="1"/>
  <c r="I265" i="11" s="1"/>
  <c r="F268" i="11"/>
  <c r="O267" i="11"/>
  <c r="O266" i="11" s="1"/>
  <c r="O265" i="11" s="1"/>
  <c r="N267" i="11"/>
  <c r="N266" i="11" s="1"/>
  <c r="N265" i="11" s="1"/>
  <c r="M267" i="11"/>
  <c r="M266" i="11" s="1"/>
  <c r="M265" i="11" s="1"/>
  <c r="K267" i="11"/>
  <c r="J267" i="11"/>
  <c r="J266" i="11" s="1"/>
  <c r="J265" i="11" s="1"/>
  <c r="H267" i="11"/>
  <c r="H266" i="11" s="1"/>
  <c r="H265" i="11" s="1"/>
  <c r="G267" i="11"/>
  <c r="E267" i="11"/>
  <c r="E266" i="11" s="1"/>
  <c r="E265" i="11" s="1"/>
  <c r="D267" i="11"/>
  <c r="D266" i="11" s="1"/>
  <c r="D265" i="11" s="1"/>
  <c r="K266" i="11"/>
  <c r="K265" i="11" s="1"/>
  <c r="G266" i="11"/>
  <c r="G265" i="11" s="1"/>
  <c r="O264" i="11"/>
  <c r="O263" i="11" s="1"/>
  <c r="L264" i="11"/>
  <c r="L263" i="11" s="1"/>
  <c r="I264" i="11"/>
  <c r="I263" i="11" s="1"/>
  <c r="F264" i="11"/>
  <c r="N263" i="11"/>
  <c r="M263" i="11"/>
  <c r="K263" i="11"/>
  <c r="J263" i="11"/>
  <c r="H263" i="11"/>
  <c r="G263" i="11"/>
  <c r="E263" i="11"/>
  <c r="D263" i="11"/>
  <c r="O262" i="11"/>
  <c r="L262" i="11"/>
  <c r="I262" i="11"/>
  <c r="F262" i="11"/>
  <c r="O261" i="11"/>
  <c r="L261" i="11"/>
  <c r="I261" i="11"/>
  <c r="F261" i="11"/>
  <c r="O260" i="11"/>
  <c r="L260" i="11"/>
  <c r="I260" i="11"/>
  <c r="F260" i="11"/>
  <c r="O259" i="11"/>
  <c r="L259" i="11"/>
  <c r="I259" i="11"/>
  <c r="F259" i="11"/>
  <c r="O258" i="11"/>
  <c r="L258" i="11"/>
  <c r="L257" i="11" s="1"/>
  <c r="I258" i="11"/>
  <c r="F258" i="11"/>
  <c r="O257" i="11"/>
  <c r="N257" i="11"/>
  <c r="N253" i="11" s="1"/>
  <c r="M257" i="11"/>
  <c r="K257" i="11"/>
  <c r="K253" i="11" s="1"/>
  <c r="K252" i="11" s="1"/>
  <c r="J257" i="11"/>
  <c r="H257" i="11"/>
  <c r="G257" i="11"/>
  <c r="G253" i="11" s="1"/>
  <c r="G252" i="11" s="1"/>
  <c r="E257" i="11"/>
  <c r="E253" i="11" s="1"/>
  <c r="D257" i="11"/>
  <c r="D253" i="11" s="1"/>
  <c r="O256" i="11"/>
  <c r="L256" i="11"/>
  <c r="I256" i="11"/>
  <c r="F256" i="11"/>
  <c r="O255" i="11"/>
  <c r="L255" i="11"/>
  <c r="I255" i="11"/>
  <c r="F255" i="11"/>
  <c r="O254" i="11"/>
  <c r="L254" i="11"/>
  <c r="I254" i="11"/>
  <c r="F254" i="11"/>
  <c r="M253" i="11"/>
  <c r="J253" i="11"/>
  <c r="H253" i="11"/>
  <c r="H252" i="11" s="1"/>
  <c r="O251" i="11"/>
  <c r="L251" i="11"/>
  <c r="L250" i="11" s="1"/>
  <c r="I251" i="11"/>
  <c r="F251" i="11"/>
  <c r="F250" i="11" s="1"/>
  <c r="O250" i="11"/>
  <c r="N250" i="11"/>
  <c r="M250" i="11"/>
  <c r="K250" i="11"/>
  <c r="J250" i="11"/>
  <c r="H250" i="11"/>
  <c r="G250" i="11"/>
  <c r="E250" i="11"/>
  <c r="D250" i="11"/>
  <c r="O249" i="11"/>
  <c r="L249" i="11"/>
  <c r="I249" i="11"/>
  <c r="F249" i="11"/>
  <c r="O248" i="11"/>
  <c r="L248" i="11"/>
  <c r="I248" i="11"/>
  <c r="F248" i="11"/>
  <c r="O247" i="11"/>
  <c r="L247" i="11"/>
  <c r="I247" i="11"/>
  <c r="F247" i="11"/>
  <c r="O246" i="11"/>
  <c r="L246" i="11"/>
  <c r="L245" i="11" s="1"/>
  <c r="I246" i="11"/>
  <c r="F246" i="11"/>
  <c r="N245" i="11"/>
  <c r="M245" i="11"/>
  <c r="K245" i="11"/>
  <c r="J245" i="11"/>
  <c r="H245" i="11"/>
  <c r="G245" i="11"/>
  <c r="E245" i="11"/>
  <c r="D245" i="11"/>
  <c r="O244" i="11"/>
  <c r="L244" i="11"/>
  <c r="I244" i="11"/>
  <c r="F244" i="11"/>
  <c r="O243" i="11"/>
  <c r="L243" i="11"/>
  <c r="I243" i="11"/>
  <c r="F243" i="11"/>
  <c r="O242" i="11"/>
  <c r="L242" i="11"/>
  <c r="L241" i="11" s="1"/>
  <c r="I242" i="11"/>
  <c r="F242" i="11"/>
  <c r="O241" i="11"/>
  <c r="N241" i="11"/>
  <c r="M241" i="11"/>
  <c r="K241" i="11"/>
  <c r="J241" i="11"/>
  <c r="H241" i="11"/>
  <c r="G241" i="11"/>
  <c r="E241" i="11"/>
  <c r="D241" i="11"/>
  <c r="O239" i="11"/>
  <c r="L239" i="11"/>
  <c r="I239" i="11"/>
  <c r="F239" i="11"/>
  <c r="O238" i="11"/>
  <c r="L238" i="11"/>
  <c r="I238" i="11"/>
  <c r="F238" i="11"/>
  <c r="O237" i="11"/>
  <c r="L237" i="11"/>
  <c r="I237" i="11"/>
  <c r="F237" i="11"/>
  <c r="O236" i="11"/>
  <c r="L236" i="11"/>
  <c r="I236" i="11"/>
  <c r="F236" i="11"/>
  <c r="O235" i="11"/>
  <c r="L235" i="11"/>
  <c r="I235" i="11"/>
  <c r="F235" i="11"/>
  <c r="O234" i="11"/>
  <c r="L234" i="11"/>
  <c r="I234" i="11"/>
  <c r="F234" i="11"/>
  <c r="O233" i="11"/>
  <c r="O232" i="11" s="1"/>
  <c r="N233" i="11"/>
  <c r="M233" i="11"/>
  <c r="K233" i="11"/>
  <c r="K232" i="11" s="1"/>
  <c r="J233" i="11"/>
  <c r="J232" i="11" s="1"/>
  <c r="H233" i="11"/>
  <c r="H232" i="11" s="1"/>
  <c r="G233" i="11"/>
  <c r="G232" i="11" s="1"/>
  <c r="E233" i="11"/>
  <c r="E232" i="11" s="1"/>
  <c r="D233" i="11"/>
  <c r="D232" i="11" s="1"/>
  <c r="N232" i="11"/>
  <c r="M232" i="11"/>
  <c r="O231" i="11"/>
  <c r="L231" i="11"/>
  <c r="I231" i="11"/>
  <c r="F231" i="11"/>
  <c r="O230" i="11"/>
  <c r="L230" i="11"/>
  <c r="I230" i="11"/>
  <c r="F230" i="11"/>
  <c r="O229" i="11"/>
  <c r="L229" i="11"/>
  <c r="I229" i="11"/>
  <c r="F229" i="11"/>
  <c r="O228" i="11"/>
  <c r="L228" i="11"/>
  <c r="I228" i="11"/>
  <c r="I227" i="11" s="1"/>
  <c r="F228" i="11"/>
  <c r="N227" i="11"/>
  <c r="M227" i="11"/>
  <c r="K227" i="11"/>
  <c r="J227" i="11"/>
  <c r="H227" i="11"/>
  <c r="G227" i="11"/>
  <c r="E227" i="11"/>
  <c r="D227" i="11"/>
  <c r="O226" i="11"/>
  <c r="L226" i="11"/>
  <c r="I226" i="11"/>
  <c r="F226" i="11"/>
  <c r="O225" i="11"/>
  <c r="L225" i="11"/>
  <c r="I225" i="11"/>
  <c r="F225" i="11"/>
  <c r="O224" i="11"/>
  <c r="L224" i="11"/>
  <c r="I224" i="11"/>
  <c r="F224" i="11"/>
  <c r="O223" i="11"/>
  <c r="L223" i="11"/>
  <c r="I223" i="11"/>
  <c r="F223" i="11"/>
  <c r="O222" i="11"/>
  <c r="L222" i="11"/>
  <c r="I222" i="11"/>
  <c r="F222" i="11"/>
  <c r="O221" i="11"/>
  <c r="L221" i="11"/>
  <c r="I221" i="11"/>
  <c r="F221" i="11"/>
  <c r="O220" i="11"/>
  <c r="L220" i="11"/>
  <c r="I220" i="11"/>
  <c r="F220" i="11"/>
  <c r="N219" i="11"/>
  <c r="M219" i="11"/>
  <c r="K219" i="11"/>
  <c r="J219" i="11"/>
  <c r="H219" i="11"/>
  <c r="G219" i="11"/>
  <c r="E219" i="11"/>
  <c r="D219" i="11"/>
  <c r="O218" i="11"/>
  <c r="L218" i="11"/>
  <c r="I218" i="11"/>
  <c r="F218" i="11"/>
  <c r="O217" i="11"/>
  <c r="O216" i="11" s="1"/>
  <c r="L217" i="11"/>
  <c r="L216" i="11" s="1"/>
  <c r="I217" i="11"/>
  <c r="I216" i="11" s="1"/>
  <c r="F217" i="11"/>
  <c r="N216" i="11"/>
  <c r="M216" i="11"/>
  <c r="K216" i="11"/>
  <c r="J216" i="11"/>
  <c r="H216" i="11"/>
  <c r="G216" i="11"/>
  <c r="F216" i="11"/>
  <c r="E216" i="11"/>
  <c r="D216" i="11"/>
  <c r="O215" i="11"/>
  <c r="L215" i="11"/>
  <c r="L214" i="11" s="1"/>
  <c r="I215" i="11"/>
  <c r="I214" i="11" s="1"/>
  <c r="F215" i="11"/>
  <c r="O214" i="11"/>
  <c r="N214" i="11"/>
  <c r="M214" i="11"/>
  <c r="K214" i="11"/>
  <c r="J214" i="11"/>
  <c r="H214" i="11"/>
  <c r="G214" i="11"/>
  <c r="F214" i="11"/>
  <c r="E214" i="11"/>
  <c r="D214" i="11"/>
  <c r="O213" i="11"/>
  <c r="L213" i="11"/>
  <c r="I213" i="11"/>
  <c r="F213" i="11"/>
  <c r="O210" i="11"/>
  <c r="L210" i="11"/>
  <c r="I210" i="11"/>
  <c r="F210" i="11"/>
  <c r="O209" i="11"/>
  <c r="O208" i="11" s="1"/>
  <c r="L209" i="11"/>
  <c r="L208" i="11" s="1"/>
  <c r="I209" i="11"/>
  <c r="I208" i="11" s="1"/>
  <c r="F209" i="11"/>
  <c r="F208" i="11" s="1"/>
  <c r="N208" i="11"/>
  <c r="M208" i="11"/>
  <c r="K208" i="11"/>
  <c r="J208" i="11"/>
  <c r="H208" i="11"/>
  <c r="G208" i="11"/>
  <c r="E208" i="11"/>
  <c r="D208" i="11"/>
  <c r="O207" i="11"/>
  <c r="L207" i="11"/>
  <c r="I207" i="11"/>
  <c r="F207" i="11"/>
  <c r="O206" i="11"/>
  <c r="L206" i="11"/>
  <c r="I206" i="11"/>
  <c r="F206" i="11"/>
  <c r="O205" i="11"/>
  <c r="L205" i="11"/>
  <c r="I205" i="11"/>
  <c r="F205" i="11"/>
  <c r="O204" i="11"/>
  <c r="L204" i="11"/>
  <c r="I204" i="11"/>
  <c r="F204" i="11"/>
  <c r="O203" i="11"/>
  <c r="L203" i="11"/>
  <c r="I203" i="11"/>
  <c r="F203" i="11"/>
  <c r="O202" i="11"/>
  <c r="L202" i="11"/>
  <c r="I202" i="11"/>
  <c r="F202" i="11"/>
  <c r="O201" i="11"/>
  <c r="L201" i="11"/>
  <c r="I201" i="11"/>
  <c r="F201" i="11"/>
  <c r="O200" i="11"/>
  <c r="L200" i="11"/>
  <c r="I200" i="11"/>
  <c r="F200" i="11"/>
  <c r="N199" i="11"/>
  <c r="M199" i="11"/>
  <c r="K199" i="11"/>
  <c r="J199" i="11"/>
  <c r="H199" i="11"/>
  <c r="G199" i="11"/>
  <c r="E199" i="11"/>
  <c r="D199" i="11"/>
  <c r="O198" i="11"/>
  <c r="L198" i="11"/>
  <c r="I198" i="11"/>
  <c r="F198" i="11"/>
  <c r="O197" i="11"/>
  <c r="L197" i="11"/>
  <c r="I197" i="11"/>
  <c r="F197" i="11"/>
  <c r="O196" i="11"/>
  <c r="L196" i="11"/>
  <c r="I196" i="11"/>
  <c r="F196" i="11"/>
  <c r="O195" i="11"/>
  <c r="L195" i="11"/>
  <c r="I195" i="11"/>
  <c r="F195" i="11"/>
  <c r="O194" i="11"/>
  <c r="L194" i="11"/>
  <c r="I194" i="11"/>
  <c r="F194" i="11"/>
  <c r="O193" i="11"/>
  <c r="L193" i="11"/>
  <c r="I193" i="11"/>
  <c r="F193" i="11"/>
  <c r="O192" i="11"/>
  <c r="L192" i="11"/>
  <c r="I192" i="11"/>
  <c r="F192" i="11"/>
  <c r="O191" i="11"/>
  <c r="L191" i="11"/>
  <c r="I191" i="11"/>
  <c r="F191" i="11"/>
  <c r="O190" i="11"/>
  <c r="L190" i="11"/>
  <c r="I190" i="11"/>
  <c r="F190" i="11"/>
  <c r="O189" i="11"/>
  <c r="L189" i="11"/>
  <c r="I189" i="11"/>
  <c r="I188" i="11" s="1"/>
  <c r="F189" i="11"/>
  <c r="N188" i="11"/>
  <c r="N187" i="11" s="1"/>
  <c r="M188" i="11"/>
  <c r="L188" i="11"/>
  <c r="K188" i="11"/>
  <c r="J188" i="11"/>
  <c r="H188" i="11"/>
  <c r="G188" i="11"/>
  <c r="E188" i="11"/>
  <c r="D188" i="11"/>
  <c r="O186" i="11"/>
  <c r="L186" i="11"/>
  <c r="I186" i="11"/>
  <c r="F186" i="11"/>
  <c r="O185" i="11"/>
  <c r="L185" i="11"/>
  <c r="I185" i="11"/>
  <c r="F185" i="11"/>
  <c r="O184" i="11"/>
  <c r="L184" i="11"/>
  <c r="I184" i="11"/>
  <c r="I183" i="11" s="1"/>
  <c r="F184" i="11"/>
  <c r="N183" i="11"/>
  <c r="M183" i="11"/>
  <c r="K183" i="11"/>
  <c r="J183" i="11"/>
  <c r="H183" i="11"/>
  <c r="G183" i="11"/>
  <c r="E183" i="11"/>
  <c r="D183" i="11"/>
  <c r="O180" i="11"/>
  <c r="O179" i="11" s="1"/>
  <c r="O178" i="11" s="1"/>
  <c r="L180" i="11"/>
  <c r="L179" i="11" s="1"/>
  <c r="L178" i="11" s="1"/>
  <c r="I180" i="11"/>
  <c r="I179" i="11" s="1"/>
  <c r="I178" i="11" s="1"/>
  <c r="F180" i="11"/>
  <c r="N179" i="11"/>
  <c r="N178" i="11" s="1"/>
  <c r="M179" i="11"/>
  <c r="M178" i="11" s="1"/>
  <c r="K179" i="11"/>
  <c r="K178" i="11" s="1"/>
  <c r="J179" i="11"/>
  <c r="J178" i="11" s="1"/>
  <c r="H179" i="11"/>
  <c r="H178" i="11" s="1"/>
  <c r="G179" i="11"/>
  <c r="G178" i="11" s="1"/>
  <c r="E179" i="11"/>
  <c r="E178" i="11" s="1"/>
  <c r="D179" i="11"/>
  <c r="D178" i="11" s="1"/>
  <c r="O177" i="11"/>
  <c r="L177" i="11"/>
  <c r="I177" i="11"/>
  <c r="F177" i="11"/>
  <c r="O176" i="11"/>
  <c r="L176" i="11"/>
  <c r="L175" i="11" s="1"/>
  <c r="I176" i="11"/>
  <c r="I175" i="11" s="1"/>
  <c r="F176" i="11"/>
  <c r="O175" i="11"/>
  <c r="N175" i="11"/>
  <c r="M175" i="11"/>
  <c r="K175" i="11"/>
  <c r="J175" i="11"/>
  <c r="H175" i="11"/>
  <c r="G175" i="11"/>
  <c r="F175" i="11"/>
  <c r="E175" i="11"/>
  <c r="D175" i="11"/>
  <c r="O173" i="11"/>
  <c r="L173" i="11"/>
  <c r="I173" i="11"/>
  <c r="F173" i="11"/>
  <c r="O172" i="11"/>
  <c r="O171" i="11" s="1"/>
  <c r="L172" i="11"/>
  <c r="L171" i="11" s="1"/>
  <c r="I172" i="11"/>
  <c r="I171" i="11" s="1"/>
  <c r="F172" i="11"/>
  <c r="F171" i="11" s="1"/>
  <c r="N171" i="11"/>
  <c r="M171" i="11"/>
  <c r="K171" i="11"/>
  <c r="J171" i="11"/>
  <c r="H171" i="11"/>
  <c r="G171" i="11"/>
  <c r="E171" i="11"/>
  <c r="D171" i="11"/>
  <c r="O170" i="11"/>
  <c r="L170" i="11"/>
  <c r="I170" i="11"/>
  <c r="F170" i="11"/>
  <c r="O169" i="11"/>
  <c r="L169" i="11"/>
  <c r="I169" i="11"/>
  <c r="F169" i="11"/>
  <c r="O168" i="11"/>
  <c r="L168" i="11"/>
  <c r="I168" i="11"/>
  <c r="F168" i="11"/>
  <c r="O167" i="11"/>
  <c r="O166" i="11" s="1"/>
  <c r="L167" i="11"/>
  <c r="I167" i="11"/>
  <c r="F167" i="11"/>
  <c r="N166" i="11"/>
  <c r="M166" i="11"/>
  <c r="K166" i="11"/>
  <c r="J166" i="11"/>
  <c r="H166" i="11"/>
  <c r="G166" i="11"/>
  <c r="E166" i="11"/>
  <c r="D166" i="11"/>
  <c r="O165" i="11"/>
  <c r="L165" i="11"/>
  <c r="I165" i="11"/>
  <c r="F165" i="11"/>
  <c r="O164" i="11"/>
  <c r="L164" i="11"/>
  <c r="I164" i="11"/>
  <c r="F164" i="11"/>
  <c r="O163" i="11"/>
  <c r="O162" i="11" s="1"/>
  <c r="L163" i="11"/>
  <c r="I163" i="11"/>
  <c r="F163" i="11"/>
  <c r="N162" i="11"/>
  <c r="M162" i="11"/>
  <c r="M161" i="11" s="1"/>
  <c r="K162" i="11"/>
  <c r="K161" i="11" s="1"/>
  <c r="J162" i="11"/>
  <c r="J161" i="11" s="1"/>
  <c r="H162" i="11"/>
  <c r="H161" i="11" s="1"/>
  <c r="H160" i="11" s="1"/>
  <c r="G162" i="11"/>
  <c r="G161" i="11" s="1"/>
  <c r="E162" i="11"/>
  <c r="E161" i="11" s="1"/>
  <c r="E160" i="11" s="1"/>
  <c r="D162" i="11"/>
  <c r="O159" i="11"/>
  <c r="L159" i="11"/>
  <c r="I159" i="11"/>
  <c r="F159" i="11"/>
  <c r="O158" i="11"/>
  <c r="L158" i="11"/>
  <c r="I158" i="11"/>
  <c r="F158" i="11"/>
  <c r="O157" i="11"/>
  <c r="L157" i="11"/>
  <c r="I157" i="11"/>
  <c r="F157" i="11"/>
  <c r="O156" i="11"/>
  <c r="L156" i="11"/>
  <c r="I156" i="11"/>
  <c r="F156" i="11"/>
  <c r="O155" i="11"/>
  <c r="L155" i="11"/>
  <c r="I155" i="11"/>
  <c r="F155" i="11"/>
  <c r="O154" i="11"/>
  <c r="O153" i="11" s="1"/>
  <c r="L154" i="11"/>
  <c r="I154" i="11"/>
  <c r="F154" i="11"/>
  <c r="N153" i="11"/>
  <c r="M153" i="11"/>
  <c r="M152" i="11" s="1"/>
  <c r="K153" i="11"/>
  <c r="K152" i="11" s="1"/>
  <c r="J153" i="11"/>
  <c r="J152" i="11" s="1"/>
  <c r="H153" i="11"/>
  <c r="H152" i="11" s="1"/>
  <c r="G153" i="11"/>
  <c r="G152" i="11" s="1"/>
  <c r="E153" i="11"/>
  <c r="E152" i="11" s="1"/>
  <c r="D153" i="11"/>
  <c r="D152" i="11" s="1"/>
  <c r="N152" i="11"/>
  <c r="O151" i="11"/>
  <c r="L151" i="11"/>
  <c r="I151" i="11"/>
  <c r="F151" i="11"/>
  <c r="O150" i="11"/>
  <c r="L150" i="11"/>
  <c r="I150" i="11"/>
  <c r="F150" i="11"/>
  <c r="O149" i="11"/>
  <c r="L149" i="11"/>
  <c r="I149" i="11"/>
  <c r="F149" i="11"/>
  <c r="O148" i="11"/>
  <c r="L148" i="11"/>
  <c r="L147" i="11" s="1"/>
  <c r="I148" i="11"/>
  <c r="I147" i="11" s="1"/>
  <c r="F148" i="11"/>
  <c r="O147" i="11"/>
  <c r="N147" i="11"/>
  <c r="M147" i="11"/>
  <c r="K147" i="11"/>
  <c r="J147" i="11"/>
  <c r="H147" i="11"/>
  <c r="G147" i="11"/>
  <c r="F147" i="11"/>
  <c r="E147" i="11"/>
  <c r="D147" i="11"/>
  <c r="O146" i="11"/>
  <c r="L146" i="11"/>
  <c r="I146" i="11"/>
  <c r="F146" i="11"/>
  <c r="O145" i="11"/>
  <c r="L145" i="11"/>
  <c r="I145" i="11"/>
  <c r="F145" i="11"/>
  <c r="O144" i="11"/>
  <c r="L144" i="11"/>
  <c r="I144" i="11"/>
  <c r="F144" i="11"/>
  <c r="O143" i="11"/>
  <c r="L143" i="11"/>
  <c r="I143" i="11"/>
  <c r="F143" i="11"/>
  <c r="O142" i="11"/>
  <c r="L142" i="11"/>
  <c r="I142" i="11"/>
  <c r="F142" i="11"/>
  <c r="O141" i="11"/>
  <c r="L141" i="11"/>
  <c r="I141" i="11"/>
  <c r="F141" i="11"/>
  <c r="O140" i="11"/>
  <c r="L140" i="11"/>
  <c r="I140" i="11"/>
  <c r="F140" i="11"/>
  <c r="O139" i="11"/>
  <c r="L139" i="11"/>
  <c r="L138" i="11" s="1"/>
  <c r="I139" i="11"/>
  <c r="F139" i="11"/>
  <c r="N138" i="11"/>
  <c r="M138" i="11"/>
  <c r="K138" i="11"/>
  <c r="J138" i="11"/>
  <c r="H138" i="11"/>
  <c r="G138" i="11"/>
  <c r="E138" i="11"/>
  <c r="D138" i="11"/>
  <c r="O137" i="11"/>
  <c r="L137" i="11"/>
  <c r="I137" i="11"/>
  <c r="F137" i="11"/>
  <c r="O136" i="11"/>
  <c r="L136" i="11"/>
  <c r="I136" i="11"/>
  <c r="F136" i="11"/>
  <c r="O135" i="11"/>
  <c r="O134" i="11" s="1"/>
  <c r="L135" i="11"/>
  <c r="I135" i="11"/>
  <c r="F135" i="11"/>
  <c r="N134" i="11"/>
  <c r="M134" i="11"/>
  <c r="K134" i="11"/>
  <c r="J134" i="11"/>
  <c r="H134" i="11"/>
  <c r="G134" i="11"/>
  <c r="E134" i="11"/>
  <c r="D134" i="11"/>
  <c r="O133" i="11"/>
  <c r="L133" i="11"/>
  <c r="I133" i="11"/>
  <c r="F133" i="11"/>
  <c r="O132" i="11"/>
  <c r="L132" i="11"/>
  <c r="L131" i="11" s="1"/>
  <c r="I132" i="11"/>
  <c r="I131" i="11" s="1"/>
  <c r="F132" i="11"/>
  <c r="O131" i="11"/>
  <c r="N131" i="11"/>
  <c r="M131" i="11"/>
  <c r="K131" i="11"/>
  <c r="J131" i="11"/>
  <c r="H131" i="11"/>
  <c r="G131" i="11"/>
  <c r="F131" i="11"/>
  <c r="E131" i="11"/>
  <c r="D131" i="11"/>
  <c r="O130" i="11"/>
  <c r="L130" i="11"/>
  <c r="I130" i="11"/>
  <c r="F130" i="11"/>
  <c r="O129" i="11"/>
  <c r="L129" i="11"/>
  <c r="I129" i="11"/>
  <c r="F129" i="11"/>
  <c r="O128" i="11"/>
  <c r="L128" i="11"/>
  <c r="I128" i="11"/>
  <c r="F128" i="11"/>
  <c r="O127" i="11"/>
  <c r="O126" i="11" s="1"/>
  <c r="L127" i="11"/>
  <c r="L126" i="11" s="1"/>
  <c r="I127" i="11"/>
  <c r="F127" i="11"/>
  <c r="N126" i="11"/>
  <c r="M126" i="11"/>
  <c r="K126" i="11"/>
  <c r="J126" i="11"/>
  <c r="H126" i="11"/>
  <c r="G126" i="11"/>
  <c r="E126" i="11"/>
  <c r="D126" i="11"/>
  <c r="O125" i="11"/>
  <c r="L125" i="11"/>
  <c r="I125" i="11"/>
  <c r="F125" i="11"/>
  <c r="O124" i="11"/>
  <c r="L124" i="11"/>
  <c r="I124" i="11"/>
  <c r="F124" i="11"/>
  <c r="O123" i="11"/>
  <c r="L123" i="11"/>
  <c r="I123" i="11"/>
  <c r="F123" i="11"/>
  <c r="O122" i="11"/>
  <c r="O121" i="11" s="1"/>
  <c r="L122" i="11"/>
  <c r="I122" i="11"/>
  <c r="F122" i="11"/>
  <c r="N121" i="11"/>
  <c r="M121" i="11"/>
  <c r="K121" i="11"/>
  <c r="J121" i="11"/>
  <c r="H121" i="11"/>
  <c r="G121" i="11"/>
  <c r="E121" i="11"/>
  <c r="D121" i="11"/>
  <c r="O119" i="11"/>
  <c r="L119" i="11"/>
  <c r="I119" i="11"/>
  <c r="F119" i="11"/>
  <c r="O118" i="11"/>
  <c r="L118" i="11"/>
  <c r="I118" i="11"/>
  <c r="F118" i="11"/>
  <c r="O117" i="11"/>
  <c r="L117" i="11"/>
  <c r="I117" i="11"/>
  <c r="F117" i="11"/>
  <c r="O116" i="11"/>
  <c r="L116" i="11"/>
  <c r="I116" i="11"/>
  <c r="F116" i="11"/>
  <c r="O115" i="11"/>
  <c r="O114" i="11" s="1"/>
  <c r="L115" i="11"/>
  <c r="L114" i="11" s="1"/>
  <c r="I115" i="11"/>
  <c r="I114" i="11" s="1"/>
  <c r="F115" i="11"/>
  <c r="N114" i="11"/>
  <c r="M114" i="11"/>
  <c r="K114" i="11"/>
  <c r="J114" i="11"/>
  <c r="H114" i="11"/>
  <c r="G114" i="11"/>
  <c r="E114" i="11"/>
  <c r="D114" i="11"/>
  <c r="O113" i="11"/>
  <c r="L113" i="11"/>
  <c r="I113" i="11"/>
  <c r="F113" i="11"/>
  <c r="O112" i="11"/>
  <c r="L112" i="11"/>
  <c r="I112" i="11"/>
  <c r="F112" i="11"/>
  <c r="O111" i="11"/>
  <c r="L111" i="11"/>
  <c r="I111" i="11"/>
  <c r="F111" i="11"/>
  <c r="O110" i="11"/>
  <c r="L110" i="11"/>
  <c r="I110" i="11"/>
  <c r="F110" i="11"/>
  <c r="O109" i="11"/>
  <c r="O108" i="11" s="1"/>
  <c r="L109" i="11"/>
  <c r="I109" i="11"/>
  <c r="F109" i="11"/>
  <c r="N108" i="11"/>
  <c r="M108" i="11"/>
  <c r="K108" i="11"/>
  <c r="J108" i="11"/>
  <c r="H108" i="11"/>
  <c r="G108" i="11"/>
  <c r="E108" i="11"/>
  <c r="D108" i="11"/>
  <c r="O107" i="11"/>
  <c r="L107" i="11"/>
  <c r="I107" i="11"/>
  <c r="F107" i="11"/>
  <c r="O106" i="11"/>
  <c r="L106" i="11"/>
  <c r="I106" i="11"/>
  <c r="F106" i="11"/>
  <c r="O105" i="11"/>
  <c r="L105" i="11"/>
  <c r="I105" i="11"/>
  <c r="F105" i="11"/>
  <c r="O104" i="11"/>
  <c r="L104" i="11"/>
  <c r="I104" i="11"/>
  <c r="F104" i="11"/>
  <c r="O103" i="11"/>
  <c r="L103" i="11"/>
  <c r="I103" i="11"/>
  <c r="F103" i="11"/>
  <c r="O102" i="11"/>
  <c r="L102" i="11"/>
  <c r="I102" i="11"/>
  <c r="F102" i="11"/>
  <c r="O101" i="11"/>
  <c r="L101" i="11"/>
  <c r="I101" i="11"/>
  <c r="F101" i="11"/>
  <c r="O100" i="11"/>
  <c r="L100" i="11"/>
  <c r="I100" i="11"/>
  <c r="F100" i="11"/>
  <c r="O99" i="11"/>
  <c r="N99" i="11"/>
  <c r="M99" i="11"/>
  <c r="K99" i="11"/>
  <c r="J99" i="11"/>
  <c r="H99" i="11"/>
  <c r="G99" i="11"/>
  <c r="E99" i="11"/>
  <c r="D99" i="11"/>
  <c r="O98" i="11"/>
  <c r="L98" i="11"/>
  <c r="I98" i="11"/>
  <c r="F98" i="11"/>
  <c r="O97" i="11"/>
  <c r="L97" i="11"/>
  <c r="I97" i="11"/>
  <c r="F97" i="11"/>
  <c r="O96" i="11"/>
  <c r="L96" i="11"/>
  <c r="I96" i="11"/>
  <c r="F96" i="11"/>
  <c r="O95" i="11"/>
  <c r="L95" i="11"/>
  <c r="I95" i="11"/>
  <c r="F95" i="11"/>
  <c r="O94" i="11"/>
  <c r="L94" i="11"/>
  <c r="I94" i="11"/>
  <c r="F94" i="11"/>
  <c r="O93" i="11"/>
  <c r="L93" i="11"/>
  <c r="I93" i="11"/>
  <c r="F93" i="11"/>
  <c r="O92" i="11"/>
  <c r="L92" i="11"/>
  <c r="L91" i="11" s="1"/>
  <c r="I92" i="11"/>
  <c r="F92" i="11"/>
  <c r="N91" i="11"/>
  <c r="M91" i="11"/>
  <c r="K91" i="11"/>
  <c r="J91" i="11"/>
  <c r="H91" i="11"/>
  <c r="G91" i="11"/>
  <c r="E91" i="11"/>
  <c r="D91" i="11"/>
  <c r="O90" i="11"/>
  <c r="L90" i="11"/>
  <c r="I90" i="11"/>
  <c r="F90" i="11"/>
  <c r="O89" i="11"/>
  <c r="L89" i="11"/>
  <c r="I89" i="11"/>
  <c r="F89" i="11"/>
  <c r="O88" i="11"/>
  <c r="L88" i="11"/>
  <c r="I88" i="11"/>
  <c r="F88" i="11"/>
  <c r="O87" i="11"/>
  <c r="L87" i="11"/>
  <c r="I87" i="11"/>
  <c r="F87" i="11"/>
  <c r="O86" i="11"/>
  <c r="L86" i="11"/>
  <c r="I86" i="11"/>
  <c r="I85" i="11" s="1"/>
  <c r="F86" i="11"/>
  <c r="N85" i="11"/>
  <c r="M85" i="11"/>
  <c r="K85" i="11"/>
  <c r="J85" i="11"/>
  <c r="H85" i="11"/>
  <c r="G85" i="11"/>
  <c r="E85" i="11"/>
  <c r="D85" i="11"/>
  <c r="O84" i="11"/>
  <c r="L84" i="11"/>
  <c r="I84" i="11"/>
  <c r="F84" i="11"/>
  <c r="O82" i="11"/>
  <c r="L82" i="11"/>
  <c r="I82" i="11"/>
  <c r="F82" i="11"/>
  <c r="O81" i="11"/>
  <c r="O80" i="11" s="1"/>
  <c r="L81" i="11"/>
  <c r="L80" i="11" s="1"/>
  <c r="I81" i="11"/>
  <c r="I80" i="11" s="1"/>
  <c r="F81" i="11"/>
  <c r="F80" i="11" s="1"/>
  <c r="N80" i="11"/>
  <c r="M80" i="11"/>
  <c r="K80" i="11"/>
  <c r="J80" i="11"/>
  <c r="H80" i="11"/>
  <c r="G80" i="11"/>
  <c r="E80" i="11"/>
  <c r="D80" i="11"/>
  <c r="O79" i="11"/>
  <c r="L79" i="11"/>
  <c r="I79" i="11"/>
  <c r="F79" i="11"/>
  <c r="O78" i="11"/>
  <c r="L78" i="11"/>
  <c r="L77" i="11" s="1"/>
  <c r="I78" i="11"/>
  <c r="F78" i="11"/>
  <c r="N77" i="11"/>
  <c r="M77" i="11"/>
  <c r="K77" i="11"/>
  <c r="K76" i="11" s="1"/>
  <c r="J77" i="11"/>
  <c r="J76" i="11" s="1"/>
  <c r="H77" i="11"/>
  <c r="H76" i="11" s="1"/>
  <c r="G77" i="11"/>
  <c r="E77" i="11"/>
  <c r="D77" i="11"/>
  <c r="N76" i="11"/>
  <c r="O74" i="11"/>
  <c r="L74" i="11"/>
  <c r="I74" i="11"/>
  <c r="F74" i="11"/>
  <c r="O73" i="11"/>
  <c r="L73" i="11"/>
  <c r="I73" i="11"/>
  <c r="F73" i="11"/>
  <c r="O72" i="11"/>
  <c r="L72" i="11"/>
  <c r="I72" i="11"/>
  <c r="F72" i="11"/>
  <c r="O71" i="11"/>
  <c r="L71" i="11"/>
  <c r="I71" i="11"/>
  <c r="F71" i="11"/>
  <c r="O70" i="11"/>
  <c r="L70" i="11"/>
  <c r="L69" i="11" s="1"/>
  <c r="I70" i="11"/>
  <c r="I69" i="11" s="1"/>
  <c r="F70" i="11"/>
  <c r="N69" i="11"/>
  <c r="N67" i="11" s="1"/>
  <c r="M69" i="11"/>
  <c r="M67" i="11" s="1"/>
  <c r="K69" i="11"/>
  <c r="K67" i="11" s="1"/>
  <c r="J69" i="11"/>
  <c r="J67" i="11" s="1"/>
  <c r="H69" i="11"/>
  <c r="G69" i="11"/>
  <c r="E69" i="11"/>
  <c r="E67" i="11" s="1"/>
  <c r="D69" i="11"/>
  <c r="D67" i="11" s="1"/>
  <c r="O68" i="11"/>
  <c r="L68" i="11"/>
  <c r="I68" i="11"/>
  <c r="F68" i="11"/>
  <c r="H67" i="11"/>
  <c r="G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O58" i="11" s="1"/>
  <c r="L59" i="11"/>
  <c r="L58" i="11" s="1"/>
  <c r="I59" i="11"/>
  <c r="F59" i="11"/>
  <c r="N58" i="11"/>
  <c r="M58" i="11"/>
  <c r="K58" i="11"/>
  <c r="J58" i="11"/>
  <c r="H58" i="11"/>
  <c r="G58" i="11"/>
  <c r="E58" i="11"/>
  <c r="D58" i="11"/>
  <c r="O57" i="11"/>
  <c r="L57" i="11"/>
  <c r="I57" i="11"/>
  <c r="F57" i="11"/>
  <c r="O56" i="11"/>
  <c r="L56" i="11"/>
  <c r="I56" i="11"/>
  <c r="F56" i="11"/>
  <c r="F55" i="11" s="1"/>
  <c r="O55" i="11"/>
  <c r="O54" i="11" s="1"/>
  <c r="N55" i="11"/>
  <c r="M55" i="11"/>
  <c r="K55" i="11"/>
  <c r="J55" i="11"/>
  <c r="H55" i="11"/>
  <c r="G55" i="11"/>
  <c r="E55" i="11"/>
  <c r="D55" i="11"/>
  <c r="O47" i="11"/>
  <c r="C47" i="11" s="1"/>
  <c r="O46" i="11"/>
  <c r="C46" i="11" s="1"/>
  <c r="N45" i="11"/>
  <c r="M45" i="11"/>
  <c r="L44" i="11"/>
  <c r="L43" i="11" s="1"/>
  <c r="I44" i="11"/>
  <c r="I43" i="11" s="1"/>
  <c r="F44" i="11"/>
  <c r="F43" i="11" s="1"/>
  <c r="K43" i="11"/>
  <c r="J43" i="11"/>
  <c r="H43" i="11"/>
  <c r="G43" i="11"/>
  <c r="E43" i="11"/>
  <c r="D43" i="11"/>
  <c r="F42" i="11"/>
  <c r="C42" i="11" s="1"/>
  <c r="E41" i="11"/>
  <c r="D41" i="11"/>
  <c r="L40" i="11"/>
  <c r="C40" i="11" s="1"/>
  <c r="L39" i="11"/>
  <c r="C39" i="11" s="1"/>
  <c r="L38" i="11"/>
  <c r="C38" i="11" s="1"/>
  <c r="L37" i="11"/>
  <c r="C37" i="11" s="1"/>
  <c r="K36" i="11"/>
  <c r="J36" i="11"/>
  <c r="L35" i="11"/>
  <c r="C35" i="11" s="1"/>
  <c r="L34" i="11"/>
  <c r="C34" i="11" s="1"/>
  <c r="K33" i="11"/>
  <c r="J33" i="11"/>
  <c r="L32" i="11"/>
  <c r="C32" i="11" s="1"/>
  <c r="K31" i="11"/>
  <c r="J31" i="11"/>
  <c r="L30" i="11"/>
  <c r="C30" i="11" s="1"/>
  <c r="L29" i="11"/>
  <c r="C29" i="11" s="1"/>
  <c r="L28" i="11"/>
  <c r="C28" i="11" s="1"/>
  <c r="K27" i="11"/>
  <c r="J27" i="11"/>
  <c r="F25" i="11"/>
  <c r="C25" i="11" s="1"/>
  <c r="I24" i="11"/>
  <c r="F24" i="11"/>
  <c r="O23" i="11"/>
  <c r="L23" i="11"/>
  <c r="I23" i="11"/>
  <c r="F23" i="11"/>
  <c r="O22" i="11"/>
  <c r="O21" i="11" s="1"/>
  <c r="L22" i="11"/>
  <c r="L21" i="11" s="1"/>
  <c r="L275" i="11" s="1"/>
  <c r="I22" i="11"/>
  <c r="I21" i="11" s="1"/>
  <c r="F22" i="11"/>
  <c r="F21" i="11" s="1"/>
  <c r="N21" i="11"/>
  <c r="N275" i="11" s="1"/>
  <c r="N274" i="11" s="1"/>
  <c r="M21" i="11"/>
  <c r="K21" i="11"/>
  <c r="J21" i="11"/>
  <c r="J275" i="11" s="1"/>
  <c r="H21" i="11"/>
  <c r="H275" i="11" s="1"/>
  <c r="G21" i="11"/>
  <c r="E21" i="11"/>
  <c r="D21" i="11"/>
  <c r="D275" i="11" s="1"/>
  <c r="M20" i="11"/>
  <c r="J252" i="11" l="1"/>
  <c r="H240" i="11"/>
  <c r="M76" i="11"/>
  <c r="I174" i="11"/>
  <c r="O253" i="11"/>
  <c r="L31" i="11"/>
  <c r="C31" i="11" s="1"/>
  <c r="C171" i="11"/>
  <c r="M174" i="11"/>
  <c r="O183" i="11"/>
  <c r="J212" i="11"/>
  <c r="I67" i="11"/>
  <c r="C159" i="11"/>
  <c r="D174" i="11"/>
  <c r="K212" i="11"/>
  <c r="M212" i="11"/>
  <c r="M240" i="11"/>
  <c r="M211" i="11" s="1"/>
  <c r="N252" i="11"/>
  <c r="D252" i="11"/>
  <c r="E54" i="11"/>
  <c r="K54" i="11"/>
  <c r="M160" i="11"/>
  <c r="K187" i="11"/>
  <c r="K182" i="11" s="1"/>
  <c r="E275" i="11"/>
  <c r="C156" i="11"/>
  <c r="C158" i="11"/>
  <c r="L166" i="11"/>
  <c r="H174" i="11"/>
  <c r="N182" i="11"/>
  <c r="C197" i="11"/>
  <c r="C201" i="11"/>
  <c r="C205" i="11"/>
  <c r="E240" i="11"/>
  <c r="C249" i="11"/>
  <c r="M54" i="11"/>
  <c r="M53" i="11" s="1"/>
  <c r="C79" i="11"/>
  <c r="D76" i="11"/>
  <c r="C87" i="11"/>
  <c r="C135" i="11"/>
  <c r="G187" i="11"/>
  <c r="C191" i="11"/>
  <c r="E187" i="11"/>
  <c r="E182" i="11" s="1"/>
  <c r="C237" i="11"/>
  <c r="C107" i="11"/>
  <c r="C155" i="11"/>
  <c r="C157" i="11"/>
  <c r="C175" i="11"/>
  <c r="J187" i="11"/>
  <c r="J182" i="11" s="1"/>
  <c r="M275" i="11"/>
  <c r="M274" i="11" s="1"/>
  <c r="C23" i="11"/>
  <c r="D54" i="11"/>
  <c r="D53" i="11" s="1"/>
  <c r="J54" i="11"/>
  <c r="N54" i="11"/>
  <c r="N53" i="11" s="1"/>
  <c r="C119" i="11"/>
  <c r="D240" i="11"/>
  <c r="J240" i="11"/>
  <c r="C71" i="11"/>
  <c r="D274" i="11"/>
  <c r="G76" i="11"/>
  <c r="C82" i="11"/>
  <c r="L99" i="11"/>
  <c r="C116" i="11"/>
  <c r="C131" i="11"/>
  <c r="C133" i="11"/>
  <c r="O174" i="11"/>
  <c r="C207" i="11"/>
  <c r="C213" i="11"/>
  <c r="G212" i="11"/>
  <c r="C217" i="11"/>
  <c r="O219" i="11"/>
  <c r="L240" i="11"/>
  <c r="C261" i="11"/>
  <c r="C277" i="11"/>
  <c r="E274" i="11"/>
  <c r="J274" i="11"/>
  <c r="J26" i="11"/>
  <c r="J20" i="11" s="1"/>
  <c r="C63" i="11"/>
  <c r="C66" i="11"/>
  <c r="C78" i="11"/>
  <c r="O77" i="11"/>
  <c r="O76" i="11" s="1"/>
  <c r="E83" i="11"/>
  <c r="C111" i="11"/>
  <c r="L108" i="11"/>
  <c r="C123" i="11"/>
  <c r="J120" i="11"/>
  <c r="N120" i="11"/>
  <c r="C147" i="11"/>
  <c r="N161" i="11"/>
  <c r="N160" i="11" s="1"/>
  <c r="C185" i="11"/>
  <c r="L199" i="11"/>
  <c r="C209" i="11"/>
  <c r="C225" i="11"/>
  <c r="C226" i="11"/>
  <c r="N240" i="11"/>
  <c r="O245" i="11"/>
  <c r="O240" i="11" s="1"/>
  <c r="O252" i="11"/>
  <c r="L85" i="11"/>
  <c r="C84" i="11"/>
  <c r="C115" i="11"/>
  <c r="C132" i="11"/>
  <c r="J160" i="11"/>
  <c r="J174" i="11"/>
  <c r="G275" i="11"/>
  <c r="G274" i="11" s="1"/>
  <c r="K26" i="11"/>
  <c r="K20" i="11" s="1"/>
  <c r="I20" i="11"/>
  <c r="H54" i="11"/>
  <c r="H53" i="11" s="1"/>
  <c r="C56" i="11"/>
  <c r="C61" i="11"/>
  <c r="E76" i="11"/>
  <c r="I77" i="11"/>
  <c r="C103" i="11"/>
  <c r="C104" i="11"/>
  <c r="C106" i="11"/>
  <c r="E120" i="11"/>
  <c r="C139" i="11"/>
  <c r="C143" i="11"/>
  <c r="C144" i="11"/>
  <c r="C145" i="11"/>
  <c r="C146" i="11"/>
  <c r="C163" i="11"/>
  <c r="C167" i="11"/>
  <c r="G174" i="11"/>
  <c r="C189" i="11"/>
  <c r="C193" i="11"/>
  <c r="C194" i="11"/>
  <c r="C195" i="11"/>
  <c r="C196" i="11"/>
  <c r="C221" i="11"/>
  <c r="C223" i="11"/>
  <c r="C229" i="11"/>
  <c r="C270" i="11"/>
  <c r="L274" i="11"/>
  <c r="G83" i="11"/>
  <c r="K120" i="11"/>
  <c r="G182" i="11"/>
  <c r="E252" i="11"/>
  <c r="K275" i="11"/>
  <c r="K274" i="11" s="1"/>
  <c r="C22" i="11"/>
  <c r="C60" i="11"/>
  <c r="C65" i="11"/>
  <c r="E53" i="11"/>
  <c r="J53" i="11"/>
  <c r="C70" i="11"/>
  <c r="C74" i="11"/>
  <c r="O85" i="11"/>
  <c r="O91" i="11"/>
  <c r="C105" i="11"/>
  <c r="J83" i="11"/>
  <c r="C110" i="11"/>
  <c r="H83" i="11"/>
  <c r="C117" i="11"/>
  <c r="M120" i="11"/>
  <c r="I121" i="11"/>
  <c r="C128" i="11"/>
  <c r="C129" i="11"/>
  <c r="C130" i="11"/>
  <c r="G120" i="11"/>
  <c r="C137" i="11"/>
  <c r="I153" i="11"/>
  <c r="I152" i="11" s="1"/>
  <c r="I162" i="11"/>
  <c r="C172" i="11"/>
  <c r="C173" i="11"/>
  <c r="N174" i="11"/>
  <c r="L174" i="11"/>
  <c r="C215" i="11"/>
  <c r="D212" i="11"/>
  <c r="H212" i="11"/>
  <c r="H211" i="11" s="1"/>
  <c r="I219" i="11"/>
  <c r="I212" i="11" s="1"/>
  <c r="L219" i="11"/>
  <c r="O227" i="11"/>
  <c r="K240" i="11"/>
  <c r="K211" i="11" s="1"/>
  <c r="C242" i="11"/>
  <c r="N83" i="11"/>
  <c r="N75" i="11" s="1"/>
  <c r="I138" i="11"/>
  <c r="F269" i="11"/>
  <c r="F275" i="11" s="1"/>
  <c r="F274" i="11" s="1"/>
  <c r="I276" i="11"/>
  <c r="H274" i="11"/>
  <c r="K53" i="11"/>
  <c r="C64" i="11"/>
  <c r="C68" i="11"/>
  <c r="C73" i="11"/>
  <c r="L76" i="11"/>
  <c r="C90" i="11"/>
  <c r="C92" i="11"/>
  <c r="C96" i="11"/>
  <c r="C98" i="11"/>
  <c r="D83" i="11"/>
  <c r="L121" i="11"/>
  <c r="I126" i="11"/>
  <c r="I134" i="11"/>
  <c r="C151" i="11"/>
  <c r="L153" i="11"/>
  <c r="L152" i="11" s="1"/>
  <c r="L162" i="11"/>
  <c r="C168" i="11"/>
  <c r="C169" i="11"/>
  <c r="C170" i="11"/>
  <c r="C202" i="11"/>
  <c r="C204" i="11"/>
  <c r="C238" i="11"/>
  <c r="C258" i="11"/>
  <c r="M252" i="11"/>
  <c r="E20" i="11"/>
  <c r="N20" i="11"/>
  <c r="G20" i="11"/>
  <c r="C24" i="11"/>
  <c r="C44" i="11"/>
  <c r="G54" i="11"/>
  <c r="G53" i="11" s="1"/>
  <c r="C57" i="11"/>
  <c r="F58" i="11"/>
  <c r="F54" i="11" s="1"/>
  <c r="C62" i="11"/>
  <c r="C72" i="11"/>
  <c r="M83" i="11"/>
  <c r="C89" i="11"/>
  <c r="K83" i="11"/>
  <c r="K75" i="11" s="1"/>
  <c r="C97" i="11"/>
  <c r="C113" i="11"/>
  <c r="L134" i="11"/>
  <c r="C140" i="11"/>
  <c r="C141" i="11"/>
  <c r="C142" i="11"/>
  <c r="C148" i="11"/>
  <c r="C149" i="11"/>
  <c r="C150" i="11"/>
  <c r="D161" i="11"/>
  <c r="D160" i="11" s="1"/>
  <c r="I166" i="11"/>
  <c r="K174" i="11"/>
  <c r="E174" i="11"/>
  <c r="C190" i="11"/>
  <c r="M187" i="11"/>
  <c r="M182" i="11" s="1"/>
  <c r="I199" i="11"/>
  <c r="I187" i="11" s="1"/>
  <c r="I182" i="11" s="1"/>
  <c r="C206" i="11"/>
  <c r="C210" i="11"/>
  <c r="N212" i="11"/>
  <c r="N211" i="11" s="1"/>
  <c r="C218" i="11"/>
  <c r="C224" i="11"/>
  <c r="C231" i="11"/>
  <c r="L233" i="11"/>
  <c r="L232" i="11" s="1"/>
  <c r="C239" i="11"/>
  <c r="L253" i="11"/>
  <c r="L252" i="11" s="1"/>
  <c r="C262" i="11"/>
  <c r="C278" i="11"/>
  <c r="O275" i="11"/>
  <c r="C43" i="11"/>
  <c r="C21" i="11"/>
  <c r="I76" i="11"/>
  <c r="C80" i="11"/>
  <c r="C94" i="11"/>
  <c r="F91" i="11"/>
  <c r="C228" i="11"/>
  <c r="F227" i="11"/>
  <c r="L55" i="11"/>
  <c r="L54" i="11" s="1"/>
  <c r="I58" i="11"/>
  <c r="L67" i="11"/>
  <c r="F69" i="11"/>
  <c r="F77" i="11"/>
  <c r="C86" i="11"/>
  <c r="F85" i="11"/>
  <c r="C93" i="11"/>
  <c r="I91" i="11"/>
  <c r="C118" i="11"/>
  <c r="F114" i="11"/>
  <c r="C114" i="11" s="1"/>
  <c r="C244" i="11"/>
  <c r="F241" i="11"/>
  <c r="C59" i="11"/>
  <c r="C101" i="11"/>
  <c r="I99" i="11"/>
  <c r="C259" i="11"/>
  <c r="I257" i="11"/>
  <c r="I253" i="11" s="1"/>
  <c r="I252" i="11" s="1"/>
  <c r="L27" i="11"/>
  <c r="L33" i="11"/>
  <c r="C33" i="11" s="1"/>
  <c r="L36" i="11"/>
  <c r="C36" i="11" s="1"/>
  <c r="F41" i="11"/>
  <c r="C41" i="11" s="1"/>
  <c r="O45" i="11"/>
  <c r="O20" i="11" s="1"/>
  <c r="I55" i="11"/>
  <c r="O69" i="11"/>
  <c r="O67" i="11" s="1"/>
  <c r="O53" i="11" s="1"/>
  <c r="C81" i="11"/>
  <c r="C88" i="11"/>
  <c r="C122" i="11"/>
  <c r="F121" i="11"/>
  <c r="H120" i="11"/>
  <c r="H75" i="11" s="1"/>
  <c r="C136" i="11"/>
  <c r="O152" i="11"/>
  <c r="K160" i="11"/>
  <c r="O161" i="11"/>
  <c r="O160" i="11" s="1"/>
  <c r="H187" i="11"/>
  <c r="H182" i="11" s="1"/>
  <c r="C95" i="11"/>
  <c r="C127" i="11"/>
  <c r="C216" i="11"/>
  <c r="C284" i="11"/>
  <c r="D20" i="11"/>
  <c r="H20" i="11"/>
  <c r="C100" i="11"/>
  <c r="C102" i="11"/>
  <c r="F99" i="11"/>
  <c r="C99" i="11" s="1"/>
  <c r="F108" i="11"/>
  <c r="I108" i="11"/>
  <c r="C109" i="11"/>
  <c r="C112" i="11"/>
  <c r="C124" i="11"/>
  <c r="C125" i="11"/>
  <c r="D120" i="11"/>
  <c r="O138" i="11"/>
  <c r="O120" i="11" s="1"/>
  <c r="C154" i="11"/>
  <c r="F153" i="11"/>
  <c r="G160" i="11"/>
  <c r="C164" i="11"/>
  <c r="C165" i="11"/>
  <c r="C176" i="11"/>
  <c r="C177" i="11"/>
  <c r="C180" i="11"/>
  <c r="F179" i="11"/>
  <c r="C184" i="11"/>
  <c r="F183" i="11"/>
  <c r="D187" i="11"/>
  <c r="D182" i="11" s="1"/>
  <c r="C198" i="11"/>
  <c r="E212" i="11"/>
  <c r="E211" i="11" s="1"/>
  <c r="C220" i="11"/>
  <c r="F219" i="11"/>
  <c r="C219" i="11" s="1"/>
  <c r="C230" i="11"/>
  <c r="G240" i="11"/>
  <c r="G211" i="11" s="1"/>
  <c r="C243" i="11"/>
  <c r="I241" i="11"/>
  <c r="C254" i="11"/>
  <c r="C256" i="11"/>
  <c r="C268" i="11"/>
  <c r="F267" i="11"/>
  <c r="C271" i="11"/>
  <c r="I269" i="11"/>
  <c r="F126" i="11"/>
  <c r="F134" i="11"/>
  <c r="F138" i="11"/>
  <c r="F162" i="11"/>
  <c r="F166" i="11"/>
  <c r="C186" i="11"/>
  <c r="O188" i="11"/>
  <c r="C200" i="11"/>
  <c r="F199" i="11"/>
  <c r="O199" i="11"/>
  <c r="C208" i="11"/>
  <c r="J211" i="11"/>
  <c r="J181" i="11" s="1"/>
  <c r="C222" i="11"/>
  <c r="L227" i="11"/>
  <c r="L212" i="11" s="1"/>
  <c r="C234" i="11"/>
  <c r="C236" i="11"/>
  <c r="F233" i="11"/>
  <c r="C246" i="11"/>
  <c r="C248" i="11"/>
  <c r="F245" i="11"/>
  <c r="C255" i="11"/>
  <c r="C264" i="11"/>
  <c r="F263" i="11"/>
  <c r="C263" i="11" s="1"/>
  <c r="O276" i="11"/>
  <c r="L183" i="11"/>
  <c r="L187" i="11"/>
  <c r="C192" i="11"/>
  <c r="F188" i="11"/>
  <c r="C203" i="11"/>
  <c r="C214" i="11"/>
  <c r="C235" i="11"/>
  <c r="I233" i="11"/>
  <c r="I232" i="11" s="1"/>
  <c r="C247" i="11"/>
  <c r="I245" i="11"/>
  <c r="I250" i="11"/>
  <c r="C250" i="11" s="1"/>
  <c r="C251" i="11"/>
  <c r="C260" i="11"/>
  <c r="F257" i="11"/>
  <c r="C279" i="11"/>
  <c r="C280" i="11"/>
  <c r="F276" i="11"/>
  <c r="L161" i="11" l="1"/>
  <c r="L160" i="11" s="1"/>
  <c r="L120" i="11"/>
  <c r="C166" i="11"/>
  <c r="D75" i="11"/>
  <c r="K181" i="11"/>
  <c r="F212" i="11"/>
  <c r="C212" i="11" s="1"/>
  <c r="C134" i="11"/>
  <c r="J75" i="11"/>
  <c r="J52" i="11" s="1"/>
  <c r="J51" i="11" s="1"/>
  <c r="O212" i="11"/>
  <c r="O211" i="11" s="1"/>
  <c r="D211" i="11"/>
  <c r="D181" i="11" s="1"/>
  <c r="N272" i="11"/>
  <c r="C126" i="11"/>
  <c r="O83" i="11"/>
  <c r="O75" i="11" s="1"/>
  <c r="O52" i="11" s="1"/>
  <c r="C276" i="11"/>
  <c r="G181" i="11"/>
  <c r="L83" i="11"/>
  <c r="E75" i="11"/>
  <c r="E52" i="11" s="1"/>
  <c r="E181" i="11"/>
  <c r="C257" i="11"/>
  <c r="M181" i="11"/>
  <c r="L211" i="11"/>
  <c r="H181" i="11"/>
  <c r="I54" i="11"/>
  <c r="I53" i="11" s="1"/>
  <c r="H52" i="11"/>
  <c r="C69" i="11"/>
  <c r="M75" i="11"/>
  <c r="M272" i="11" s="1"/>
  <c r="I83" i="11"/>
  <c r="C58" i="11"/>
  <c r="C91" i="11"/>
  <c r="M52" i="11"/>
  <c r="I120" i="11"/>
  <c r="G75" i="11"/>
  <c r="G52" i="11" s="1"/>
  <c r="I161" i="11"/>
  <c r="I160" i="11" s="1"/>
  <c r="N52" i="11"/>
  <c r="N181" i="11"/>
  <c r="C138" i="11"/>
  <c r="D52" i="11"/>
  <c r="K52" i="11"/>
  <c r="C188" i="11"/>
  <c r="F187" i="11"/>
  <c r="F182" i="11" s="1"/>
  <c r="C245" i="11"/>
  <c r="C269" i="11"/>
  <c r="C179" i="11"/>
  <c r="F178" i="11"/>
  <c r="C121" i="11"/>
  <c r="F120" i="11"/>
  <c r="C199" i="11"/>
  <c r="C183" i="11"/>
  <c r="F240" i="11"/>
  <c r="C241" i="11"/>
  <c r="F83" i="11"/>
  <c r="C85" i="11"/>
  <c r="F20" i="11"/>
  <c r="C267" i="11"/>
  <c r="F266" i="11"/>
  <c r="F67" i="11"/>
  <c r="C67" i="11" s="1"/>
  <c r="F253" i="11"/>
  <c r="I240" i="11"/>
  <c r="I211" i="11" s="1"/>
  <c r="C153" i="11"/>
  <c r="F152" i="11"/>
  <c r="C152" i="11" s="1"/>
  <c r="I275" i="11"/>
  <c r="I274" i="11" s="1"/>
  <c r="H272" i="11"/>
  <c r="C227" i="11"/>
  <c r="C55" i="11"/>
  <c r="O274" i="11"/>
  <c r="L182" i="11"/>
  <c r="F232" i="11"/>
  <c r="C232" i="11" s="1"/>
  <c r="C233" i="11"/>
  <c r="O187" i="11"/>
  <c r="O182" i="11" s="1"/>
  <c r="C162" i="11"/>
  <c r="F161" i="11"/>
  <c r="C108" i="11"/>
  <c r="C45" i="11"/>
  <c r="C27" i="11"/>
  <c r="L26" i="11"/>
  <c r="K272" i="11"/>
  <c r="C77" i="11"/>
  <c r="F76" i="11"/>
  <c r="L53" i="11"/>
  <c r="D272" i="11"/>
  <c r="L75" i="11" l="1"/>
  <c r="L52" i="11" s="1"/>
  <c r="E272" i="11"/>
  <c r="K51" i="11"/>
  <c r="K50" i="11" s="1"/>
  <c r="M51" i="11"/>
  <c r="M50" i="11" s="1"/>
  <c r="C54" i="11"/>
  <c r="C120" i="11"/>
  <c r="E51" i="11"/>
  <c r="E50" i="11" s="1"/>
  <c r="J272" i="11"/>
  <c r="D51" i="11"/>
  <c r="D50" i="11" s="1"/>
  <c r="L181" i="11"/>
  <c r="G51" i="11"/>
  <c r="G50" i="11" s="1"/>
  <c r="C83" i="11"/>
  <c r="H51" i="11"/>
  <c r="H273" i="11" s="1"/>
  <c r="K273" i="11"/>
  <c r="C240" i="11"/>
  <c r="N51" i="11"/>
  <c r="I75" i="11"/>
  <c r="I52" i="11" s="1"/>
  <c r="C274" i="11"/>
  <c r="G272" i="11"/>
  <c r="C182" i="11"/>
  <c r="C26" i="11"/>
  <c r="L20" i="11"/>
  <c r="C20" i="11" s="1"/>
  <c r="C275" i="11"/>
  <c r="F75" i="11"/>
  <c r="C76" i="11"/>
  <c r="I181" i="11"/>
  <c r="O181" i="11"/>
  <c r="O51" i="11" s="1"/>
  <c r="O272" i="11"/>
  <c r="F265" i="11"/>
  <c r="C266" i="11"/>
  <c r="L272" i="11"/>
  <c r="F53" i="11"/>
  <c r="G273" i="11"/>
  <c r="F211" i="11"/>
  <c r="C211" i="11" s="1"/>
  <c r="J50" i="11"/>
  <c r="J273" i="11"/>
  <c r="C178" i="11"/>
  <c r="F174" i="11"/>
  <c r="C174" i="11" s="1"/>
  <c r="F252" i="11"/>
  <c r="C252" i="11" s="1"/>
  <c r="C253" i="11"/>
  <c r="C161" i="11"/>
  <c r="F160" i="11"/>
  <c r="C160" i="11" s="1"/>
  <c r="E273" i="11"/>
  <c r="C187" i="11"/>
  <c r="L51" i="11" l="1"/>
  <c r="L50" i="11" s="1"/>
  <c r="H50" i="11"/>
  <c r="M273" i="11"/>
  <c r="D273" i="11"/>
  <c r="N273" i="11"/>
  <c r="N50" i="11"/>
  <c r="I51" i="11"/>
  <c r="I273" i="11" s="1"/>
  <c r="I272" i="11"/>
  <c r="C75" i="11"/>
  <c r="F52" i="11"/>
  <c r="C53" i="11"/>
  <c r="O50" i="11"/>
  <c r="O273" i="11"/>
  <c r="F181" i="11"/>
  <c r="C181" i="11" s="1"/>
  <c r="C265" i="11"/>
  <c r="F272" i="11"/>
  <c r="L273" i="11" l="1"/>
  <c r="I50" i="11"/>
  <c r="C272" i="11"/>
  <c r="F51" i="11"/>
  <c r="C52" i="11"/>
  <c r="F273" i="11" l="1"/>
  <c r="C273" i="11" s="1"/>
  <c r="F50" i="11"/>
  <c r="C50" i="11" s="1"/>
  <c r="C51" i="11"/>
  <c r="O284" i="10" l="1"/>
  <c r="L284" i="10"/>
  <c r="I284" i="10"/>
  <c r="F284" i="10"/>
  <c r="O283" i="10"/>
  <c r="L283" i="10"/>
  <c r="I283" i="10"/>
  <c r="F283" i="10"/>
  <c r="O282" i="10"/>
  <c r="L282" i="10"/>
  <c r="I282" i="10"/>
  <c r="F282" i="10"/>
  <c r="O281" i="10"/>
  <c r="L281" i="10"/>
  <c r="I281" i="10"/>
  <c r="F281" i="10"/>
  <c r="O280" i="10"/>
  <c r="L280" i="10"/>
  <c r="I280" i="10"/>
  <c r="F280" i="10"/>
  <c r="O279" i="10"/>
  <c r="L279" i="10"/>
  <c r="I279" i="10"/>
  <c r="F279" i="10"/>
  <c r="O278" i="10"/>
  <c r="L278" i="10"/>
  <c r="I278" i="10"/>
  <c r="F278" i="10"/>
  <c r="O277" i="10"/>
  <c r="O276" i="10" s="1"/>
  <c r="L277" i="10"/>
  <c r="I277" i="10"/>
  <c r="I276" i="10" s="1"/>
  <c r="F277" i="10"/>
  <c r="N276" i="10"/>
  <c r="M276" i="10"/>
  <c r="K276" i="10"/>
  <c r="J276" i="10"/>
  <c r="H276" i="10"/>
  <c r="G276" i="10"/>
  <c r="E276" i="10"/>
  <c r="D276" i="10"/>
  <c r="O271" i="10"/>
  <c r="L271" i="10"/>
  <c r="I271" i="10"/>
  <c r="F271" i="10"/>
  <c r="O270" i="10"/>
  <c r="L270" i="10"/>
  <c r="L269" i="10" s="1"/>
  <c r="I270" i="10"/>
  <c r="F270" i="10"/>
  <c r="F269" i="10" s="1"/>
  <c r="O269" i="10"/>
  <c r="N269" i="10"/>
  <c r="M269" i="10"/>
  <c r="K269" i="10"/>
  <c r="J269" i="10"/>
  <c r="H269" i="10"/>
  <c r="G269" i="10"/>
  <c r="E269" i="10"/>
  <c r="D269" i="10"/>
  <c r="O268" i="10"/>
  <c r="L268" i="10"/>
  <c r="L267" i="10" s="1"/>
  <c r="L266" i="10" s="1"/>
  <c r="L265" i="10" s="1"/>
  <c r="I268" i="10"/>
  <c r="I267" i="10" s="1"/>
  <c r="I266" i="10" s="1"/>
  <c r="I265" i="10" s="1"/>
  <c r="F268" i="10"/>
  <c r="O267" i="10"/>
  <c r="O266" i="10" s="1"/>
  <c r="O265" i="10" s="1"/>
  <c r="N267" i="10"/>
  <c r="M267" i="10"/>
  <c r="M266" i="10" s="1"/>
  <c r="M265" i="10" s="1"/>
  <c r="K267" i="10"/>
  <c r="K266" i="10" s="1"/>
  <c r="K265" i="10" s="1"/>
  <c r="J267" i="10"/>
  <c r="J266" i="10" s="1"/>
  <c r="J265" i="10" s="1"/>
  <c r="H267" i="10"/>
  <c r="H266" i="10" s="1"/>
  <c r="H265" i="10" s="1"/>
  <c r="G267" i="10"/>
  <c r="G266" i="10" s="1"/>
  <c r="G265" i="10" s="1"/>
  <c r="E267" i="10"/>
  <c r="E266" i="10" s="1"/>
  <c r="E265" i="10" s="1"/>
  <c r="D267" i="10"/>
  <c r="N266" i="10"/>
  <c r="N265" i="10" s="1"/>
  <c r="D266" i="10"/>
  <c r="D265" i="10" s="1"/>
  <c r="O264" i="10"/>
  <c r="L264" i="10"/>
  <c r="L263" i="10" s="1"/>
  <c r="I264" i="10"/>
  <c r="I263" i="10" s="1"/>
  <c r="F264" i="10"/>
  <c r="O263" i="10"/>
  <c r="N263" i="10"/>
  <c r="M263" i="10"/>
  <c r="K263" i="10"/>
  <c r="J263" i="10"/>
  <c r="H263" i="10"/>
  <c r="G263" i="10"/>
  <c r="E263" i="10"/>
  <c r="D263" i="10"/>
  <c r="O262" i="10"/>
  <c r="L262" i="10"/>
  <c r="I262" i="10"/>
  <c r="F262" i="10"/>
  <c r="O261" i="10"/>
  <c r="L261" i="10"/>
  <c r="I261" i="10"/>
  <c r="F261" i="10"/>
  <c r="O260" i="10"/>
  <c r="L260" i="10"/>
  <c r="I260" i="10"/>
  <c r="F260" i="10"/>
  <c r="O259" i="10"/>
  <c r="L259" i="10"/>
  <c r="I259" i="10"/>
  <c r="F259" i="10"/>
  <c r="O258" i="10"/>
  <c r="O257" i="10" s="1"/>
  <c r="L258" i="10"/>
  <c r="L257" i="10" s="1"/>
  <c r="I258" i="10"/>
  <c r="F258" i="10"/>
  <c r="F257" i="10" s="1"/>
  <c r="N257" i="10"/>
  <c r="M257" i="10"/>
  <c r="K257" i="10"/>
  <c r="K253" i="10" s="1"/>
  <c r="K252" i="10" s="1"/>
  <c r="J257" i="10"/>
  <c r="J253" i="10" s="1"/>
  <c r="H257" i="10"/>
  <c r="G257" i="10"/>
  <c r="G253" i="10" s="1"/>
  <c r="G252" i="10" s="1"/>
  <c r="E257" i="10"/>
  <c r="E253" i="10" s="1"/>
  <c r="E252" i="10" s="1"/>
  <c r="D257" i="10"/>
  <c r="D253" i="10" s="1"/>
  <c r="O256" i="10"/>
  <c r="L256" i="10"/>
  <c r="I256" i="10"/>
  <c r="F256" i="10"/>
  <c r="O255" i="10"/>
  <c r="L255" i="10"/>
  <c r="I255" i="10"/>
  <c r="F255" i="10"/>
  <c r="O254" i="10"/>
  <c r="L254" i="10"/>
  <c r="L253" i="10" s="1"/>
  <c r="I254" i="10"/>
  <c r="F254" i="10"/>
  <c r="N253" i="10"/>
  <c r="M253" i="10"/>
  <c r="H253" i="10"/>
  <c r="O251" i="10"/>
  <c r="O250" i="10" s="1"/>
  <c r="L251" i="10"/>
  <c r="L250" i="10" s="1"/>
  <c r="I251" i="10"/>
  <c r="F251" i="10"/>
  <c r="F250" i="10" s="1"/>
  <c r="N250" i="10"/>
  <c r="M250" i="10"/>
  <c r="K250" i="10"/>
  <c r="J250" i="10"/>
  <c r="H250" i="10"/>
  <c r="G250" i="10"/>
  <c r="E250" i="10"/>
  <c r="D250" i="10"/>
  <c r="O249" i="10"/>
  <c r="L249" i="10"/>
  <c r="I249" i="10"/>
  <c r="F249" i="10"/>
  <c r="O248" i="10"/>
  <c r="L248" i="10"/>
  <c r="I248" i="10"/>
  <c r="F248" i="10"/>
  <c r="O247" i="10"/>
  <c r="L247" i="10"/>
  <c r="I247" i="10"/>
  <c r="F247" i="10"/>
  <c r="O246" i="10"/>
  <c r="L246" i="10"/>
  <c r="L245" i="10" s="1"/>
  <c r="I246" i="10"/>
  <c r="F246" i="10"/>
  <c r="F245" i="10" s="1"/>
  <c r="N245" i="10"/>
  <c r="M245" i="10"/>
  <c r="K245" i="10"/>
  <c r="J245" i="10"/>
  <c r="H245" i="10"/>
  <c r="G245" i="10"/>
  <c r="E245" i="10"/>
  <c r="D245" i="10"/>
  <c r="O244" i="10"/>
  <c r="L244" i="10"/>
  <c r="I244" i="10"/>
  <c r="F244" i="10"/>
  <c r="O243" i="10"/>
  <c r="L243" i="10"/>
  <c r="I243" i="10"/>
  <c r="F243" i="10"/>
  <c r="O242" i="10"/>
  <c r="L242" i="10"/>
  <c r="I242" i="10"/>
  <c r="F242" i="10"/>
  <c r="F241" i="10" s="1"/>
  <c r="O241" i="10"/>
  <c r="N241" i="10"/>
  <c r="M241" i="10"/>
  <c r="K241" i="10"/>
  <c r="J241" i="10"/>
  <c r="H241" i="10"/>
  <c r="G241" i="10"/>
  <c r="E241" i="10"/>
  <c r="D241" i="10"/>
  <c r="O239" i="10"/>
  <c r="L239" i="10"/>
  <c r="I239" i="10"/>
  <c r="F239" i="10"/>
  <c r="O238" i="10"/>
  <c r="L238" i="10"/>
  <c r="I238" i="10"/>
  <c r="F238" i="10"/>
  <c r="O237" i="10"/>
  <c r="L237" i="10"/>
  <c r="I237" i="10"/>
  <c r="F237" i="10"/>
  <c r="O236" i="10"/>
  <c r="L236" i="10"/>
  <c r="I236" i="10"/>
  <c r="F236" i="10"/>
  <c r="O235" i="10"/>
  <c r="L235" i="10"/>
  <c r="I235" i="10"/>
  <c r="F235" i="10"/>
  <c r="O234" i="10"/>
  <c r="L234" i="10"/>
  <c r="I234" i="10"/>
  <c r="F234" i="10"/>
  <c r="F233" i="10" s="1"/>
  <c r="F232" i="10" s="1"/>
  <c r="N233" i="10"/>
  <c r="M233" i="10"/>
  <c r="M232" i="10" s="1"/>
  <c r="K233" i="10"/>
  <c r="K232" i="10" s="1"/>
  <c r="J233" i="10"/>
  <c r="J232" i="10" s="1"/>
  <c r="H233" i="10"/>
  <c r="H232" i="10" s="1"/>
  <c r="G233" i="10"/>
  <c r="G232" i="10" s="1"/>
  <c r="E233" i="10"/>
  <c r="E232" i="10" s="1"/>
  <c r="D233" i="10"/>
  <c r="D232" i="10" s="1"/>
  <c r="N232" i="10"/>
  <c r="O231" i="10"/>
  <c r="L231" i="10"/>
  <c r="I231" i="10"/>
  <c r="F231" i="10"/>
  <c r="O230" i="10"/>
  <c r="L230" i="10"/>
  <c r="I230" i="10"/>
  <c r="F230" i="10"/>
  <c r="O229" i="10"/>
  <c r="L229" i="10"/>
  <c r="I229" i="10"/>
  <c r="F229" i="10"/>
  <c r="O228" i="10"/>
  <c r="L228" i="10"/>
  <c r="L227" i="10" s="1"/>
  <c r="I228" i="10"/>
  <c r="F228" i="10"/>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I219" i="10" s="1"/>
  <c r="F220" i="10"/>
  <c r="N219" i="10"/>
  <c r="M219" i="10"/>
  <c r="K219" i="10"/>
  <c r="J219" i="10"/>
  <c r="H219" i="10"/>
  <c r="G219" i="10"/>
  <c r="E219" i="10"/>
  <c r="D219" i="10"/>
  <c r="O218" i="10"/>
  <c r="L218" i="10"/>
  <c r="I218" i="10"/>
  <c r="F218" i="10"/>
  <c r="O217" i="10"/>
  <c r="O216" i="10" s="1"/>
  <c r="L217" i="10"/>
  <c r="I217" i="10"/>
  <c r="I216" i="10" s="1"/>
  <c r="F217" i="10"/>
  <c r="N216" i="10"/>
  <c r="M216" i="10"/>
  <c r="K216" i="10"/>
  <c r="J216" i="10"/>
  <c r="H216" i="10"/>
  <c r="G216" i="10"/>
  <c r="E216" i="10"/>
  <c r="D216" i="10"/>
  <c r="O215" i="10"/>
  <c r="O214" i="10" s="1"/>
  <c r="L215" i="10"/>
  <c r="L214" i="10" s="1"/>
  <c r="I215" i="10"/>
  <c r="F215" i="10"/>
  <c r="F214" i="10" s="1"/>
  <c r="N214" i="10"/>
  <c r="M214" i="10"/>
  <c r="K214" i="10"/>
  <c r="J214" i="10"/>
  <c r="H214" i="10"/>
  <c r="G214" i="10"/>
  <c r="G212" i="10" s="1"/>
  <c r="E214" i="10"/>
  <c r="D214" i="10"/>
  <c r="O213" i="10"/>
  <c r="L213" i="10"/>
  <c r="I213" i="10"/>
  <c r="F213" i="10"/>
  <c r="O210" i="10"/>
  <c r="L210" i="10"/>
  <c r="I210" i="10"/>
  <c r="F210" i="10"/>
  <c r="O209" i="10"/>
  <c r="O208" i="10" s="1"/>
  <c r="L209" i="10"/>
  <c r="L208" i="10" s="1"/>
  <c r="I209" i="10"/>
  <c r="I208" i="10" s="1"/>
  <c r="F209" i="10"/>
  <c r="F208" i="10" s="1"/>
  <c r="N208" i="10"/>
  <c r="M208" i="10"/>
  <c r="K208" i="10"/>
  <c r="J208" i="10"/>
  <c r="H208" i="10"/>
  <c r="G208" i="10"/>
  <c r="E208" i="10"/>
  <c r="D208" i="10"/>
  <c r="O207" i="10"/>
  <c r="L207" i="10"/>
  <c r="I207" i="10"/>
  <c r="F207" i="10"/>
  <c r="O206" i="10"/>
  <c r="L206" i="10"/>
  <c r="I206" i="10"/>
  <c r="F206" i="10"/>
  <c r="O205" i="10"/>
  <c r="L205" i="10"/>
  <c r="I205" i="10"/>
  <c r="F205" i="10"/>
  <c r="O204" i="10"/>
  <c r="L204" i="10"/>
  <c r="I204" i="10"/>
  <c r="F204" i="10"/>
  <c r="O203" i="10"/>
  <c r="L203" i="10"/>
  <c r="I203" i="10"/>
  <c r="F203" i="10"/>
  <c r="O202" i="10"/>
  <c r="L202" i="10"/>
  <c r="I202" i="10"/>
  <c r="F202" i="10"/>
  <c r="O201" i="10"/>
  <c r="L201" i="10"/>
  <c r="I201" i="10"/>
  <c r="F201" i="10"/>
  <c r="O200" i="10"/>
  <c r="L200" i="10"/>
  <c r="I200" i="10"/>
  <c r="F200" i="10"/>
  <c r="N199" i="10"/>
  <c r="M199" i="10"/>
  <c r="K199" i="10"/>
  <c r="J199" i="10"/>
  <c r="H199" i="10"/>
  <c r="G199" i="10"/>
  <c r="E199" i="10"/>
  <c r="D199" i="10"/>
  <c r="O198" i="10"/>
  <c r="L198" i="10"/>
  <c r="I198" i="10"/>
  <c r="F198" i="10"/>
  <c r="O197" i="10"/>
  <c r="L197" i="10"/>
  <c r="I197" i="10"/>
  <c r="F197" i="10"/>
  <c r="O196" i="10"/>
  <c r="L196" i="10"/>
  <c r="I196" i="10"/>
  <c r="F196" i="10"/>
  <c r="O195" i="10"/>
  <c r="L195" i="10"/>
  <c r="I195" i="10"/>
  <c r="F195" i="10"/>
  <c r="O194" i="10"/>
  <c r="L194" i="10"/>
  <c r="I194" i="10"/>
  <c r="F194" i="10"/>
  <c r="O193" i="10"/>
  <c r="L193" i="10"/>
  <c r="I193" i="10"/>
  <c r="F193" i="10"/>
  <c r="O192" i="10"/>
  <c r="L192" i="10"/>
  <c r="I192" i="10"/>
  <c r="F192" i="10"/>
  <c r="O191" i="10"/>
  <c r="L191" i="10"/>
  <c r="I191" i="10"/>
  <c r="F191" i="10"/>
  <c r="O190" i="10"/>
  <c r="L190" i="10"/>
  <c r="I190" i="10"/>
  <c r="F190" i="10"/>
  <c r="O189" i="10"/>
  <c r="L189" i="10"/>
  <c r="L188" i="10" s="1"/>
  <c r="I189" i="10"/>
  <c r="F189" i="10"/>
  <c r="N188" i="10"/>
  <c r="M188" i="10"/>
  <c r="K188" i="10"/>
  <c r="K187" i="10" s="1"/>
  <c r="J188" i="10"/>
  <c r="H188" i="10"/>
  <c r="G188" i="10"/>
  <c r="E188" i="10"/>
  <c r="E187" i="10" s="1"/>
  <c r="D188" i="10"/>
  <c r="O186" i="10"/>
  <c r="L186" i="10"/>
  <c r="I186" i="10"/>
  <c r="F186" i="10"/>
  <c r="O185" i="10"/>
  <c r="L185" i="10"/>
  <c r="I185" i="10"/>
  <c r="F185" i="10"/>
  <c r="O184" i="10"/>
  <c r="L184" i="10"/>
  <c r="L183" i="10" s="1"/>
  <c r="I184" i="10"/>
  <c r="F184" i="10"/>
  <c r="N183" i="10"/>
  <c r="M183" i="10"/>
  <c r="K183" i="10"/>
  <c r="J183" i="10"/>
  <c r="H183" i="10"/>
  <c r="G183" i="10"/>
  <c r="E183" i="10"/>
  <c r="D183" i="10"/>
  <c r="O180" i="10"/>
  <c r="L180" i="10"/>
  <c r="L179" i="10" s="1"/>
  <c r="L178" i="10" s="1"/>
  <c r="I180" i="10"/>
  <c r="I179" i="10" s="1"/>
  <c r="I178" i="10" s="1"/>
  <c r="F180" i="10"/>
  <c r="O179" i="10"/>
  <c r="O178" i="10" s="1"/>
  <c r="N179" i="10"/>
  <c r="N178" i="10" s="1"/>
  <c r="M179" i="10"/>
  <c r="M178" i="10" s="1"/>
  <c r="K179" i="10"/>
  <c r="J179" i="10"/>
  <c r="J178" i="10" s="1"/>
  <c r="H179" i="10"/>
  <c r="H178" i="10" s="1"/>
  <c r="G179" i="10"/>
  <c r="G178" i="10" s="1"/>
  <c r="F179" i="10"/>
  <c r="E179" i="10"/>
  <c r="E178" i="10" s="1"/>
  <c r="D179" i="10"/>
  <c r="D178" i="10" s="1"/>
  <c r="K178" i="10"/>
  <c r="O177" i="10"/>
  <c r="L177" i="10"/>
  <c r="I177" i="10"/>
  <c r="F177" i="10"/>
  <c r="O176" i="10"/>
  <c r="O175" i="10" s="1"/>
  <c r="L176" i="10"/>
  <c r="L175" i="10" s="1"/>
  <c r="I176" i="10"/>
  <c r="F176" i="10"/>
  <c r="F175" i="10" s="1"/>
  <c r="N175" i="10"/>
  <c r="M175" i="10"/>
  <c r="K175" i="10"/>
  <c r="K174" i="10" s="1"/>
  <c r="J175" i="10"/>
  <c r="H175" i="10"/>
  <c r="G175" i="10"/>
  <c r="E175" i="10"/>
  <c r="D175" i="10"/>
  <c r="O173" i="10"/>
  <c r="L173" i="10"/>
  <c r="I173" i="10"/>
  <c r="F173" i="10"/>
  <c r="O172" i="10"/>
  <c r="O171" i="10" s="1"/>
  <c r="L172" i="10"/>
  <c r="L171" i="10" s="1"/>
  <c r="I172" i="10"/>
  <c r="F172" i="10"/>
  <c r="F171" i="10" s="1"/>
  <c r="N171" i="10"/>
  <c r="M171" i="10"/>
  <c r="K171" i="10"/>
  <c r="J171" i="10"/>
  <c r="H171" i="10"/>
  <c r="G171" i="10"/>
  <c r="E171" i="10"/>
  <c r="D171" i="10"/>
  <c r="O170" i="10"/>
  <c r="L170" i="10"/>
  <c r="I170" i="10"/>
  <c r="F170" i="10"/>
  <c r="O169" i="10"/>
  <c r="L169" i="10"/>
  <c r="I169" i="10"/>
  <c r="F169" i="10"/>
  <c r="O168" i="10"/>
  <c r="L168" i="10"/>
  <c r="I168" i="10"/>
  <c r="F168" i="10"/>
  <c r="O167" i="10"/>
  <c r="O166" i="10" s="1"/>
  <c r="L167" i="10"/>
  <c r="L166" i="10" s="1"/>
  <c r="I167" i="10"/>
  <c r="F167" i="10"/>
  <c r="F166" i="10" s="1"/>
  <c r="N166" i="10"/>
  <c r="M166" i="10"/>
  <c r="K166" i="10"/>
  <c r="J166" i="10"/>
  <c r="H166" i="10"/>
  <c r="G166" i="10"/>
  <c r="E166" i="10"/>
  <c r="D166" i="10"/>
  <c r="O165" i="10"/>
  <c r="L165" i="10"/>
  <c r="I165" i="10"/>
  <c r="F165" i="10"/>
  <c r="O164" i="10"/>
  <c r="L164" i="10"/>
  <c r="I164" i="10"/>
  <c r="F164" i="10"/>
  <c r="O163" i="10"/>
  <c r="L163" i="10"/>
  <c r="L162" i="10" s="1"/>
  <c r="I163" i="10"/>
  <c r="F163" i="10"/>
  <c r="F162" i="10" s="1"/>
  <c r="F161" i="10" s="1"/>
  <c r="O162" i="10"/>
  <c r="N162" i="10"/>
  <c r="M162" i="10"/>
  <c r="K162" i="10"/>
  <c r="J162" i="10"/>
  <c r="H162" i="10"/>
  <c r="G162" i="10"/>
  <c r="E162" i="10"/>
  <c r="D162" i="10"/>
  <c r="H161" i="10"/>
  <c r="O159" i="10"/>
  <c r="L159" i="10"/>
  <c r="I159" i="10"/>
  <c r="F159" i="10"/>
  <c r="O158" i="10"/>
  <c r="L158" i="10"/>
  <c r="I158" i="10"/>
  <c r="F158" i="10"/>
  <c r="O157" i="10"/>
  <c r="L157" i="10"/>
  <c r="I157" i="10"/>
  <c r="F157" i="10"/>
  <c r="O156" i="10"/>
  <c r="L156" i="10"/>
  <c r="I156" i="10"/>
  <c r="F156" i="10"/>
  <c r="O155" i="10"/>
  <c r="L155" i="10"/>
  <c r="I155" i="10"/>
  <c r="F155" i="10"/>
  <c r="O154" i="10"/>
  <c r="L154" i="10"/>
  <c r="I154" i="10"/>
  <c r="F154" i="10"/>
  <c r="N153" i="10"/>
  <c r="N152" i="10" s="1"/>
  <c r="M153" i="10"/>
  <c r="M152" i="10" s="1"/>
  <c r="K153" i="10"/>
  <c r="J153" i="10"/>
  <c r="J152" i="10" s="1"/>
  <c r="H153" i="10"/>
  <c r="H152" i="10" s="1"/>
  <c r="G153" i="10"/>
  <c r="G152" i="10" s="1"/>
  <c r="E153" i="10"/>
  <c r="D153" i="10"/>
  <c r="D152" i="10" s="1"/>
  <c r="K152" i="10"/>
  <c r="E152" i="10"/>
  <c r="O151" i="10"/>
  <c r="L151" i="10"/>
  <c r="I151" i="10"/>
  <c r="F151" i="10"/>
  <c r="O150" i="10"/>
  <c r="L150" i="10"/>
  <c r="I150" i="10"/>
  <c r="F150" i="10"/>
  <c r="O149" i="10"/>
  <c r="L149" i="10"/>
  <c r="I149" i="10"/>
  <c r="F149" i="10"/>
  <c r="O148" i="10"/>
  <c r="O147" i="10" s="1"/>
  <c r="L148" i="10"/>
  <c r="L147" i="10" s="1"/>
  <c r="I148" i="10"/>
  <c r="F148" i="10"/>
  <c r="F147" i="10" s="1"/>
  <c r="N147" i="10"/>
  <c r="M147" i="10"/>
  <c r="K147" i="10"/>
  <c r="J147" i="10"/>
  <c r="H147" i="10"/>
  <c r="G147" i="10"/>
  <c r="E147" i="10"/>
  <c r="D147" i="10"/>
  <c r="O146" i="10"/>
  <c r="L146" i="10"/>
  <c r="I146" i="10"/>
  <c r="F146" i="10"/>
  <c r="O145" i="10"/>
  <c r="L145" i="10"/>
  <c r="I145" i="10"/>
  <c r="F145" i="10"/>
  <c r="O144" i="10"/>
  <c r="L144" i="10"/>
  <c r="I144" i="10"/>
  <c r="F144" i="10"/>
  <c r="O143" i="10"/>
  <c r="L143" i="10"/>
  <c r="I143" i="10"/>
  <c r="F143" i="10"/>
  <c r="O142" i="10"/>
  <c r="L142" i="10"/>
  <c r="I142" i="10"/>
  <c r="F142" i="10"/>
  <c r="O141" i="10"/>
  <c r="L141" i="10"/>
  <c r="I141" i="10"/>
  <c r="F141" i="10"/>
  <c r="O140" i="10"/>
  <c r="L140" i="10"/>
  <c r="I140" i="10"/>
  <c r="F140" i="10"/>
  <c r="O139" i="10"/>
  <c r="L139" i="10"/>
  <c r="L138" i="10" s="1"/>
  <c r="I139" i="10"/>
  <c r="F139" i="10"/>
  <c r="N138" i="10"/>
  <c r="M138" i="10"/>
  <c r="K138" i="10"/>
  <c r="J138" i="10"/>
  <c r="H138" i="10"/>
  <c r="G138" i="10"/>
  <c r="E138" i="10"/>
  <c r="D138" i="10"/>
  <c r="O137" i="10"/>
  <c r="L137" i="10"/>
  <c r="I137" i="10"/>
  <c r="F137" i="10"/>
  <c r="O136" i="10"/>
  <c r="L136" i="10"/>
  <c r="I136" i="10"/>
  <c r="F136" i="10"/>
  <c r="O135" i="10"/>
  <c r="L135" i="10"/>
  <c r="L134" i="10" s="1"/>
  <c r="I135" i="10"/>
  <c r="F135" i="10"/>
  <c r="F134" i="10" s="1"/>
  <c r="O134" i="10"/>
  <c r="N134" i="10"/>
  <c r="M134" i="10"/>
  <c r="K134" i="10"/>
  <c r="J134" i="10"/>
  <c r="H134" i="10"/>
  <c r="G134" i="10"/>
  <c r="E134" i="10"/>
  <c r="D134" i="10"/>
  <c r="O133" i="10"/>
  <c r="L133" i="10"/>
  <c r="I133" i="10"/>
  <c r="F133" i="10"/>
  <c r="O132" i="10"/>
  <c r="O131" i="10" s="1"/>
  <c r="L132" i="10"/>
  <c r="L131" i="10" s="1"/>
  <c r="I132" i="10"/>
  <c r="F132" i="10"/>
  <c r="F131" i="10" s="1"/>
  <c r="N131" i="10"/>
  <c r="M131" i="10"/>
  <c r="K131" i="10"/>
  <c r="J131" i="10"/>
  <c r="H131" i="10"/>
  <c r="G131" i="10"/>
  <c r="E131" i="10"/>
  <c r="D131" i="10"/>
  <c r="O130" i="10"/>
  <c r="L130" i="10"/>
  <c r="I130" i="10"/>
  <c r="F130" i="10"/>
  <c r="O129" i="10"/>
  <c r="L129" i="10"/>
  <c r="I129" i="10"/>
  <c r="F129" i="10"/>
  <c r="O128" i="10"/>
  <c r="L128" i="10"/>
  <c r="I128" i="10"/>
  <c r="F128" i="10"/>
  <c r="O127" i="10"/>
  <c r="L127" i="10"/>
  <c r="L126" i="10" s="1"/>
  <c r="I127" i="10"/>
  <c r="F127" i="10"/>
  <c r="F126" i="10" s="1"/>
  <c r="O126" i="10"/>
  <c r="N126" i="10"/>
  <c r="M126" i="10"/>
  <c r="K126" i="10"/>
  <c r="J126" i="10"/>
  <c r="H126" i="10"/>
  <c r="G126" i="10"/>
  <c r="E126" i="10"/>
  <c r="D126" i="10"/>
  <c r="O125" i="10"/>
  <c r="L125" i="10"/>
  <c r="I125" i="10"/>
  <c r="F125" i="10"/>
  <c r="O124" i="10"/>
  <c r="L124" i="10"/>
  <c r="I124" i="10"/>
  <c r="F124" i="10"/>
  <c r="O123" i="10"/>
  <c r="L123" i="10"/>
  <c r="I123" i="10"/>
  <c r="F123" i="10"/>
  <c r="O122" i="10"/>
  <c r="O121" i="10" s="1"/>
  <c r="L122" i="10"/>
  <c r="L121" i="10" s="1"/>
  <c r="I122" i="10"/>
  <c r="I121" i="10" s="1"/>
  <c r="F122" i="10"/>
  <c r="N121" i="10"/>
  <c r="M121" i="10"/>
  <c r="K121" i="10"/>
  <c r="J121" i="10"/>
  <c r="H121" i="10"/>
  <c r="G121" i="10"/>
  <c r="E121" i="10"/>
  <c r="D121" i="10"/>
  <c r="O119" i="10"/>
  <c r="L119" i="10"/>
  <c r="I119" i="10"/>
  <c r="F119" i="10"/>
  <c r="O118" i="10"/>
  <c r="L118" i="10"/>
  <c r="I118" i="10"/>
  <c r="F118" i="10"/>
  <c r="O117" i="10"/>
  <c r="L117" i="10"/>
  <c r="I117" i="10"/>
  <c r="F117" i="10"/>
  <c r="O116" i="10"/>
  <c r="L116" i="10"/>
  <c r="I116" i="10"/>
  <c r="F116" i="10"/>
  <c r="O115" i="10"/>
  <c r="L115" i="10"/>
  <c r="I115" i="10"/>
  <c r="F115" i="10"/>
  <c r="F114" i="10" s="1"/>
  <c r="O114" i="10"/>
  <c r="N114" i="10"/>
  <c r="M114" i="10"/>
  <c r="K114" i="10"/>
  <c r="J114" i="10"/>
  <c r="H114" i="10"/>
  <c r="G114" i="10"/>
  <c r="E114" i="10"/>
  <c r="D114" i="10"/>
  <c r="O113" i="10"/>
  <c r="L113" i="10"/>
  <c r="I113" i="10"/>
  <c r="F113" i="10"/>
  <c r="O112" i="10"/>
  <c r="L112" i="10"/>
  <c r="I112" i="10"/>
  <c r="F112" i="10"/>
  <c r="O111" i="10"/>
  <c r="L111" i="10"/>
  <c r="I111" i="10"/>
  <c r="F111" i="10"/>
  <c r="O110" i="10"/>
  <c r="L110" i="10"/>
  <c r="I110" i="10"/>
  <c r="F110" i="10"/>
  <c r="O109" i="10"/>
  <c r="L109" i="10"/>
  <c r="L108" i="10" s="1"/>
  <c r="I109" i="10"/>
  <c r="F109" i="10"/>
  <c r="N108" i="10"/>
  <c r="M108" i="10"/>
  <c r="K108" i="10"/>
  <c r="J108" i="10"/>
  <c r="H108" i="10"/>
  <c r="G108" i="10"/>
  <c r="E108" i="10"/>
  <c r="D108" i="10"/>
  <c r="O107" i="10"/>
  <c r="L107" i="10"/>
  <c r="I107" i="10"/>
  <c r="F107" i="10"/>
  <c r="O106" i="10"/>
  <c r="L106" i="10"/>
  <c r="I106" i="10"/>
  <c r="F106" i="10"/>
  <c r="O105" i="10"/>
  <c r="L105" i="10"/>
  <c r="I105" i="10"/>
  <c r="F105" i="10"/>
  <c r="O104" i="10"/>
  <c r="L104" i="10"/>
  <c r="I104" i="10"/>
  <c r="F104" i="10"/>
  <c r="O103" i="10"/>
  <c r="L103" i="10"/>
  <c r="I103" i="10"/>
  <c r="F103" i="10"/>
  <c r="O102" i="10"/>
  <c r="L102" i="10"/>
  <c r="I102" i="10"/>
  <c r="F102" i="10"/>
  <c r="O101" i="10"/>
  <c r="L101" i="10"/>
  <c r="I101" i="10"/>
  <c r="F101" i="10"/>
  <c r="O100" i="10"/>
  <c r="O99" i="10" s="1"/>
  <c r="L100" i="10"/>
  <c r="I100" i="10"/>
  <c r="F100" i="10"/>
  <c r="N99" i="10"/>
  <c r="M99" i="10"/>
  <c r="K99" i="10"/>
  <c r="J99" i="10"/>
  <c r="H99" i="10"/>
  <c r="G99" i="10"/>
  <c r="E99" i="10"/>
  <c r="D99" i="10"/>
  <c r="O98" i="10"/>
  <c r="L98" i="10"/>
  <c r="I98" i="10"/>
  <c r="F98" i="10"/>
  <c r="O97" i="10"/>
  <c r="L97" i="10"/>
  <c r="I97" i="10"/>
  <c r="F97" i="10"/>
  <c r="O96" i="10"/>
  <c r="L96" i="10"/>
  <c r="I96" i="10"/>
  <c r="F96" i="10"/>
  <c r="O95" i="10"/>
  <c r="L95" i="10"/>
  <c r="I95" i="10"/>
  <c r="F95" i="10"/>
  <c r="O94" i="10"/>
  <c r="L94" i="10"/>
  <c r="I94" i="10"/>
  <c r="F94" i="10"/>
  <c r="O93" i="10"/>
  <c r="L93" i="10"/>
  <c r="I93" i="10"/>
  <c r="F93" i="10"/>
  <c r="O92" i="10"/>
  <c r="L92" i="10"/>
  <c r="I92" i="10"/>
  <c r="F92" i="10"/>
  <c r="N91" i="10"/>
  <c r="M91" i="10"/>
  <c r="K91" i="10"/>
  <c r="J91" i="10"/>
  <c r="H91" i="10"/>
  <c r="G91" i="10"/>
  <c r="E91" i="10"/>
  <c r="D91" i="10"/>
  <c r="O90" i="10"/>
  <c r="L90" i="10"/>
  <c r="I90" i="10"/>
  <c r="F90" i="10"/>
  <c r="O89" i="10"/>
  <c r="L89" i="10"/>
  <c r="I89" i="10"/>
  <c r="F89" i="10"/>
  <c r="O88" i="10"/>
  <c r="L88" i="10"/>
  <c r="I88" i="10"/>
  <c r="F88" i="10"/>
  <c r="O87" i="10"/>
  <c r="L87" i="10"/>
  <c r="I87" i="10"/>
  <c r="F87" i="10"/>
  <c r="O86" i="10"/>
  <c r="L86" i="10"/>
  <c r="I86" i="10"/>
  <c r="I85" i="10" s="1"/>
  <c r="F86" i="10"/>
  <c r="N85" i="10"/>
  <c r="M85" i="10"/>
  <c r="K85" i="10"/>
  <c r="J85" i="10"/>
  <c r="H85" i="10"/>
  <c r="G85" i="10"/>
  <c r="E85" i="10"/>
  <c r="D85" i="10"/>
  <c r="O84" i="10"/>
  <c r="L84" i="10"/>
  <c r="I84" i="10"/>
  <c r="F84" i="10"/>
  <c r="O82" i="10"/>
  <c r="L82" i="10"/>
  <c r="I82" i="10"/>
  <c r="F82" i="10"/>
  <c r="O81" i="10"/>
  <c r="L81" i="10"/>
  <c r="L80" i="10" s="1"/>
  <c r="I81" i="10"/>
  <c r="I80" i="10" s="1"/>
  <c r="F81" i="10"/>
  <c r="N80" i="10"/>
  <c r="M80" i="10"/>
  <c r="K80" i="10"/>
  <c r="J80" i="10"/>
  <c r="H80" i="10"/>
  <c r="G80" i="10"/>
  <c r="E80" i="10"/>
  <c r="D80" i="10"/>
  <c r="O79" i="10"/>
  <c r="L79" i="10"/>
  <c r="I79" i="10"/>
  <c r="F79" i="10"/>
  <c r="O78" i="10"/>
  <c r="L78" i="10"/>
  <c r="L77" i="10" s="1"/>
  <c r="I78" i="10"/>
  <c r="I77" i="10" s="1"/>
  <c r="F78" i="10"/>
  <c r="N77" i="10"/>
  <c r="N76" i="10" s="1"/>
  <c r="M77" i="10"/>
  <c r="K77" i="10"/>
  <c r="J77" i="10"/>
  <c r="J76" i="10" s="1"/>
  <c r="H77" i="10"/>
  <c r="G77" i="10"/>
  <c r="G76" i="10" s="1"/>
  <c r="E77" i="10"/>
  <c r="E76" i="10" s="1"/>
  <c r="D77" i="10"/>
  <c r="H76" i="10"/>
  <c r="O74" i="10"/>
  <c r="L74" i="10"/>
  <c r="I74" i="10"/>
  <c r="F74" i="10"/>
  <c r="O73" i="10"/>
  <c r="L73" i="10"/>
  <c r="I73" i="10"/>
  <c r="F73" i="10"/>
  <c r="O72" i="10"/>
  <c r="L72" i="10"/>
  <c r="I72" i="10"/>
  <c r="F72" i="10"/>
  <c r="O71" i="10"/>
  <c r="L71" i="10"/>
  <c r="I71" i="10"/>
  <c r="F71" i="10"/>
  <c r="O70" i="10"/>
  <c r="L70" i="10"/>
  <c r="L69" i="10" s="1"/>
  <c r="I70" i="10"/>
  <c r="F70" i="10"/>
  <c r="N69" i="10"/>
  <c r="N67" i="10" s="1"/>
  <c r="M69" i="10"/>
  <c r="M67" i="10" s="1"/>
  <c r="K69" i="10"/>
  <c r="K67" i="10" s="1"/>
  <c r="J69" i="10"/>
  <c r="J67" i="10" s="1"/>
  <c r="H69" i="10"/>
  <c r="H67" i="10" s="1"/>
  <c r="G69" i="10"/>
  <c r="G67" i="10" s="1"/>
  <c r="E69" i="10"/>
  <c r="E67" i="10" s="1"/>
  <c r="D69" i="10"/>
  <c r="D67" i="10" s="1"/>
  <c r="O68" i="10"/>
  <c r="L68" i="10"/>
  <c r="I68" i="10"/>
  <c r="F68"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O58" i="10" s="1"/>
  <c r="L59" i="10"/>
  <c r="L58" i="10" s="1"/>
  <c r="I59" i="10"/>
  <c r="I58" i="10" s="1"/>
  <c r="F59" i="10"/>
  <c r="N58" i="10"/>
  <c r="M58" i="10"/>
  <c r="K58" i="10"/>
  <c r="J58" i="10"/>
  <c r="H58" i="10"/>
  <c r="G58" i="10"/>
  <c r="E58" i="10"/>
  <c r="D58" i="10"/>
  <c r="O57" i="10"/>
  <c r="L57" i="10"/>
  <c r="I57" i="10"/>
  <c r="F57" i="10"/>
  <c r="O56" i="10"/>
  <c r="L56" i="10"/>
  <c r="L55" i="10" s="1"/>
  <c r="I56" i="10"/>
  <c r="F56" i="10"/>
  <c r="F55" i="10" s="1"/>
  <c r="O55" i="10"/>
  <c r="N55" i="10"/>
  <c r="M55" i="10"/>
  <c r="K55" i="10"/>
  <c r="J55" i="10"/>
  <c r="H55" i="10"/>
  <c r="G55" i="10"/>
  <c r="E55" i="10"/>
  <c r="D55" i="10"/>
  <c r="N54" i="10"/>
  <c r="N53" i="10" s="1"/>
  <c r="O47" i="10"/>
  <c r="C47" i="10" s="1"/>
  <c r="O46" i="10"/>
  <c r="C46" i="10" s="1"/>
  <c r="N45" i="10"/>
  <c r="M45" i="10"/>
  <c r="L44" i="10"/>
  <c r="L43" i="10" s="1"/>
  <c r="I44" i="10"/>
  <c r="I43" i="10" s="1"/>
  <c r="F44" i="10"/>
  <c r="F43" i="10" s="1"/>
  <c r="K43" i="10"/>
  <c r="J43" i="10"/>
  <c r="H43" i="10"/>
  <c r="G43" i="10"/>
  <c r="E43" i="10"/>
  <c r="D43" i="10"/>
  <c r="F42" i="10"/>
  <c r="C42" i="10" s="1"/>
  <c r="E41" i="10"/>
  <c r="D41" i="10"/>
  <c r="L40" i="10"/>
  <c r="C40" i="10" s="1"/>
  <c r="L39" i="10"/>
  <c r="C39" i="10" s="1"/>
  <c r="L38" i="10"/>
  <c r="C38" i="10" s="1"/>
  <c r="L37" i="10"/>
  <c r="C37" i="10" s="1"/>
  <c r="K36" i="10"/>
  <c r="J36" i="10"/>
  <c r="L35" i="10"/>
  <c r="C35" i="10" s="1"/>
  <c r="L34" i="10"/>
  <c r="C34" i="10" s="1"/>
  <c r="K33" i="10"/>
  <c r="J33" i="10"/>
  <c r="L32" i="10"/>
  <c r="C32" i="10" s="1"/>
  <c r="K31" i="10"/>
  <c r="J31" i="10"/>
  <c r="L30" i="10"/>
  <c r="C30" i="10" s="1"/>
  <c r="L29" i="10"/>
  <c r="C29" i="10" s="1"/>
  <c r="L28" i="10"/>
  <c r="C28" i="10" s="1"/>
  <c r="K27" i="10"/>
  <c r="J27" i="10"/>
  <c r="F25" i="10"/>
  <c r="C25" i="10" s="1"/>
  <c r="I24" i="10"/>
  <c r="F24" i="10"/>
  <c r="O23" i="10"/>
  <c r="L23" i="10"/>
  <c r="I23" i="10"/>
  <c r="F23" i="10"/>
  <c r="O22" i="10"/>
  <c r="O21" i="10" s="1"/>
  <c r="L22" i="10"/>
  <c r="L21" i="10" s="1"/>
  <c r="L275" i="10" s="1"/>
  <c r="I22" i="10"/>
  <c r="I21" i="10" s="1"/>
  <c r="F22" i="10"/>
  <c r="F21" i="10" s="1"/>
  <c r="N21" i="10"/>
  <c r="N275" i="10" s="1"/>
  <c r="N274" i="10" s="1"/>
  <c r="M21" i="10"/>
  <c r="K21" i="10"/>
  <c r="J21" i="10"/>
  <c r="J275" i="10" s="1"/>
  <c r="H21" i="10"/>
  <c r="H275" i="10" s="1"/>
  <c r="H274" i="10" s="1"/>
  <c r="G21" i="10"/>
  <c r="G20" i="10" s="1"/>
  <c r="E21" i="10"/>
  <c r="D21" i="10"/>
  <c r="D275" i="10" s="1"/>
  <c r="C277" i="10" l="1"/>
  <c r="C281" i="10"/>
  <c r="F99" i="10"/>
  <c r="J54" i="10"/>
  <c r="O174" i="10"/>
  <c r="E174" i="10"/>
  <c r="G174" i="10"/>
  <c r="M174" i="10"/>
  <c r="D274" i="10"/>
  <c r="E161" i="10"/>
  <c r="K161" i="10"/>
  <c r="K160" i="10" s="1"/>
  <c r="D174" i="10"/>
  <c r="H174" i="10"/>
  <c r="E240" i="10"/>
  <c r="L241" i="10"/>
  <c r="L240" i="10" s="1"/>
  <c r="L174" i="10"/>
  <c r="N252" i="10"/>
  <c r="H160" i="10"/>
  <c r="C217" i="10"/>
  <c r="J26" i="10"/>
  <c r="E182" i="10"/>
  <c r="J274" i="10"/>
  <c r="C146" i="10"/>
  <c r="N174" i="10"/>
  <c r="C197" i="10"/>
  <c r="J187" i="10"/>
  <c r="J182" i="10" s="1"/>
  <c r="C201" i="10"/>
  <c r="C205" i="10"/>
  <c r="C206" i="10"/>
  <c r="N187" i="10"/>
  <c r="N182" i="10" s="1"/>
  <c r="C261" i="10"/>
  <c r="D252" i="10"/>
  <c r="E275" i="10"/>
  <c r="E274" i="10" s="1"/>
  <c r="F275" i="10"/>
  <c r="K275" i="10"/>
  <c r="K274" i="10" s="1"/>
  <c r="M54" i="10"/>
  <c r="M53" i="10" s="1"/>
  <c r="C96" i="10"/>
  <c r="C102" i="10"/>
  <c r="D120" i="10"/>
  <c r="C154" i="10"/>
  <c r="G187" i="10"/>
  <c r="G182" i="10" s="1"/>
  <c r="C191" i="10"/>
  <c r="O233" i="10"/>
  <c r="O232" i="10" s="1"/>
  <c r="L252" i="10"/>
  <c r="H54" i="10"/>
  <c r="H53" i="10" s="1"/>
  <c r="L54" i="10"/>
  <c r="M161" i="10"/>
  <c r="M160" i="10" s="1"/>
  <c r="M187" i="10"/>
  <c r="C236" i="10"/>
  <c r="D240" i="10"/>
  <c r="J240" i="10"/>
  <c r="N240" i="10"/>
  <c r="E83" i="10"/>
  <c r="C237" i="10"/>
  <c r="G275" i="10"/>
  <c r="G274" i="10" s="1"/>
  <c r="M275" i="10"/>
  <c r="M274" i="10" s="1"/>
  <c r="K26" i="10"/>
  <c r="K20" i="10" s="1"/>
  <c r="C71" i="10"/>
  <c r="C118" i="10"/>
  <c r="E120" i="10"/>
  <c r="C130" i="10"/>
  <c r="C170" i="10"/>
  <c r="C185" i="10"/>
  <c r="H187" i="10"/>
  <c r="H182" i="10" s="1"/>
  <c r="I199" i="10"/>
  <c r="C203" i="10"/>
  <c r="C209" i="10"/>
  <c r="F216" i="10"/>
  <c r="K212" i="10"/>
  <c r="C225" i="10"/>
  <c r="C229" i="10"/>
  <c r="L31" i="10"/>
  <c r="C31" i="10" s="1"/>
  <c r="D54" i="10"/>
  <c r="D53" i="10" s="1"/>
  <c r="C63" i="10"/>
  <c r="I69" i="10"/>
  <c r="I67" i="10" s="1"/>
  <c r="C73" i="10"/>
  <c r="C78" i="10"/>
  <c r="D76" i="10"/>
  <c r="N83" i="10"/>
  <c r="O108" i="10"/>
  <c r="G120" i="10"/>
  <c r="M120" i="10"/>
  <c r="C150" i="10"/>
  <c r="K182" i="10"/>
  <c r="I183" i="10"/>
  <c r="C213" i="10"/>
  <c r="D212" i="10"/>
  <c r="H212" i="10"/>
  <c r="L233" i="10"/>
  <c r="L232" i="10" s="1"/>
  <c r="C249" i="10"/>
  <c r="C43" i="10"/>
  <c r="G54" i="10"/>
  <c r="C57" i="10"/>
  <c r="K76" i="10"/>
  <c r="I76" i="10"/>
  <c r="C94" i="10"/>
  <c r="C98" i="10"/>
  <c r="C106" i="10"/>
  <c r="C110" i="10"/>
  <c r="C111" i="10"/>
  <c r="C113" i="10"/>
  <c r="J83" i="10"/>
  <c r="C142" i="10"/>
  <c r="C145" i="10"/>
  <c r="C158" i="10"/>
  <c r="D161" i="10"/>
  <c r="D160" i="10" s="1"/>
  <c r="J161" i="10"/>
  <c r="J160" i="10" s="1"/>
  <c r="O161" i="10"/>
  <c r="O160" i="10" s="1"/>
  <c r="N161" i="10"/>
  <c r="N160" i="10" s="1"/>
  <c r="L161" i="10"/>
  <c r="L160" i="10" s="1"/>
  <c r="C189" i="10"/>
  <c r="C193" i="10"/>
  <c r="C194" i="10"/>
  <c r="C196" i="10"/>
  <c r="J212" i="10"/>
  <c r="J211" i="10" s="1"/>
  <c r="C221" i="10"/>
  <c r="H240" i="10"/>
  <c r="J252" i="10"/>
  <c r="C260" i="10"/>
  <c r="O253" i="10"/>
  <c r="O252" i="10" s="1"/>
  <c r="H252" i="10"/>
  <c r="M20" i="10"/>
  <c r="C24" i="10"/>
  <c r="O54" i="10"/>
  <c r="C61" i="10"/>
  <c r="C65" i="10"/>
  <c r="C70" i="10"/>
  <c r="O69" i="10"/>
  <c r="O67" i="10" s="1"/>
  <c r="M76" i="10"/>
  <c r="L76" i="10"/>
  <c r="D83" i="10"/>
  <c r="C89" i="10"/>
  <c r="C93" i="10"/>
  <c r="C105" i="10"/>
  <c r="G83" i="10"/>
  <c r="C119" i="10"/>
  <c r="C123" i="10"/>
  <c r="C133" i="10"/>
  <c r="C169" i="10"/>
  <c r="J174" i="10"/>
  <c r="O183" i="10"/>
  <c r="L216" i="10"/>
  <c r="C222" i="10"/>
  <c r="C224" i="10"/>
  <c r="C239" i="10"/>
  <c r="C244" i="10"/>
  <c r="C248" i="10"/>
  <c r="O245" i="10"/>
  <c r="C279" i="10"/>
  <c r="C282" i="10"/>
  <c r="G53" i="10"/>
  <c r="E20" i="10"/>
  <c r="C44" i="10"/>
  <c r="E54" i="10"/>
  <c r="E53" i="10" s="1"/>
  <c r="K54" i="10"/>
  <c r="K53" i="10" s="1"/>
  <c r="C72" i="10"/>
  <c r="C74" i="10"/>
  <c r="C79" i="10"/>
  <c r="C88" i="10"/>
  <c r="C97" i="10"/>
  <c r="C104" i="10"/>
  <c r="L114" i="10"/>
  <c r="H120" i="10"/>
  <c r="C124" i="10"/>
  <c r="C129" i="10"/>
  <c r="C137" i="10"/>
  <c r="F138" i="10"/>
  <c r="C141" i="10"/>
  <c r="O138" i="10"/>
  <c r="C149" i="10"/>
  <c r="I153" i="10"/>
  <c r="I152" i="10" s="1"/>
  <c r="C156" i="10"/>
  <c r="C177" i="10"/>
  <c r="C180" i="10"/>
  <c r="C190" i="10"/>
  <c r="C202" i="10"/>
  <c r="C204" i="10"/>
  <c r="C210" i="10"/>
  <c r="C223" i="10"/>
  <c r="C226" i="10"/>
  <c r="O227" i="10"/>
  <c r="M240" i="10"/>
  <c r="C256" i="10"/>
  <c r="L276" i="10"/>
  <c r="L274" i="10" s="1"/>
  <c r="C59" i="10"/>
  <c r="O80" i="10"/>
  <c r="L85" i="10"/>
  <c r="L99" i="10"/>
  <c r="L153" i="10"/>
  <c r="L152" i="10" s="1"/>
  <c r="C23" i="10"/>
  <c r="C60" i="10"/>
  <c r="C62" i="10"/>
  <c r="C64" i="10"/>
  <c r="C66" i="10"/>
  <c r="H83" i="10"/>
  <c r="C90" i="10"/>
  <c r="L91" i="10"/>
  <c r="C101" i="10"/>
  <c r="M83" i="10"/>
  <c r="C112" i="10"/>
  <c r="K83" i="10"/>
  <c r="C117" i="10"/>
  <c r="C122" i="10"/>
  <c r="C144" i="10"/>
  <c r="E160" i="10"/>
  <c r="C165" i="10"/>
  <c r="C173" i="10"/>
  <c r="D187" i="10"/>
  <c r="D182" i="10" s="1"/>
  <c r="C195" i="10"/>
  <c r="C207" i="10"/>
  <c r="N212" i="10"/>
  <c r="N211" i="10" s="1"/>
  <c r="O219" i="10"/>
  <c r="C262" i="10"/>
  <c r="L67" i="10"/>
  <c r="I20" i="10"/>
  <c r="O275" i="10"/>
  <c r="O274" i="10" s="1"/>
  <c r="J53" i="10"/>
  <c r="C22" i="10"/>
  <c r="C116" i="10"/>
  <c r="I114" i="10"/>
  <c r="O120" i="10"/>
  <c r="C168" i="10"/>
  <c r="I166" i="10"/>
  <c r="C166" i="10" s="1"/>
  <c r="C192" i="10"/>
  <c r="F188" i="10"/>
  <c r="C284" i="10"/>
  <c r="J20" i="10"/>
  <c r="N20" i="10"/>
  <c r="C56" i="10"/>
  <c r="C68" i="10"/>
  <c r="F69" i="10"/>
  <c r="F77" i="10"/>
  <c r="O91" i="10"/>
  <c r="L120" i="10"/>
  <c r="C125" i="10"/>
  <c r="F121" i="10"/>
  <c r="C136" i="10"/>
  <c r="I134" i="10"/>
  <c r="C134" i="10" s="1"/>
  <c r="O153" i="10"/>
  <c r="O152" i="10" s="1"/>
  <c r="F160" i="10"/>
  <c r="F178" i="10"/>
  <c r="C178" i="10" s="1"/>
  <c r="C179" i="10"/>
  <c r="M182" i="10"/>
  <c r="I214" i="10"/>
  <c r="C215" i="10"/>
  <c r="C81" i="10"/>
  <c r="F80" i="10"/>
  <c r="C109" i="10"/>
  <c r="F108" i="10"/>
  <c r="L36" i="10"/>
  <c r="C36" i="10" s="1"/>
  <c r="O77" i="10"/>
  <c r="F85" i="10"/>
  <c r="C86" i="10"/>
  <c r="O85" i="10"/>
  <c r="I99" i="10"/>
  <c r="C99" i="10" s="1"/>
  <c r="C100" i="10"/>
  <c r="C103" i="10"/>
  <c r="C155" i="10"/>
  <c r="C157" i="10"/>
  <c r="F153" i="10"/>
  <c r="G161" i="10"/>
  <c r="G160" i="10" s="1"/>
  <c r="C164" i="10"/>
  <c r="I162" i="10"/>
  <c r="I250" i="10"/>
  <c r="C250" i="10" s="1"/>
  <c r="C251" i="10"/>
  <c r="C82" i="10"/>
  <c r="C128" i="10"/>
  <c r="I126" i="10"/>
  <c r="C126" i="10" s="1"/>
  <c r="L27" i="10"/>
  <c r="L33" i="10"/>
  <c r="C33" i="10" s="1"/>
  <c r="F41" i="10"/>
  <c r="C41" i="10" s="1"/>
  <c r="O45" i="10"/>
  <c r="O20" i="10" s="1"/>
  <c r="I55" i="10"/>
  <c r="I54" i="10" s="1"/>
  <c r="F58" i="10"/>
  <c r="C58" i="10" s="1"/>
  <c r="D20" i="10"/>
  <c r="H20" i="10"/>
  <c r="C21" i="10"/>
  <c r="C84" i="10"/>
  <c r="C87" i="10"/>
  <c r="F91" i="10"/>
  <c r="I91" i="10"/>
  <c r="C92" i="10"/>
  <c r="C95" i="10"/>
  <c r="C107" i="10"/>
  <c r="I108" i="10"/>
  <c r="J120" i="10"/>
  <c r="N120" i="10"/>
  <c r="K120" i="10"/>
  <c r="I131" i="10"/>
  <c r="C131" i="10" s="1"/>
  <c r="C132" i="10"/>
  <c r="C140" i="10"/>
  <c r="I138" i="10"/>
  <c r="C143" i="10"/>
  <c r="I147" i="10"/>
  <c r="C147" i="10" s="1"/>
  <c r="C148" i="10"/>
  <c r="C151" i="10"/>
  <c r="C159" i="10"/>
  <c r="I171" i="10"/>
  <c r="C171" i="10" s="1"/>
  <c r="C172" i="10"/>
  <c r="I175" i="10"/>
  <c r="I174" i="10" s="1"/>
  <c r="C176" i="10"/>
  <c r="C231" i="10"/>
  <c r="I227" i="10"/>
  <c r="C115" i="10"/>
  <c r="C127" i="10"/>
  <c r="C135" i="10"/>
  <c r="C139" i="10"/>
  <c r="C163" i="10"/>
  <c r="C167" i="10"/>
  <c r="I188" i="10"/>
  <c r="L199" i="10"/>
  <c r="L187" i="10" s="1"/>
  <c r="L182" i="10" s="1"/>
  <c r="M212" i="10"/>
  <c r="L219" i="10"/>
  <c r="O240" i="10"/>
  <c r="C247" i="10"/>
  <c r="I245" i="10"/>
  <c r="C259" i="10"/>
  <c r="I257" i="10"/>
  <c r="C257" i="10" s="1"/>
  <c r="C271" i="10"/>
  <c r="I269" i="10"/>
  <c r="C269" i="10" s="1"/>
  <c r="C283" i="10"/>
  <c r="C184" i="10"/>
  <c r="F183" i="10"/>
  <c r="C198" i="10"/>
  <c r="C218" i="10"/>
  <c r="C228" i="10"/>
  <c r="F227" i="10"/>
  <c r="K240" i="10"/>
  <c r="F240" i="10"/>
  <c r="F253" i="10"/>
  <c r="C268" i="10"/>
  <c r="F267" i="10"/>
  <c r="C186" i="10"/>
  <c r="O188" i="10"/>
  <c r="C200" i="10"/>
  <c r="F199" i="10"/>
  <c r="O199" i="10"/>
  <c r="C208" i="10"/>
  <c r="C214" i="10"/>
  <c r="E212" i="10"/>
  <c r="C220" i="10"/>
  <c r="F219" i="10"/>
  <c r="C230" i="10"/>
  <c r="C235" i="10"/>
  <c r="I233" i="10"/>
  <c r="C238" i="10"/>
  <c r="G240" i="10"/>
  <c r="G211" i="10" s="1"/>
  <c r="C243" i="10"/>
  <c r="I241" i="10"/>
  <c r="M252" i="10"/>
  <c r="C255" i="10"/>
  <c r="C264" i="10"/>
  <c r="F263" i="10"/>
  <c r="C263" i="10" s="1"/>
  <c r="C278" i="10"/>
  <c r="C280" i="10"/>
  <c r="F276" i="10"/>
  <c r="C234" i="10"/>
  <c r="C242" i="10"/>
  <c r="C246" i="10"/>
  <c r="C254" i="10"/>
  <c r="C258" i="10"/>
  <c r="C270" i="10"/>
  <c r="E211" i="10" l="1"/>
  <c r="K211" i="10"/>
  <c r="O212" i="10"/>
  <c r="H211" i="10"/>
  <c r="H181" i="10" s="1"/>
  <c r="C216" i="10"/>
  <c r="E75" i="10"/>
  <c r="C227" i="10"/>
  <c r="I187" i="10"/>
  <c r="I182" i="10" s="1"/>
  <c r="C276" i="10"/>
  <c r="E181" i="10"/>
  <c r="C138" i="10"/>
  <c r="O83" i="10"/>
  <c r="L53" i="10"/>
  <c r="N181" i="10"/>
  <c r="D211" i="10"/>
  <c r="C219" i="10"/>
  <c r="K75" i="10"/>
  <c r="K52" i="10" s="1"/>
  <c r="L212" i="10"/>
  <c r="L211" i="10" s="1"/>
  <c r="F174" i="10"/>
  <c r="C114" i="10"/>
  <c r="G75" i="10"/>
  <c r="G52" i="10" s="1"/>
  <c r="H75" i="10"/>
  <c r="N75" i="10"/>
  <c r="N52" i="10" s="1"/>
  <c r="N51" i="10" s="1"/>
  <c r="E52" i="10"/>
  <c r="J181" i="10"/>
  <c r="D75" i="10"/>
  <c r="D52" i="10" s="1"/>
  <c r="I253" i="10"/>
  <c r="I252" i="10" s="1"/>
  <c r="J75" i="10"/>
  <c r="J52" i="10" s="1"/>
  <c r="J51" i="10" s="1"/>
  <c r="I53" i="10"/>
  <c r="C245" i="10"/>
  <c r="M211" i="10"/>
  <c r="M181" i="10" s="1"/>
  <c r="J272" i="10"/>
  <c r="I161" i="10"/>
  <c r="C161" i="10" s="1"/>
  <c r="O76" i="10"/>
  <c r="C80" i="10"/>
  <c r="I83" i="10"/>
  <c r="C69" i="10"/>
  <c r="F274" i="10"/>
  <c r="F67" i="10"/>
  <c r="C67" i="10" s="1"/>
  <c r="F212" i="10"/>
  <c r="F211" i="10" s="1"/>
  <c r="L83" i="10"/>
  <c r="L75" i="10" s="1"/>
  <c r="M75" i="10"/>
  <c r="M52" i="10" s="1"/>
  <c r="O53" i="10"/>
  <c r="G181" i="10"/>
  <c r="G272" i="10"/>
  <c r="L181" i="10"/>
  <c r="K181" i="10"/>
  <c r="K272" i="10"/>
  <c r="C121" i="10"/>
  <c r="F120" i="10"/>
  <c r="K51" i="10"/>
  <c r="O187" i="10"/>
  <c r="O182" i="10" s="1"/>
  <c r="C183" i="10"/>
  <c r="C91" i="10"/>
  <c r="E272" i="10"/>
  <c r="C175" i="10"/>
  <c r="I212" i="10"/>
  <c r="C77" i="10"/>
  <c r="F76" i="10"/>
  <c r="F20" i="10"/>
  <c r="I275" i="10"/>
  <c r="E51" i="10"/>
  <c r="I240" i="10"/>
  <c r="C240" i="10" s="1"/>
  <c r="C241" i="10"/>
  <c r="I232" i="10"/>
  <c r="C232" i="10" s="1"/>
  <c r="C233" i="10"/>
  <c r="C267" i="10"/>
  <c r="F266" i="10"/>
  <c r="C27" i="10"/>
  <c r="L26" i="10"/>
  <c r="C174" i="10"/>
  <c r="C85" i="10"/>
  <c r="F83" i="10"/>
  <c r="C108" i="10"/>
  <c r="O211" i="10"/>
  <c r="I120" i="10"/>
  <c r="C55" i="10"/>
  <c r="C199" i="10"/>
  <c r="F252" i="10"/>
  <c r="C252" i="10" s="1"/>
  <c r="C253" i="10"/>
  <c r="C162" i="10"/>
  <c r="C45" i="10"/>
  <c r="C153" i="10"/>
  <c r="F152" i="10"/>
  <c r="C152" i="10" s="1"/>
  <c r="C188" i="10"/>
  <c r="F187" i="10"/>
  <c r="F54" i="10"/>
  <c r="D272" i="10" l="1"/>
  <c r="H272" i="10"/>
  <c r="G51" i="10"/>
  <c r="D181" i="10"/>
  <c r="D51" i="10" s="1"/>
  <c r="D273" i="10" s="1"/>
  <c r="H52" i="10"/>
  <c r="O75" i="10"/>
  <c r="O52" i="10" s="1"/>
  <c r="N272" i="10"/>
  <c r="M51" i="10"/>
  <c r="I75" i="10"/>
  <c r="H51" i="10"/>
  <c r="H273" i="10" s="1"/>
  <c r="C83" i="10"/>
  <c r="I160" i="10"/>
  <c r="C160" i="10" s="1"/>
  <c r="C187" i="10"/>
  <c r="L272" i="10"/>
  <c r="L52" i="10"/>
  <c r="L51" i="10" s="1"/>
  <c r="L50" i="10" s="1"/>
  <c r="C120" i="10"/>
  <c r="M272" i="10"/>
  <c r="G273" i="10"/>
  <c r="G50" i="10"/>
  <c r="I211" i="10"/>
  <c r="K50" i="10"/>
  <c r="K273" i="10"/>
  <c r="E273" i="10"/>
  <c r="E50" i="10"/>
  <c r="F182" i="10"/>
  <c r="J50" i="10"/>
  <c r="J273" i="10"/>
  <c r="C275" i="10"/>
  <c r="I274" i="10"/>
  <c r="C274" i="10" s="1"/>
  <c r="C26" i="10"/>
  <c r="L20" i="10"/>
  <c r="C20" i="10" s="1"/>
  <c r="C54" i="10"/>
  <c r="F53" i="10"/>
  <c r="C212" i="10"/>
  <c r="F75" i="10"/>
  <c r="C75" i="10" s="1"/>
  <c r="C76" i="10"/>
  <c r="N50" i="10"/>
  <c r="N273" i="10"/>
  <c r="M50" i="10"/>
  <c r="M273" i="10"/>
  <c r="F265" i="10"/>
  <c r="C266" i="10"/>
  <c r="O181" i="10"/>
  <c r="O272" i="10" l="1"/>
  <c r="H50" i="10"/>
  <c r="O51" i="10"/>
  <c r="O50" i="10" s="1"/>
  <c r="D50" i="10"/>
  <c r="I52" i="10"/>
  <c r="C265" i="10"/>
  <c r="F272" i="10"/>
  <c r="I181" i="10"/>
  <c r="I272" i="10"/>
  <c r="C53" i="10"/>
  <c r="F52" i="10"/>
  <c r="L273" i="10"/>
  <c r="F181" i="10"/>
  <c r="C182" i="10"/>
  <c r="C211" i="10"/>
  <c r="O273" i="10" l="1"/>
  <c r="I51" i="10"/>
  <c r="I50" i="10" s="1"/>
  <c r="C181" i="10"/>
  <c r="F51" i="10"/>
  <c r="C52" i="10"/>
  <c r="I273" i="10"/>
  <c r="C272" i="10"/>
  <c r="F273" i="10" l="1"/>
  <c r="C273" i="10" s="1"/>
  <c r="F50" i="10"/>
  <c r="C50" i="10" s="1"/>
  <c r="C51" i="10"/>
  <c r="O284" i="9" l="1"/>
  <c r="L284" i="9"/>
  <c r="I284" i="9"/>
  <c r="F284" i="9"/>
  <c r="O283" i="9"/>
  <c r="L283" i="9"/>
  <c r="I283" i="9"/>
  <c r="F283" i="9"/>
  <c r="O282" i="9"/>
  <c r="L282" i="9"/>
  <c r="I282" i="9"/>
  <c r="F282" i="9"/>
  <c r="O281" i="9"/>
  <c r="L281" i="9"/>
  <c r="I281" i="9"/>
  <c r="F281" i="9"/>
  <c r="O280" i="9"/>
  <c r="L280" i="9"/>
  <c r="I280" i="9"/>
  <c r="F280" i="9"/>
  <c r="O279" i="9"/>
  <c r="L279" i="9"/>
  <c r="I279" i="9"/>
  <c r="F279" i="9"/>
  <c r="O278" i="9"/>
  <c r="L278" i="9"/>
  <c r="I278" i="9"/>
  <c r="F278" i="9"/>
  <c r="O277" i="9"/>
  <c r="O276" i="9" s="1"/>
  <c r="L277" i="9"/>
  <c r="I277" i="9"/>
  <c r="F277" i="9"/>
  <c r="N276" i="9"/>
  <c r="M276" i="9"/>
  <c r="K276" i="9"/>
  <c r="J276" i="9"/>
  <c r="H276" i="9"/>
  <c r="G276" i="9"/>
  <c r="E276" i="9"/>
  <c r="D276" i="9"/>
  <c r="O271" i="9"/>
  <c r="L271" i="9"/>
  <c r="I271" i="9"/>
  <c r="F271" i="9"/>
  <c r="O270" i="9"/>
  <c r="L270" i="9"/>
  <c r="L269" i="9" s="1"/>
  <c r="I270" i="9"/>
  <c r="F270" i="9"/>
  <c r="O269" i="9"/>
  <c r="N269" i="9"/>
  <c r="M269" i="9"/>
  <c r="K269" i="9"/>
  <c r="J269" i="9"/>
  <c r="H269" i="9"/>
  <c r="G269" i="9"/>
  <c r="F269" i="9"/>
  <c r="E269" i="9"/>
  <c r="D269" i="9"/>
  <c r="O268" i="9"/>
  <c r="L268" i="9"/>
  <c r="L267" i="9" s="1"/>
  <c r="L266" i="9" s="1"/>
  <c r="L265" i="9" s="1"/>
  <c r="I268" i="9"/>
  <c r="I267" i="9" s="1"/>
  <c r="I266" i="9" s="1"/>
  <c r="I265" i="9" s="1"/>
  <c r="F268" i="9"/>
  <c r="O267" i="9"/>
  <c r="O266" i="9" s="1"/>
  <c r="O265" i="9" s="1"/>
  <c r="N267" i="9"/>
  <c r="N266" i="9" s="1"/>
  <c r="N265" i="9" s="1"/>
  <c r="M267" i="9"/>
  <c r="M266" i="9" s="1"/>
  <c r="M265" i="9" s="1"/>
  <c r="K267" i="9"/>
  <c r="K266" i="9" s="1"/>
  <c r="K265" i="9" s="1"/>
  <c r="J267" i="9"/>
  <c r="H267" i="9"/>
  <c r="H266" i="9" s="1"/>
  <c r="H265" i="9" s="1"/>
  <c r="G267" i="9"/>
  <c r="G266" i="9" s="1"/>
  <c r="G265" i="9" s="1"/>
  <c r="E267" i="9"/>
  <c r="E266" i="9" s="1"/>
  <c r="E265" i="9" s="1"/>
  <c r="D267" i="9"/>
  <c r="D266" i="9" s="1"/>
  <c r="D265" i="9" s="1"/>
  <c r="J266" i="9"/>
  <c r="J265" i="9" s="1"/>
  <c r="O264" i="9"/>
  <c r="L264" i="9"/>
  <c r="L263" i="9" s="1"/>
  <c r="I264" i="9"/>
  <c r="F264" i="9"/>
  <c r="O263" i="9"/>
  <c r="N263" i="9"/>
  <c r="M263" i="9"/>
  <c r="K263" i="9"/>
  <c r="J263" i="9"/>
  <c r="I263" i="9"/>
  <c r="H263" i="9"/>
  <c r="G263" i="9"/>
  <c r="E263" i="9"/>
  <c r="D263" i="9"/>
  <c r="O262" i="9"/>
  <c r="L262" i="9"/>
  <c r="I262" i="9"/>
  <c r="F262" i="9"/>
  <c r="O261" i="9"/>
  <c r="L261" i="9"/>
  <c r="I261" i="9"/>
  <c r="F261" i="9"/>
  <c r="O260" i="9"/>
  <c r="L260" i="9"/>
  <c r="I260" i="9"/>
  <c r="F260" i="9"/>
  <c r="O259" i="9"/>
  <c r="L259" i="9"/>
  <c r="I259" i="9"/>
  <c r="F259" i="9"/>
  <c r="O258" i="9"/>
  <c r="L258" i="9"/>
  <c r="I258" i="9"/>
  <c r="F258" i="9"/>
  <c r="O257" i="9"/>
  <c r="N257" i="9"/>
  <c r="M257" i="9"/>
  <c r="K257" i="9"/>
  <c r="J257" i="9"/>
  <c r="H257" i="9"/>
  <c r="G257" i="9"/>
  <c r="E257" i="9"/>
  <c r="D257" i="9"/>
  <c r="O256" i="9"/>
  <c r="L256" i="9"/>
  <c r="I256" i="9"/>
  <c r="F256" i="9"/>
  <c r="O255" i="9"/>
  <c r="L255" i="9"/>
  <c r="I255" i="9"/>
  <c r="F255" i="9"/>
  <c r="O254" i="9"/>
  <c r="L254" i="9"/>
  <c r="I254" i="9"/>
  <c r="F254" i="9"/>
  <c r="N253" i="9"/>
  <c r="M253" i="9"/>
  <c r="K253" i="9"/>
  <c r="K252" i="9" s="1"/>
  <c r="J253" i="9"/>
  <c r="J252" i="9" s="1"/>
  <c r="H253" i="9"/>
  <c r="G253" i="9"/>
  <c r="G252" i="9" s="1"/>
  <c r="E253" i="9"/>
  <c r="D253" i="9"/>
  <c r="H252" i="9"/>
  <c r="O251" i="9"/>
  <c r="L251" i="9"/>
  <c r="L250" i="9" s="1"/>
  <c r="I251" i="9"/>
  <c r="F251" i="9"/>
  <c r="F250" i="9" s="1"/>
  <c r="O250" i="9"/>
  <c r="N250" i="9"/>
  <c r="M250" i="9"/>
  <c r="K250" i="9"/>
  <c r="J250" i="9"/>
  <c r="H250" i="9"/>
  <c r="G250" i="9"/>
  <c r="E250" i="9"/>
  <c r="D250" i="9"/>
  <c r="O249" i="9"/>
  <c r="L249" i="9"/>
  <c r="I249" i="9"/>
  <c r="F249" i="9"/>
  <c r="O248" i="9"/>
  <c r="L248" i="9"/>
  <c r="I248" i="9"/>
  <c r="F248" i="9"/>
  <c r="O247" i="9"/>
  <c r="L247" i="9"/>
  <c r="I247" i="9"/>
  <c r="F247" i="9"/>
  <c r="O246" i="9"/>
  <c r="L246" i="9"/>
  <c r="L245" i="9" s="1"/>
  <c r="I246" i="9"/>
  <c r="F246" i="9"/>
  <c r="O245" i="9"/>
  <c r="N245" i="9"/>
  <c r="M245" i="9"/>
  <c r="K245" i="9"/>
  <c r="J245" i="9"/>
  <c r="H245" i="9"/>
  <c r="G245" i="9"/>
  <c r="E245" i="9"/>
  <c r="D245" i="9"/>
  <c r="O244" i="9"/>
  <c r="L244" i="9"/>
  <c r="I244" i="9"/>
  <c r="F244" i="9"/>
  <c r="O243" i="9"/>
  <c r="L243" i="9"/>
  <c r="I243" i="9"/>
  <c r="F243" i="9"/>
  <c r="O242" i="9"/>
  <c r="L242" i="9"/>
  <c r="I242" i="9"/>
  <c r="F242" i="9"/>
  <c r="O241" i="9"/>
  <c r="N241" i="9"/>
  <c r="M241" i="9"/>
  <c r="K241" i="9"/>
  <c r="J241" i="9"/>
  <c r="H241" i="9"/>
  <c r="G241" i="9"/>
  <c r="E241" i="9"/>
  <c r="D241" i="9"/>
  <c r="O239" i="9"/>
  <c r="L239" i="9"/>
  <c r="I239" i="9"/>
  <c r="F239" i="9"/>
  <c r="O238" i="9"/>
  <c r="L238" i="9"/>
  <c r="I238" i="9"/>
  <c r="F238" i="9"/>
  <c r="O237" i="9"/>
  <c r="L237" i="9"/>
  <c r="I237" i="9"/>
  <c r="F237" i="9"/>
  <c r="O236" i="9"/>
  <c r="L236" i="9"/>
  <c r="I236" i="9"/>
  <c r="F236" i="9"/>
  <c r="O235" i="9"/>
  <c r="L235" i="9"/>
  <c r="I235" i="9"/>
  <c r="F235" i="9"/>
  <c r="O234" i="9"/>
  <c r="L234" i="9"/>
  <c r="I234" i="9"/>
  <c r="F234" i="9"/>
  <c r="O233" i="9"/>
  <c r="O232" i="9" s="1"/>
  <c r="N233" i="9"/>
  <c r="M233" i="9"/>
  <c r="K233" i="9"/>
  <c r="K232" i="9" s="1"/>
  <c r="J233" i="9"/>
  <c r="J232" i="9" s="1"/>
  <c r="H233" i="9"/>
  <c r="H232" i="9" s="1"/>
  <c r="G233" i="9"/>
  <c r="G232" i="9" s="1"/>
  <c r="E233" i="9"/>
  <c r="D233" i="9"/>
  <c r="D232" i="9" s="1"/>
  <c r="N232" i="9"/>
  <c r="M232" i="9"/>
  <c r="E232" i="9"/>
  <c r="O231" i="9"/>
  <c r="L231" i="9"/>
  <c r="I231" i="9"/>
  <c r="F231" i="9"/>
  <c r="O230" i="9"/>
  <c r="L230" i="9"/>
  <c r="I230" i="9"/>
  <c r="F230" i="9"/>
  <c r="O229" i="9"/>
  <c r="L229" i="9"/>
  <c r="I229" i="9"/>
  <c r="F229" i="9"/>
  <c r="O228" i="9"/>
  <c r="L228" i="9"/>
  <c r="L227" i="9" s="1"/>
  <c r="I228" i="9"/>
  <c r="F228" i="9"/>
  <c r="N227" i="9"/>
  <c r="M227" i="9"/>
  <c r="K227" i="9"/>
  <c r="J227" i="9"/>
  <c r="H227" i="9"/>
  <c r="G227" i="9"/>
  <c r="E227" i="9"/>
  <c r="D227" i="9"/>
  <c r="O226" i="9"/>
  <c r="L226" i="9"/>
  <c r="I226" i="9"/>
  <c r="F226" i="9"/>
  <c r="O225" i="9"/>
  <c r="L225" i="9"/>
  <c r="I225" i="9"/>
  <c r="F225" i="9"/>
  <c r="O224" i="9"/>
  <c r="L224" i="9"/>
  <c r="I224" i="9"/>
  <c r="F224" i="9"/>
  <c r="O223" i="9"/>
  <c r="L223" i="9"/>
  <c r="I223" i="9"/>
  <c r="F223" i="9"/>
  <c r="O222" i="9"/>
  <c r="L222" i="9"/>
  <c r="I222" i="9"/>
  <c r="F222" i="9"/>
  <c r="O221" i="9"/>
  <c r="L221" i="9"/>
  <c r="I221" i="9"/>
  <c r="F221" i="9"/>
  <c r="O220" i="9"/>
  <c r="L220" i="9"/>
  <c r="L219" i="9" s="1"/>
  <c r="I220" i="9"/>
  <c r="F220" i="9"/>
  <c r="N219" i="9"/>
  <c r="M219" i="9"/>
  <c r="K219" i="9"/>
  <c r="J219" i="9"/>
  <c r="H219" i="9"/>
  <c r="G219" i="9"/>
  <c r="E219" i="9"/>
  <c r="D219" i="9"/>
  <c r="O218" i="9"/>
  <c r="L218" i="9"/>
  <c r="I218" i="9"/>
  <c r="F218" i="9"/>
  <c r="O217" i="9"/>
  <c r="L217" i="9"/>
  <c r="I217" i="9"/>
  <c r="I216" i="9" s="1"/>
  <c r="F217" i="9"/>
  <c r="N216" i="9"/>
  <c r="M216" i="9"/>
  <c r="K216" i="9"/>
  <c r="J216" i="9"/>
  <c r="H216" i="9"/>
  <c r="G216" i="9"/>
  <c r="E216" i="9"/>
  <c r="D216" i="9"/>
  <c r="O215" i="9"/>
  <c r="L215" i="9"/>
  <c r="L214" i="9" s="1"/>
  <c r="I215" i="9"/>
  <c r="F215" i="9"/>
  <c r="O214" i="9"/>
  <c r="N214" i="9"/>
  <c r="M214" i="9"/>
  <c r="K214" i="9"/>
  <c r="J214" i="9"/>
  <c r="H214" i="9"/>
  <c r="G214" i="9"/>
  <c r="F214" i="9"/>
  <c r="E214" i="9"/>
  <c r="D214" i="9"/>
  <c r="D212" i="9" s="1"/>
  <c r="O213" i="9"/>
  <c r="L213" i="9"/>
  <c r="I213" i="9"/>
  <c r="F213" i="9"/>
  <c r="O210" i="9"/>
  <c r="L210" i="9"/>
  <c r="I210" i="9"/>
  <c r="F210" i="9"/>
  <c r="O209" i="9"/>
  <c r="O208" i="9" s="1"/>
  <c r="L209" i="9"/>
  <c r="I209" i="9"/>
  <c r="I208" i="9" s="1"/>
  <c r="F209" i="9"/>
  <c r="F208" i="9" s="1"/>
  <c r="N208" i="9"/>
  <c r="M208" i="9"/>
  <c r="L208" i="9"/>
  <c r="K208" i="9"/>
  <c r="J208" i="9"/>
  <c r="H208" i="9"/>
  <c r="G208" i="9"/>
  <c r="E208" i="9"/>
  <c r="D208" i="9"/>
  <c r="O207" i="9"/>
  <c r="L207" i="9"/>
  <c r="I207" i="9"/>
  <c r="F207" i="9"/>
  <c r="O206" i="9"/>
  <c r="L206" i="9"/>
  <c r="I206" i="9"/>
  <c r="F206" i="9"/>
  <c r="O205" i="9"/>
  <c r="L205" i="9"/>
  <c r="I205" i="9"/>
  <c r="F205" i="9"/>
  <c r="O204" i="9"/>
  <c r="L204" i="9"/>
  <c r="I204" i="9"/>
  <c r="F204" i="9"/>
  <c r="O203" i="9"/>
  <c r="L203" i="9"/>
  <c r="I203" i="9"/>
  <c r="F203" i="9"/>
  <c r="O202" i="9"/>
  <c r="L202" i="9"/>
  <c r="I202" i="9"/>
  <c r="F202" i="9"/>
  <c r="O201" i="9"/>
  <c r="L201" i="9"/>
  <c r="I201" i="9"/>
  <c r="F201" i="9"/>
  <c r="O200" i="9"/>
  <c r="L200" i="9"/>
  <c r="L199" i="9" s="1"/>
  <c r="I200" i="9"/>
  <c r="F200" i="9"/>
  <c r="N199" i="9"/>
  <c r="M199" i="9"/>
  <c r="K199" i="9"/>
  <c r="J199" i="9"/>
  <c r="H199" i="9"/>
  <c r="G199" i="9"/>
  <c r="E199" i="9"/>
  <c r="D199" i="9"/>
  <c r="O198" i="9"/>
  <c r="L198" i="9"/>
  <c r="I198" i="9"/>
  <c r="F198" i="9"/>
  <c r="O197" i="9"/>
  <c r="L197" i="9"/>
  <c r="I197" i="9"/>
  <c r="F197" i="9"/>
  <c r="O196" i="9"/>
  <c r="L196" i="9"/>
  <c r="I196" i="9"/>
  <c r="F196" i="9"/>
  <c r="O195" i="9"/>
  <c r="L195" i="9"/>
  <c r="I195" i="9"/>
  <c r="F195" i="9"/>
  <c r="O194" i="9"/>
  <c r="L194" i="9"/>
  <c r="I194" i="9"/>
  <c r="F194" i="9"/>
  <c r="O193" i="9"/>
  <c r="L193" i="9"/>
  <c r="I193" i="9"/>
  <c r="F193" i="9"/>
  <c r="O192" i="9"/>
  <c r="L192" i="9"/>
  <c r="I192" i="9"/>
  <c r="F192" i="9"/>
  <c r="O191" i="9"/>
  <c r="L191" i="9"/>
  <c r="I191" i="9"/>
  <c r="F191" i="9"/>
  <c r="O190" i="9"/>
  <c r="L190" i="9"/>
  <c r="I190" i="9"/>
  <c r="F190" i="9"/>
  <c r="O189" i="9"/>
  <c r="L189" i="9"/>
  <c r="L188" i="9" s="1"/>
  <c r="L187" i="9" s="1"/>
  <c r="I189" i="9"/>
  <c r="F189" i="9"/>
  <c r="N188" i="9"/>
  <c r="M188" i="9"/>
  <c r="M187" i="9" s="1"/>
  <c r="K188" i="9"/>
  <c r="J188" i="9"/>
  <c r="H188" i="9"/>
  <c r="H187" i="9" s="1"/>
  <c r="G188" i="9"/>
  <c r="E188" i="9"/>
  <c r="E187" i="9" s="1"/>
  <c r="D188" i="9"/>
  <c r="O186" i="9"/>
  <c r="L186" i="9"/>
  <c r="I186" i="9"/>
  <c r="F186" i="9"/>
  <c r="O185" i="9"/>
  <c r="L185" i="9"/>
  <c r="I185" i="9"/>
  <c r="F185" i="9"/>
  <c r="O184" i="9"/>
  <c r="L184" i="9"/>
  <c r="L183" i="9" s="1"/>
  <c r="I184" i="9"/>
  <c r="I183" i="9" s="1"/>
  <c r="F184" i="9"/>
  <c r="F183" i="9" s="1"/>
  <c r="O183" i="9"/>
  <c r="N183" i="9"/>
  <c r="M183" i="9"/>
  <c r="K183" i="9"/>
  <c r="J183" i="9"/>
  <c r="H183" i="9"/>
  <c r="G183" i="9"/>
  <c r="E183" i="9"/>
  <c r="D183" i="9"/>
  <c r="O180" i="9"/>
  <c r="L180" i="9"/>
  <c r="L179" i="9" s="1"/>
  <c r="L178" i="9" s="1"/>
  <c r="I180" i="9"/>
  <c r="I179" i="9" s="1"/>
  <c r="I178" i="9" s="1"/>
  <c r="F180" i="9"/>
  <c r="F179" i="9" s="1"/>
  <c r="O179" i="9"/>
  <c r="O178" i="9" s="1"/>
  <c r="N179" i="9"/>
  <c r="M179" i="9"/>
  <c r="M178" i="9" s="1"/>
  <c r="K179" i="9"/>
  <c r="K178" i="9" s="1"/>
  <c r="J179" i="9"/>
  <c r="J178" i="9" s="1"/>
  <c r="H179" i="9"/>
  <c r="H178" i="9" s="1"/>
  <c r="G179" i="9"/>
  <c r="G178" i="9" s="1"/>
  <c r="E179" i="9"/>
  <c r="E178" i="9" s="1"/>
  <c r="D179" i="9"/>
  <c r="N178" i="9"/>
  <c r="D178" i="9"/>
  <c r="O177" i="9"/>
  <c r="L177" i="9"/>
  <c r="I177" i="9"/>
  <c r="F177" i="9"/>
  <c r="O176" i="9"/>
  <c r="L176" i="9"/>
  <c r="L175" i="9" s="1"/>
  <c r="I176" i="9"/>
  <c r="I175" i="9" s="1"/>
  <c r="F176" i="9"/>
  <c r="N175" i="9"/>
  <c r="M175" i="9"/>
  <c r="K175" i="9"/>
  <c r="J175" i="9"/>
  <c r="H175" i="9"/>
  <c r="G175" i="9"/>
  <c r="E175" i="9"/>
  <c r="D175" i="9"/>
  <c r="O173" i="9"/>
  <c r="L173" i="9"/>
  <c r="I173" i="9"/>
  <c r="F173" i="9"/>
  <c r="O172" i="9"/>
  <c r="L172" i="9"/>
  <c r="L171" i="9" s="1"/>
  <c r="I172" i="9"/>
  <c r="I171" i="9" s="1"/>
  <c r="F172" i="9"/>
  <c r="N171" i="9"/>
  <c r="M171" i="9"/>
  <c r="K171" i="9"/>
  <c r="J171" i="9"/>
  <c r="H171" i="9"/>
  <c r="G171" i="9"/>
  <c r="E171" i="9"/>
  <c r="D171" i="9"/>
  <c r="O170" i="9"/>
  <c r="L170" i="9"/>
  <c r="I170" i="9"/>
  <c r="F170" i="9"/>
  <c r="O169" i="9"/>
  <c r="L169" i="9"/>
  <c r="I169" i="9"/>
  <c r="F169" i="9"/>
  <c r="O168" i="9"/>
  <c r="L168" i="9"/>
  <c r="I168" i="9"/>
  <c r="F168" i="9"/>
  <c r="O167" i="9"/>
  <c r="L167" i="9"/>
  <c r="I167" i="9"/>
  <c r="F167" i="9"/>
  <c r="N166" i="9"/>
  <c r="M166" i="9"/>
  <c r="K166" i="9"/>
  <c r="J166" i="9"/>
  <c r="H166" i="9"/>
  <c r="G166" i="9"/>
  <c r="E166" i="9"/>
  <c r="D166" i="9"/>
  <c r="O165" i="9"/>
  <c r="L165" i="9"/>
  <c r="I165" i="9"/>
  <c r="F165" i="9"/>
  <c r="O164" i="9"/>
  <c r="L164" i="9"/>
  <c r="I164" i="9"/>
  <c r="F164" i="9"/>
  <c r="O163" i="9"/>
  <c r="L163" i="9"/>
  <c r="L162" i="9" s="1"/>
  <c r="I163" i="9"/>
  <c r="F163" i="9"/>
  <c r="F162" i="9" s="1"/>
  <c r="N162" i="9"/>
  <c r="M162" i="9"/>
  <c r="M161" i="9" s="1"/>
  <c r="K162" i="9"/>
  <c r="K161" i="9" s="1"/>
  <c r="K160" i="9" s="1"/>
  <c r="J162" i="9"/>
  <c r="H162" i="9"/>
  <c r="H161" i="9" s="1"/>
  <c r="H160" i="9" s="1"/>
  <c r="G162" i="9"/>
  <c r="G161" i="9" s="1"/>
  <c r="G160" i="9" s="1"/>
  <c r="E162" i="9"/>
  <c r="E161" i="9" s="1"/>
  <c r="D162" i="9"/>
  <c r="D161" i="9" s="1"/>
  <c r="D160" i="9" s="1"/>
  <c r="O159" i="9"/>
  <c r="L159" i="9"/>
  <c r="I159" i="9"/>
  <c r="F159" i="9"/>
  <c r="O158" i="9"/>
  <c r="L158" i="9"/>
  <c r="I158" i="9"/>
  <c r="F158" i="9"/>
  <c r="O157" i="9"/>
  <c r="L157" i="9"/>
  <c r="I157" i="9"/>
  <c r="F157" i="9"/>
  <c r="O156" i="9"/>
  <c r="L156" i="9"/>
  <c r="I156" i="9"/>
  <c r="F156" i="9"/>
  <c r="O155" i="9"/>
  <c r="L155" i="9"/>
  <c r="I155" i="9"/>
  <c r="F155" i="9"/>
  <c r="O154" i="9"/>
  <c r="L154" i="9"/>
  <c r="I154" i="9"/>
  <c r="F154" i="9"/>
  <c r="F153" i="9" s="1"/>
  <c r="F152" i="9" s="1"/>
  <c r="N153" i="9"/>
  <c r="M153" i="9"/>
  <c r="K153" i="9"/>
  <c r="K152" i="9" s="1"/>
  <c r="J153" i="9"/>
  <c r="J152" i="9" s="1"/>
  <c r="H153" i="9"/>
  <c r="H152" i="9" s="1"/>
  <c r="G153" i="9"/>
  <c r="G152" i="9" s="1"/>
  <c r="E153" i="9"/>
  <c r="E152" i="9" s="1"/>
  <c r="D153" i="9"/>
  <c r="D152" i="9" s="1"/>
  <c r="N152" i="9"/>
  <c r="M152" i="9"/>
  <c r="O151" i="9"/>
  <c r="L151" i="9"/>
  <c r="I151" i="9"/>
  <c r="F151" i="9"/>
  <c r="O150" i="9"/>
  <c r="L150" i="9"/>
  <c r="I150" i="9"/>
  <c r="F150" i="9"/>
  <c r="O149" i="9"/>
  <c r="L149" i="9"/>
  <c r="I149" i="9"/>
  <c r="F149" i="9"/>
  <c r="O148" i="9"/>
  <c r="L148" i="9"/>
  <c r="L147" i="9" s="1"/>
  <c r="I148" i="9"/>
  <c r="I147" i="9" s="1"/>
  <c r="F148" i="9"/>
  <c r="N147" i="9"/>
  <c r="M147" i="9"/>
  <c r="K147" i="9"/>
  <c r="J147" i="9"/>
  <c r="H147" i="9"/>
  <c r="G147" i="9"/>
  <c r="E147" i="9"/>
  <c r="D147" i="9"/>
  <c r="O146" i="9"/>
  <c r="L146" i="9"/>
  <c r="I146" i="9"/>
  <c r="F146" i="9"/>
  <c r="O145" i="9"/>
  <c r="L145" i="9"/>
  <c r="I145" i="9"/>
  <c r="F145" i="9"/>
  <c r="O144" i="9"/>
  <c r="L144" i="9"/>
  <c r="I144" i="9"/>
  <c r="F144" i="9"/>
  <c r="O143" i="9"/>
  <c r="L143" i="9"/>
  <c r="I143" i="9"/>
  <c r="F143" i="9"/>
  <c r="O142" i="9"/>
  <c r="L142" i="9"/>
  <c r="I142" i="9"/>
  <c r="F142" i="9"/>
  <c r="O141" i="9"/>
  <c r="L141" i="9"/>
  <c r="I141" i="9"/>
  <c r="F141" i="9"/>
  <c r="O140" i="9"/>
  <c r="L140" i="9"/>
  <c r="I140" i="9"/>
  <c r="F140" i="9"/>
  <c r="O139" i="9"/>
  <c r="L139" i="9"/>
  <c r="I139" i="9"/>
  <c r="F139" i="9"/>
  <c r="N138" i="9"/>
  <c r="M138" i="9"/>
  <c r="K138" i="9"/>
  <c r="J138" i="9"/>
  <c r="H138" i="9"/>
  <c r="G138" i="9"/>
  <c r="E138" i="9"/>
  <c r="D138" i="9"/>
  <c r="O137" i="9"/>
  <c r="L137" i="9"/>
  <c r="I137" i="9"/>
  <c r="F137" i="9"/>
  <c r="O136" i="9"/>
  <c r="L136" i="9"/>
  <c r="I136" i="9"/>
  <c r="F136" i="9"/>
  <c r="O135" i="9"/>
  <c r="L135" i="9"/>
  <c r="L134" i="9" s="1"/>
  <c r="I135" i="9"/>
  <c r="F135" i="9"/>
  <c r="F134" i="9" s="1"/>
  <c r="N134" i="9"/>
  <c r="M134" i="9"/>
  <c r="K134" i="9"/>
  <c r="J134" i="9"/>
  <c r="H134" i="9"/>
  <c r="G134" i="9"/>
  <c r="E134" i="9"/>
  <c r="D134" i="9"/>
  <c r="O133" i="9"/>
  <c r="L133" i="9"/>
  <c r="I133" i="9"/>
  <c r="F133" i="9"/>
  <c r="O132" i="9"/>
  <c r="L132" i="9"/>
  <c r="I132" i="9"/>
  <c r="I131" i="9" s="1"/>
  <c r="F132" i="9"/>
  <c r="N131" i="9"/>
  <c r="M131" i="9"/>
  <c r="K131" i="9"/>
  <c r="J131" i="9"/>
  <c r="H131" i="9"/>
  <c r="G131" i="9"/>
  <c r="E131" i="9"/>
  <c r="D131" i="9"/>
  <c r="O130" i="9"/>
  <c r="L130" i="9"/>
  <c r="I130" i="9"/>
  <c r="F130" i="9"/>
  <c r="O129" i="9"/>
  <c r="L129" i="9"/>
  <c r="I129" i="9"/>
  <c r="F129" i="9"/>
  <c r="O128" i="9"/>
  <c r="L128" i="9"/>
  <c r="I128" i="9"/>
  <c r="F128" i="9"/>
  <c r="O127" i="9"/>
  <c r="L127" i="9"/>
  <c r="L126" i="9" s="1"/>
  <c r="I127" i="9"/>
  <c r="F127" i="9"/>
  <c r="F126" i="9" s="1"/>
  <c r="N126" i="9"/>
  <c r="M126" i="9"/>
  <c r="K126" i="9"/>
  <c r="J126" i="9"/>
  <c r="H126" i="9"/>
  <c r="G126" i="9"/>
  <c r="E126" i="9"/>
  <c r="D126" i="9"/>
  <c r="O125" i="9"/>
  <c r="L125" i="9"/>
  <c r="I125" i="9"/>
  <c r="F125" i="9"/>
  <c r="O124" i="9"/>
  <c r="L124" i="9"/>
  <c r="I124" i="9"/>
  <c r="F124" i="9"/>
  <c r="O123" i="9"/>
  <c r="L123" i="9"/>
  <c r="I123" i="9"/>
  <c r="F123" i="9"/>
  <c r="O122" i="9"/>
  <c r="L122" i="9"/>
  <c r="I122" i="9"/>
  <c r="F122" i="9"/>
  <c r="O121" i="9"/>
  <c r="N121" i="9"/>
  <c r="M121" i="9"/>
  <c r="K121" i="9"/>
  <c r="J121" i="9"/>
  <c r="H121" i="9"/>
  <c r="G121" i="9"/>
  <c r="E121" i="9"/>
  <c r="D121" i="9"/>
  <c r="O119" i="9"/>
  <c r="L119" i="9"/>
  <c r="I119" i="9"/>
  <c r="F119" i="9"/>
  <c r="O118" i="9"/>
  <c r="L118" i="9"/>
  <c r="I118" i="9"/>
  <c r="F118" i="9"/>
  <c r="O117" i="9"/>
  <c r="L117" i="9"/>
  <c r="I117" i="9"/>
  <c r="F117" i="9"/>
  <c r="O116" i="9"/>
  <c r="L116" i="9"/>
  <c r="I116" i="9"/>
  <c r="F116" i="9"/>
  <c r="O115" i="9"/>
  <c r="L115" i="9"/>
  <c r="I115" i="9"/>
  <c r="F115" i="9"/>
  <c r="F114" i="9" s="1"/>
  <c r="N114" i="9"/>
  <c r="M114" i="9"/>
  <c r="K114" i="9"/>
  <c r="J114" i="9"/>
  <c r="H114" i="9"/>
  <c r="G114" i="9"/>
  <c r="E114" i="9"/>
  <c r="D114" i="9"/>
  <c r="O113" i="9"/>
  <c r="L113" i="9"/>
  <c r="I113" i="9"/>
  <c r="F113" i="9"/>
  <c r="O112" i="9"/>
  <c r="L112" i="9"/>
  <c r="I112" i="9"/>
  <c r="F112" i="9"/>
  <c r="O111" i="9"/>
  <c r="L111" i="9"/>
  <c r="I111" i="9"/>
  <c r="F111" i="9"/>
  <c r="O110" i="9"/>
  <c r="L110" i="9"/>
  <c r="I110" i="9"/>
  <c r="F110" i="9"/>
  <c r="O109" i="9"/>
  <c r="L109" i="9"/>
  <c r="L108" i="9" s="1"/>
  <c r="I109" i="9"/>
  <c r="F109" i="9"/>
  <c r="N108" i="9"/>
  <c r="M108" i="9"/>
  <c r="K108" i="9"/>
  <c r="J108" i="9"/>
  <c r="H108" i="9"/>
  <c r="G108" i="9"/>
  <c r="E108" i="9"/>
  <c r="D108" i="9"/>
  <c r="O107" i="9"/>
  <c r="L107" i="9"/>
  <c r="I107" i="9"/>
  <c r="F107" i="9"/>
  <c r="O106" i="9"/>
  <c r="L106" i="9"/>
  <c r="I106" i="9"/>
  <c r="F106" i="9"/>
  <c r="O105" i="9"/>
  <c r="L105" i="9"/>
  <c r="I105" i="9"/>
  <c r="F105" i="9"/>
  <c r="O104" i="9"/>
  <c r="L104" i="9"/>
  <c r="I104" i="9"/>
  <c r="F104" i="9"/>
  <c r="O103" i="9"/>
  <c r="L103" i="9"/>
  <c r="I103" i="9"/>
  <c r="F103" i="9"/>
  <c r="O102" i="9"/>
  <c r="L102" i="9"/>
  <c r="I102" i="9"/>
  <c r="F102" i="9"/>
  <c r="O101" i="9"/>
  <c r="L101" i="9"/>
  <c r="I101" i="9"/>
  <c r="F101" i="9"/>
  <c r="O100" i="9"/>
  <c r="L100" i="9"/>
  <c r="I100" i="9"/>
  <c r="I99" i="9" s="1"/>
  <c r="F100" i="9"/>
  <c r="N99" i="9"/>
  <c r="M99" i="9"/>
  <c r="K99" i="9"/>
  <c r="J99" i="9"/>
  <c r="H99" i="9"/>
  <c r="G99" i="9"/>
  <c r="E99" i="9"/>
  <c r="D99" i="9"/>
  <c r="O98" i="9"/>
  <c r="L98" i="9"/>
  <c r="I98" i="9"/>
  <c r="F98" i="9"/>
  <c r="O97" i="9"/>
  <c r="L97" i="9"/>
  <c r="I97" i="9"/>
  <c r="F97" i="9"/>
  <c r="O96" i="9"/>
  <c r="L96" i="9"/>
  <c r="I96" i="9"/>
  <c r="F96" i="9"/>
  <c r="O95" i="9"/>
  <c r="L95" i="9"/>
  <c r="I95" i="9"/>
  <c r="F95" i="9"/>
  <c r="O94" i="9"/>
  <c r="L94" i="9"/>
  <c r="I94" i="9"/>
  <c r="F94" i="9"/>
  <c r="O93" i="9"/>
  <c r="L93" i="9"/>
  <c r="I93" i="9"/>
  <c r="F93" i="9"/>
  <c r="O92" i="9"/>
  <c r="L92" i="9"/>
  <c r="I92" i="9"/>
  <c r="F92" i="9"/>
  <c r="N91" i="9"/>
  <c r="M91" i="9"/>
  <c r="K91" i="9"/>
  <c r="J91" i="9"/>
  <c r="H91" i="9"/>
  <c r="G91" i="9"/>
  <c r="E91" i="9"/>
  <c r="D91" i="9"/>
  <c r="O90" i="9"/>
  <c r="L90" i="9"/>
  <c r="I90" i="9"/>
  <c r="F90" i="9"/>
  <c r="O89" i="9"/>
  <c r="L89" i="9"/>
  <c r="I89" i="9"/>
  <c r="F89" i="9"/>
  <c r="O88" i="9"/>
  <c r="L88" i="9"/>
  <c r="I88" i="9"/>
  <c r="F88" i="9"/>
  <c r="O87" i="9"/>
  <c r="L87" i="9"/>
  <c r="I87" i="9"/>
  <c r="F87" i="9"/>
  <c r="O86" i="9"/>
  <c r="L86" i="9"/>
  <c r="I86" i="9"/>
  <c r="F86" i="9"/>
  <c r="N85" i="9"/>
  <c r="M85" i="9"/>
  <c r="K85" i="9"/>
  <c r="K83" i="9" s="1"/>
  <c r="J85" i="9"/>
  <c r="H85" i="9"/>
  <c r="G85" i="9"/>
  <c r="E85" i="9"/>
  <c r="D85" i="9"/>
  <c r="O84" i="9"/>
  <c r="L84" i="9"/>
  <c r="I84" i="9"/>
  <c r="F84" i="9"/>
  <c r="O82" i="9"/>
  <c r="L82" i="9"/>
  <c r="I82" i="9"/>
  <c r="F82" i="9"/>
  <c r="O81" i="9"/>
  <c r="L81" i="9"/>
  <c r="I81" i="9"/>
  <c r="I80" i="9" s="1"/>
  <c r="F81" i="9"/>
  <c r="O80" i="9"/>
  <c r="N80" i="9"/>
  <c r="M80" i="9"/>
  <c r="K80" i="9"/>
  <c r="J80" i="9"/>
  <c r="H80" i="9"/>
  <c r="G80" i="9"/>
  <c r="F80" i="9"/>
  <c r="E80" i="9"/>
  <c r="D80" i="9"/>
  <c r="O79" i="9"/>
  <c r="L79" i="9"/>
  <c r="I79" i="9"/>
  <c r="F79" i="9"/>
  <c r="O78" i="9"/>
  <c r="L78" i="9"/>
  <c r="L77" i="9" s="1"/>
  <c r="I78" i="9"/>
  <c r="I77" i="9" s="1"/>
  <c r="F78" i="9"/>
  <c r="F77" i="9" s="1"/>
  <c r="O77" i="9"/>
  <c r="N77" i="9"/>
  <c r="M77" i="9"/>
  <c r="K77" i="9"/>
  <c r="J77" i="9"/>
  <c r="H77" i="9"/>
  <c r="G77" i="9"/>
  <c r="E77" i="9"/>
  <c r="D77" i="9"/>
  <c r="O74" i="9"/>
  <c r="L74" i="9"/>
  <c r="I74" i="9"/>
  <c r="F74" i="9"/>
  <c r="O73" i="9"/>
  <c r="L73" i="9"/>
  <c r="I73" i="9"/>
  <c r="F73" i="9"/>
  <c r="O72" i="9"/>
  <c r="L72" i="9"/>
  <c r="I72" i="9"/>
  <c r="F72" i="9"/>
  <c r="O71" i="9"/>
  <c r="L71" i="9"/>
  <c r="I71" i="9"/>
  <c r="F71" i="9"/>
  <c r="O70" i="9"/>
  <c r="L70" i="9"/>
  <c r="L69" i="9" s="1"/>
  <c r="I70" i="9"/>
  <c r="I69" i="9" s="1"/>
  <c r="F70" i="9"/>
  <c r="F69" i="9" s="1"/>
  <c r="N69" i="9"/>
  <c r="N67" i="9" s="1"/>
  <c r="M69" i="9"/>
  <c r="K69" i="9"/>
  <c r="K67" i="9" s="1"/>
  <c r="J69" i="9"/>
  <c r="J67" i="9" s="1"/>
  <c r="H69" i="9"/>
  <c r="H67" i="9" s="1"/>
  <c r="G69" i="9"/>
  <c r="G67" i="9" s="1"/>
  <c r="E69" i="9"/>
  <c r="E67" i="9" s="1"/>
  <c r="D69" i="9"/>
  <c r="D67" i="9" s="1"/>
  <c r="O68" i="9"/>
  <c r="L68" i="9"/>
  <c r="I68" i="9"/>
  <c r="F68" i="9"/>
  <c r="M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L58" i="9" s="1"/>
  <c r="I59" i="9"/>
  <c r="I58" i="9" s="1"/>
  <c r="F59" i="9"/>
  <c r="N58" i="9"/>
  <c r="M58" i="9"/>
  <c r="K58" i="9"/>
  <c r="J58" i="9"/>
  <c r="H58" i="9"/>
  <c r="G58" i="9"/>
  <c r="E58" i="9"/>
  <c r="D58" i="9"/>
  <c r="O57" i="9"/>
  <c r="L57" i="9"/>
  <c r="I57" i="9"/>
  <c r="F57" i="9"/>
  <c r="O56" i="9"/>
  <c r="O55" i="9" s="1"/>
  <c r="L56" i="9"/>
  <c r="L55" i="9" s="1"/>
  <c r="L54" i="9" s="1"/>
  <c r="I56" i="9"/>
  <c r="I55" i="9" s="1"/>
  <c r="I54" i="9" s="1"/>
  <c r="F56" i="9"/>
  <c r="F55" i="9" s="1"/>
  <c r="N55" i="9"/>
  <c r="N54" i="9" s="1"/>
  <c r="M55" i="9"/>
  <c r="M54" i="9" s="1"/>
  <c r="K55" i="9"/>
  <c r="K54" i="9" s="1"/>
  <c r="J55" i="9"/>
  <c r="J54" i="9" s="1"/>
  <c r="H55" i="9"/>
  <c r="G55" i="9"/>
  <c r="E55" i="9"/>
  <c r="D55" i="9"/>
  <c r="O47" i="9"/>
  <c r="O46" i="9"/>
  <c r="C46" i="9" s="1"/>
  <c r="N45" i="9"/>
  <c r="M45" i="9"/>
  <c r="L44" i="9"/>
  <c r="L43" i="9" s="1"/>
  <c r="I44" i="9"/>
  <c r="F44" i="9"/>
  <c r="F43" i="9" s="1"/>
  <c r="K43" i="9"/>
  <c r="J43" i="9"/>
  <c r="H43" i="9"/>
  <c r="G43" i="9"/>
  <c r="E43" i="9"/>
  <c r="D43" i="9"/>
  <c r="F42" i="9"/>
  <c r="C42" i="9" s="1"/>
  <c r="E41" i="9"/>
  <c r="D41" i="9"/>
  <c r="L40" i="9"/>
  <c r="C40" i="9" s="1"/>
  <c r="L39" i="9"/>
  <c r="C39" i="9" s="1"/>
  <c r="L38" i="9"/>
  <c r="C38" i="9" s="1"/>
  <c r="L37" i="9"/>
  <c r="C37" i="9" s="1"/>
  <c r="K36" i="9"/>
  <c r="J36" i="9"/>
  <c r="L35" i="9"/>
  <c r="C35" i="9" s="1"/>
  <c r="L34" i="9"/>
  <c r="C34" i="9" s="1"/>
  <c r="K33" i="9"/>
  <c r="J33" i="9"/>
  <c r="L32" i="9"/>
  <c r="L31" i="9" s="1"/>
  <c r="K31" i="9"/>
  <c r="J31" i="9"/>
  <c r="L30" i="9"/>
  <c r="C30" i="9" s="1"/>
  <c r="L29" i="9"/>
  <c r="C29" i="9" s="1"/>
  <c r="L28" i="9"/>
  <c r="C28" i="9" s="1"/>
  <c r="K27" i="9"/>
  <c r="J27" i="9"/>
  <c r="F25" i="9"/>
  <c r="C25" i="9" s="1"/>
  <c r="I24" i="9"/>
  <c r="F24" i="9"/>
  <c r="O23" i="9"/>
  <c r="L23" i="9"/>
  <c r="I23" i="9"/>
  <c r="F23" i="9"/>
  <c r="O22" i="9"/>
  <c r="L22" i="9"/>
  <c r="L21" i="9" s="1"/>
  <c r="I22" i="9"/>
  <c r="I21" i="9" s="1"/>
  <c r="F22" i="9"/>
  <c r="N21" i="9"/>
  <c r="M21" i="9"/>
  <c r="K21" i="9"/>
  <c r="J21" i="9"/>
  <c r="J275" i="9" s="1"/>
  <c r="H21" i="9"/>
  <c r="G21" i="9"/>
  <c r="E21" i="9"/>
  <c r="E275" i="9" s="1"/>
  <c r="E274" i="9" s="1"/>
  <c r="D21" i="9"/>
  <c r="E240" i="9" l="1"/>
  <c r="N252" i="9"/>
  <c r="C277" i="9"/>
  <c r="C281" i="9"/>
  <c r="D240" i="9"/>
  <c r="J240" i="9"/>
  <c r="C64" i="9"/>
  <c r="H174" i="9"/>
  <c r="E54" i="9"/>
  <c r="M53" i="9"/>
  <c r="D76" i="9"/>
  <c r="H76" i="9"/>
  <c r="N76" i="9"/>
  <c r="K76" i="9"/>
  <c r="H182" i="9"/>
  <c r="O216" i="9"/>
  <c r="C60" i="9"/>
  <c r="C63" i="9"/>
  <c r="G187" i="9"/>
  <c r="H212" i="9"/>
  <c r="N212" i="9"/>
  <c r="N211" i="9" s="1"/>
  <c r="J274" i="9"/>
  <c r="K26" i="9"/>
  <c r="F41" i="9"/>
  <c r="C41" i="9" s="1"/>
  <c r="C157" i="9"/>
  <c r="K187" i="9"/>
  <c r="K182" i="9" s="1"/>
  <c r="C201" i="9"/>
  <c r="C203" i="9"/>
  <c r="F76" i="9"/>
  <c r="K174" i="9"/>
  <c r="N240" i="9"/>
  <c r="C105" i="9"/>
  <c r="C93" i="9"/>
  <c r="C101" i="9"/>
  <c r="C104" i="9"/>
  <c r="C141" i="9"/>
  <c r="C149" i="9"/>
  <c r="C169" i="9"/>
  <c r="C221" i="9"/>
  <c r="C225" i="9"/>
  <c r="C231" i="9"/>
  <c r="M20" i="9"/>
  <c r="O69" i="9"/>
  <c r="E76" i="9"/>
  <c r="J76" i="9"/>
  <c r="O76" i="9"/>
  <c r="G76" i="9"/>
  <c r="H120" i="9"/>
  <c r="M120" i="9"/>
  <c r="I174" i="9"/>
  <c r="I275" i="9"/>
  <c r="O45" i="9"/>
  <c r="C45" i="9" s="1"/>
  <c r="C118" i="9"/>
  <c r="J187" i="9"/>
  <c r="J182" i="9" s="1"/>
  <c r="N187" i="9"/>
  <c r="N182" i="9" s="1"/>
  <c r="C213" i="9"/>
  <c r="J212" i="9"/>
  <c r="J211" i="9" s="1"/>
  <c r="O219" i="9"/>
  <c r="H240" i="9"/>
  <c r="H211" i="9" s="1"/>
  <c r="M240" i="9"/>
  <c r="C261" i="9"/>
  <c r="D252" i="9"/>
  <c r="D275" i="9"/>
  <c r="D274" i="9" s="1"/>
  <c r="F121" i="9"/>
  <c r="O126" i="9"/>
  <c r="O175" i="9"/>
  <c r="O174" i="9" s="1"/>
  <c r="N275" i="9"/>
  <c r="N274" i="9" s="1"/>
  <c r="C24" i="9"/>
  <c r="L33" i="9"/>
  <c r="C33" i="9" s="1"/>
  <c r="C44" i="9"/>
  <c r="C56" i="9"/>
  <c r="C68" i="9"/>
  <c r="C72" i="9"/>
  <c r="C74" i="9"/>
  <c r="G83" i="9"/>
  <c r="C97" i="9"/>
  <c r="C125" i="9"/>
  <c r="C129" i="9"/>
  <c r="C145" i="9"/>
  <c r="C173" i="9"/>
  <c r="C177" i="9"/>
  <c r="D174" i="9"/>
  <c r="N174" i="9"/>
  <c r="G174" i="9"/>
  <c r="G182" i="9"/>
  <c r="C185" i="9"/>
  <c r="C197" i="9"/>
  <c r="D211" i="9"/>
  <c r="K212" i="9"/>
  <c r="C237" i="9"/>
  <c r="C23" i="9"/>
  <c r="C57" i="9"/>
  <c r="G54" i="9"/>
  <c r="G53" i="9" s="1"/>
  <c r="I67" i="9"/>
  <c r="I53" i="9" s="1"/>
  <c r="O85" i="9"/>
  <c r="C109" i="9"/>
  <c r="C113" i="9"/>
  <c r="O134" i="9"/>
  <c r="C146" i="9"/>
  <c r="C165" i="9"/>
  <c r="C168" i="9"/>
  <c r="O166" i="9"/>
  <c r="E174" i="9"/>
  <c r="G212" i="9"/>
  <c r="C217" i="9"/>
  <c r="C239" i="9"/>
  <c r="N20" i="9"/>
  <c r="D54" i="9"/>
  <c r="D53" i="9" s="1"/>
  <c r="C89" i="9"/>
  <c r="C90" i="9"/>
  <c r="C117" i="9"/>
  <c r="D120" i="9"/>
  <c r="C133" i="9"/>
  <c r="C137" i="9"/>
  <c r="C140" i="9"/>
  <c r="O138" i="9"/>
  <c r="O147" i="9"/>
  <c r="O153" i="9"/>
  <c r="O152" i="9" s="1"/>
  <c r="M174" i="9"/>
  <c r="C189" i="9"/>
  <c r="C193" i="9"/>
  <c r="C194" i="9"/>
  <c r="C196" i="9"/>
  <c r="C205" i="9"/>
  <c r="C229" i="9"/>
  <c r="C249" i="9"/>
  <c r="C270" i="9"/>
  <c r="C271" i="9"/>
  <c r="C179" i="9"/>
  <c r="F178" i="9"/>
  <c r="C178" i="9" s="1"/>
  <c r="C22" i="9"/>
  <c r="J26" i="9"/>
  <c r="L36" i="9"/>
  <c r="C36" i="9" s="1"/>
  <c r="G275" i="9"/>
  <c r="G274" i="9" s="1"/>
  <c r="K275" i="9"/>
  <c r="K274" i="9" s="1"/>
  <c r="L27" i="9"/>
  <c r="C27" i="9" s="1"/>
  <c r="G20" i="9"/>
  <c r="C47" i="9"/>
  <c r="H54" i="9"/>
  <c r="H53" i="9" s="1"/>
  <c r="C61" i="9"/>
  <c r="C66" i="9"/>
  <c r="F67" i="9"/>
  <c r="N53" i="9"/>
  <c r="C73" i="9"/>
  <c r="M76" i="9"/>
  <c r="I76" i="9"/>
  <c r="M83" i="9"/>
  <c r="C95" i="9"/>
  <c r="C98" i="9"/>
  <c r="C107" i="9"/>
  <c r="O108" i="9"/>
  <c r="G120" i="9"/>
  <c r="C130" i="9"/>
  <c r="C143" i="9"/>
  <c r="C150" i="9"/>
  <c r="C158" i="9"/>
  <c r="C164" i="9"/>
  <c r="O162" i="9"/>
  <c r="C170" i="9"/>
  <c r="C204" i="9"/>
  <c r="C209" i="9"/>
  <c r="C218" i="9"/>
  <c r="C223" i="9"/>
  <c r="O227" i="9"/>
  <c r="E252" i="9"/>
  <c r="I276" i="9"/>
  <c r="C282" i="9"/>
  <c r="C283" i="9"/>
  <c r="C32" i="9"/>
  <c r="D20" i="9"/>
  <c r="H20" i="9"/>
  <c r="C59" i="9"/>
  <c r="O58" i="9"/>
  <c r="O54" i="9" s="1"/>
  <c r="C65" i="9"/>
  <c r="J53" i="9"/>
  <c r="C70" i="9"/>
  <c r="C71" i="9"/>
  <c r="C82" i="9"/>
  <c r="C86" i="9"/>
  <c r="L91" i="9"/>
  <c r="E83" i="9"/>
  <c r="O99" i="9"/>
  <c r="C111" i="9"/>
  <c r="L114" i="9"/>
  <c r="C119" i="9"/>
  <c r="C128" i="9"/>
  <c r="L131" i="9"/>
  <c r="C136" i="9"/>
  <c r="C142" i="9"/>
  <c r="C156" i="9"/>
  <c r="M160" i="9"/>
  <c r="C190" i="9"/>
  <c r="F216" i="9"/>
  <c r="C222" i="9"/>
  <c r="C230" i="9"/>
  <c r="G240" i="9"/>
  <c r="F245" i="9"/>
  <c r="C248" i="9"/>
  <c r="C254" i="9"/>
  <c r="O253" i="9"/>
  <c r="O252" i="9" s="1"/>
  <c r="C262" i="9"/>
  <c r="L276" i="9"/>
  <c r="E53" i="9"/>
  <c r="K53" i="9"/>
  <c r="H83" i="9"/>
  <c r="I108" i="9"/>
  <c r="N83" i="9"/>
  <c r="J174" i="9"/>
  <c r="C202" i="9"/>
  <c r="C207" i="9"/>
  <c r="H275" i="9"/>
  <c r="H274" i="9" s="1"/>
  <c r="O21" i="9"/>
  <c r="O275" i="9" s="1"/>
  <c r="O274" i="9" s="1"/>
  <c r="C62" i="9"/>
  <c r="L67" i="9"/>
  <c r="C78" i="9"/>
  <c r="C79" i="9"/>
  <c r="C81" i="9"/>
  <c r="C96" i="9"/>
  <c r="C103" i="9"/>
  <c r="D83" i="9"/>
  <c r="D75" i="9" s="1"/>
  <c r="C110" i="9"/>
  <c r="J83" i="9"/>
  <c r="C116" i="9"/>
  <c r="O114" i="9"/>
  <c r="K120" i="9"/>
  <c r="C124" i="9"/>
  <c r="E120" i="9"/>
  <c r="O131" i="9"/>
  <c r="C144" i="9"/>
  <c r="C151" i="9"/>
  <c r="C159" i="9"/>
  <c r="E160" i="9"/>
  <c r="O171" i="9"/>
  <c r="E182" i="9"/>
  <c r="L182" i="9"/>
  <c r="C195" i="9"/>
  <c r="C206" i="9"/>
  <c r="C210" i="9"/>
  <c r="E212" i="9"/>
  <c r="E211" i="9" s="1"/>
  <c r="C224" i="9"/>
  <c r="C238" i="9"/>
  <c r="M252" i="9"/>
  <c r="I269" i="9"/>
  <c r="C269" i="9" s="1"/>
  <c r="C55" i="9"/>
  <c r="C31" i="9"/>
  <c r="C69" i="9"/>
  <c r="L275" i="9"/>
  <c r="L274" i="9" s="1"/>
  <c r="J20" i="9"/>
  <c r="O67" i="9"/>
  <c r="C84" i="9"/>
  <c r="L85" i="9"/>
  <c r="C92" i="9"/>
  <c r="F91" i="9"/>
  <c r="O91" i="9"/>
  <c r="C102" i="9"/>
  <c r="C123" i="9"/>
  <c r="I121" i="9"/>
  <c r="N120" i="9"/>
  <c r="F138" i="9"/>
  <c r="I138" i="9"/>
  <c r="C139" i="9"/>
  <c r="N161" i="9"/>
  <c r="N160" i="9" s="1"/>
  <c r="F166" i="9"/>
  <c r="F161" i="9" s="1"/>
  <c r="I166" i="9"/>
  <c r="C167" i="9"/>
  <c r="L174" i="9"/>
  <c r="C183" i="9"/>
  <c r="I214" i="9"/>
  <c r="C215" i="9"/>
  <c r="M275" i="9"/>
  <c r="M274" i="9" s="1"/>
  <c r="C88" i="9"/>
  <c r="F85" i="9"/>
  <c r="I114" i="9"/>
  <c r="C115" i="9"/>
  <c r="I126" i="9"/>
  <c r="C126" i="9" s="1"/>
  <c r="C127" i="9"/>
  <c r="I134" i="9"/>
  <c r="C135" i="9"/>
  <c r="K20" i="9"/>
  <c r="F21" i="9"/>
  <c r="F58" i="9"/>
  <c r="C77" i="9"/>
  <c r="L80" i="9"/>
  <c r="L76" i="9" s="1"/>
  <c r="C87" i="9"/>
  <c r="I85" i="9"/>
  <c r="I91" i="9"/>
  <c r="C100" i="9"/>
  <c r="F99" i="9"/>
  <c r="C112" i="9"/>
  <c r="F108" i="9"/>
  <c r="C132" i="9"/>
  <c r="F131" i="9"/>
  <c r="C256" i="9"/>
  <c r="C258" i="9"/>
  <c r="L257" i="9"/>
  <c r="L253" i="9" s="1"/>
  <c r="L252" i="9" s="1"/>
  <c r="C284" i="9"/>
  <c r="I43" i="9"/>
  <c r="C43" i="9" s="1"/>
  <c r="E20" i="9"/>
  <c r="C94" i="9"/>
  <c r="L99" i="9"/>
  <c r="C106" i="9"/>
  <c r="C122" i="9"/>
  <c r="L121" i="9"/>
  <c r="J120" i="9"/>
  <c r="L138" i="9"/>
  <c r="C155" i="9"/>
  <c r="I153" i="9"/>
  <c r="J161" i="9"/>
  <c r="J160" i="9" s="1"/>
  <c r="L166" i="9"/>
  <c r="L161" i="9" s="1"/>
  <c r="L160" i="9" s="1"/>
  <c r="C172" i="9"/>
  <c r="F171" i="9"/>
  <c r="C192" i="9"/>
  <c r="F188" i="9"/>
  <c r="C148" i="9"/>
  <c r="F147" i="9"/>
  <c r="C154" i="9"/>
  <c r="L153" i="9"/>
  <c r="L152" i="9" s="1"/>
  <c r="I162" i="9"/>
  <c r="C163" i="9"/>
  <c r="C176" i="9"/>
  <c r="F175" i="9"/>
  <c r="C220" i="9"/>
  <c r="F219" i="9"/>
  <c r="C243" i="9"/>
  <c r="I241" i="9"/>
  <c r="C191" i="9"/>
  <c r="I188" i="9"/>
  <c r="C236" i="9"/>
  <c r="F233" i="9"/>
  <c r="C242" i="9"/>
  <c r="L241" i="9"/>
  <c r="L240" i="9" s="1"/>
  <c r="C255" i="9"/>
  <c r="C268" i="9"/>
  <c r="F267" i="9"/>
  <c r="C180" i="9"/>
  <c r="C184" i="9"/>
  <c r="D187" i="9"/>
  <c r="D182" i="9" s="1"/>
  <c r="C198" i="9"/>
  <c r="I199" i="9"/>
  <c r="M212" i="9"/>
  <c r="C226" i="9"/>
  <c r="I227" i="9"/>
  <c r="C235" i="9"/>
  <c r="I233" i="9"/>
  <c r="I232" i="9" s="1"/>
  <c r="O240" i="9"/>
  <c r="C247" i="9"/>
  <c r="I245" i="9"/>
  <c r="I250" i="9"/>
  <c r="C250" i="9" s="1"/>
  <c r="C251" i="9"/>
  <c r="C260" i="9"/>
  <c r="F257" i="9"/>
  <c r="C264" i="9"/>
  <c r="F263" i="9"/>
  <c r="C263" i="9" s="1"/>
  <c r="M182" i="9"/>
  <c r="C186" i="9"/>
  <c r="O188" i="9"/>
  <c r="C200" i="9"/>
  <c r="F199" i="9"/>
  <c r="O199" i="9"/>
  <c r="C208" i="9"/>
  <c r="G211" i="9"/>
  <c r="G181" i="9" s="1"/>
  <c r="L216" i="9"/>
  <c r="L212" i="9" s="1"/>
  <c r="I219" i="9"/>
  <c r="C228" i="9"/>
  <c r="F227" i="9"/>
  <c r="C227" i="9" s="1"/>
  <c r="C234" i="9"/>
  <c r="L233" i="9"/>
  <c r="L232" i="9" s="1"/>
  <c r="K240" i="9"/>
  <c r="C244" i="9"/>
  <c r="F241" i="9"/>
  <c r="C259" i="9"/>
  <c r="I257" i="9"/>
  <c r="I253" i="9" s="1"/>
  <c r="I252" i="9" s="1"/>
  <c r="C278" i="9"/>
  <c r="C279" i="9"/>
  <c r="C280" i="9"/>
  <c r="F276" i="9"/>
  <c r="C246" i="9"/>
  <c r="I161" i="9" l="1"/>
  <c r="I160" i="9" s="1"/>
  <c r="O212" i="9"/>
  <c r="O211" i="9" s="1"/>
  <c r="D181" i="9"/>
  <c r="K211" i="9"/>
  <c r="L26" i="9"/>
  <c r="C147" i="9"/>
  <c r="O20" i="9"/>
  <c r="K75" i="9"/>
  <c r="N75" i="9"/>
  <c r="C134" i="9"/>
  <c r="J181" i="9"/>
  <c r="N181" i="9"/>
  <c r="E75" i="9"/>
  <c r="E52" i="9" s="1"/>
  <c r="M211" i="9"/>
  <c r="J75" i="9"/>
  <c r="G75" i="9"/>
  <c r="G52" i="9" s="1"/>
  <c r="G51" i="9" s="1"/>
  <c r="C171" i="9"/>
  <c r="C121" i="9"/>
  <c r="O120" i="9"/>
  <c r="D52" i="9"/>
  <c r="D51" i="9" s="1"/>
  <c r="H75" i="9"/>
  <c r="I274" i="9"/>
  <c r="C108" i="9"/>
  <c r="C276" i="9"/>
  <c r="E272" i="9"/>
  <c r="C245" i="9"/>
  <c r="C162" i="9"/>
  <c r="C58" i="9"/>
  <c r="J272" i="9"/>
  <c r="C131" i="9"/>
  <c r="C114" i="9"/>
  <c r="N272" i="9"/>
  <c r="O83" i="9"/>
  <c r="O75" i="9" s="1"/>
  <c r="O161" i="9"/>
  <c r="C216" i="9"/>
  <c r="C138" i="9"/>
  <c r="M75" i="9"/>
  <c r="M52" i="9" s="1"/>
  <c r="J52" i="9"/>
  <c r="J51" i="9" s="1"/>
  <c r="N52" i="9"/>
  <c r="N51" i="9" s="1"/>
  <c r="N50" i="9" s="1"/>
  <c r="E181" i="9"/>
  <c r="E51" i="9" s="1"/>
  <c r="C67" i="9"/>
  <c r="K181" i="9"/>
  <c r="K272" i="9"/>
  <c r="C80" i="9"/>
  <c r="H52" i="9"/>
  <c r="C257" i="9"/>
  <c r="G272" i="9"/>
  <c r="L83" i="9"/>
  <c r="F54" i="9"/>
  <c r="F53" i="9" s="1"/>
  <c r="O160" i="9"/>
  <c r="H272" i="9"/>
  <c r="K52" i="9"/>
  <c r="L53" i="9"/>
  <c r="C99" i="9"/>
  <c r="O187" i="9"/>
  <c r="O182" i="9" s="1"/>
  <c r="D272" i="9"/>
  <c r="J50" i="9"/>
  <c r="J273" i="9"/>
  <c r="C76" i="9"/>
  <c r="C175" i="9"/>
  <c r="F174" i="9"/>
  <c r="C174" i="9" s="1"/>
  <c r="C21" i="9"/>
  <c r="F20" i="9"/>
  <c r="L211" i="9"/>
  <c r="L181" i="9" s="1"/>
  <c r="C219" i="9"/>
  <c r="F160" i="9"/>
  <c r="C160" i="9" s="1"/>
  <c r="C161" i="9"/>
  <c r="F253" i="9"/>
  <c r="I212" i="9"/>
  <c r="F83" i="9"/>
  <c r="C199" i="9"/>
  <c r="C214" i="9"/>
  <c r="F232" i="9"/>
  <c r="C232" i="9" s="1"/>
  <c r="C233" i="9"/>
  <c r="I187" i="9"/>
  <c r="I182" i="9" s="1"/>
  <c r="I20" i="9"/>
  <c r="I120" i="9"/>
  <c r="C91" i="9"/>
  <c r="C26" i="9"/>
  <c r="C188" i="9"/>
  <c r="F187" i="9"/>
  <c r="F240" i="9"/>
  <c r="C241" i="9"/>
  <c r="F120" i="9"/>
  <c r="F212" i="9"/>
  <c r="C267" i="9"/>
  <c r="F266" i="9"/>
  <c r="I240" i="9"/>
  <c r="H181" i="9"/>
  <c r="H51" i="9" s="1"/>
  <c r="I152" i="9"/>
  <c r="C152" i="9" s="1"/>
  <c r="C153" i="9"/>
  <c r="L120" i="9"/>
  <c r="L75" i="9" s="1"/>
  <c r="I83" i="9"/>
  <c r="C85" i="9"/>
  <c r="C166" i="9"/>
  <c r="O53" i="9"/>
  <c r="L20" i="9"/>
  <c r="O181" i="9" l="1"/>
  <c r="M272" i="9"/>
  <c r="M181" i="9"/>
  <c r="M51" i="9" s="1"/>
  <c r="M273" i="9" s="1"/>
  <c r="I75" i="9"/>
  <c r="I52" i="9" s="1"/>
  <c r="D273" i="9"/>
  <c r="D50" i="9"/>
  <c r="N273" i="9"/>
  <c r="O52" i="9"/>
  <c r="O51" i="9" s="1"/>
  <c r="E273" i="9"/>
  <c r="E50" i="9"/>
  <c r="C120" i="9"/>
  <c r="C54" i="9"/>
  <c r="K51" i="9"/>
  <c r="L52" i="9"/>
  <c r="L51" i="9" s="1"/>
  <c r="L272" i="9"/>
  <c r="M50" i="9"/>
  <c r="H273" i="9"/>
  <c r="H50" i="9"/>
  <c r="C212" i="9"/>
  <c r="F211" i="9"/>
  <c r="C187" i="9"/>
  <c r="F182" i="9"/>
  <c r="C20" i="9"/>
  <c r="C53" i="9"/>
  <c r="C83" i="9"/>
  <c r="F75" i="9"/>
  <c r="F265" i="9"/>
  <c r="C266" i="9"/>
  <c r="C240" i="9"/>
  <c r="O272" i="9"/>
  <c r="I211" i="9"/>
  <c r="I272" i="9" s="1"/>
  <c r="G273" i="9"/>
  <c r="G50" i="9"/>
  <c r="F252" i="9"/>
  <c r="C252" i="9" s="1"/>
  <c r="C253" i="9"/>
  <c r="C75" i="9" l="1"/>
  <c r="O50" i="9"/>
  <c r="O273" i="9"/>
  <c r="F52" i="9"/>
  <c r="C52" i="9" s="1"/>
  <c r="K50" i="9"/>
  <c r="K273" i="9"/>
  <c r="I181" i="9"/>
  <c r="I51" i="9" s="1"/>
  <c r="F181" i="9"/>
  <c r="C182" i="9"/>
  <c r="F272" i="9"/>
  <c r="C272" i="9" s="1"/>
  <c r="C265" i="9"/>
  <c r="F275" i="9"/>
  <c r="C211" i="9"/>
  <c r="L50" i="9"/>
  <c r="L273" i="9"/>
  <c r="C181" i="9" l="1"/>
  <c r="C275" i="9"/>
  <c r="F274" i="9"/>
  <c r="C274" i="9" s="1"/>
  <c r="I273" i="9"/>
  <c r="I50" i="9"/>
  <c r="F51" i="9"/>
  <c r="F273" i="9" l="1"/>
  <c r="C273" i="9" s="1"/>
  <c r="C51" i="9"/>
  <c r="F50" i="9"/>
  <c r="C50" i="9" s="1"/>
  <c r="O284" i="8" l="1"/>
  <c r="L284" i="8"/>
  <c r="I284" i="8"/>
  <c r="F284" i="8"/>
  <c r="O283" i="8"/>
  <c r="L283" i="8"/>
  <c r="I283" i="8"/>
  <c r="F283" i="8"/>
  <c r="O282" i="8"/>
  <c r="L282" i="8"/>
  <c r="I282" i="8"/>
  <c r="F282" i="8"/>
  <c r="O281" i="8"/>
  <c r="L281" i="8"/>
  <c r="I281" i="8"/>
  <c r="F281" i="8"/>
  <c r="C281" i="8" s="1"/>
  <c r="O280" i="8"/>
  <c r="L280" i="8"/>
  <c r="I280" i="8"/>
  <c r="F280" i="8"/>
  <c r="O279" i="8"/>
  <c r="L279" i="8"/>
  <c r="I279" i="8"/>
  <c r="F279" i="8"/>
  <c r="O278" i="8"/>
  <c r="L278" i="8"/>
  <c r="I278" i="8"/>
  <c r="F278" i="8"/>
  <c r="O277" i="8"/>
  <c r="O276" i="8" s="1"/>
  <c r="L277" i="8"/>
  <c r="I277" i="8"/>
  <c r="I276" i="8" s="1"/>
  <c r="F277" i="8"/>
  <c r="C277" i="8" s="1"/>
  <c r="N276" i="8"/>
  <c r="M276" i="8"/>
  <c r="K276" i="8"/>
  <c r="J276" i="8"/>
  <c r="H276" i="8"/>
  <c r="G276" i="8"/>
  <c r="E276" i="8"/>
  <c r="D276" i="8"/>
  <c r="O271" i="8"/>
  <c r="L271" i="8"/>
  <c r="I271" i="8"/>
  <c r="F271" i="8"/>
  <c r="O270" i="8"/>
  <c r="L270" i="8"/>
  <c r="L269" i="8" s="1"/>
  <c r="I270" i="8"/>
  <c r="F270" i="8"/>
  <c r="F269" i="8" s="1"/>
  <c r="O269" i="8"/>
  <c r="N269" i="8"/>
  <c r="M269" i="8"/>
  <c r="K269" i="8"/>
  <c r="J269" i="8"/>
  <c r="H269" i="8"/>
  <c r="G269" i="8"/>
  <c r="E269" i="8"/>
  <c r="D269" i="8"/>
  <c r="O268" i="8"/>
  <c r="L268" i="8"/>
  <c r="L267" i="8" s="1"/>
  <c r="L266" i="8" s="1"/>
  <c r="L265" i="8" s="1"/>
  <c r="I268" i="8"/>
  <c r="I267" i="8" s="1"/>
  <c r="I266" i="8" s="1"/>
  <c r="I265" i="8" s="1"/>
  <c r="F268" i="8"/>
  <c r="O267" i="8"/>
  <c r="O266" i="8" s="1"/>
  <c r="N267" i="8"/>
  <c r="N266" i="8" s="1"/>
  <c r="N265" i="8" s="1"/>
  <c r="M267" i="8"/>
  <c r="M266" i="8" s="1"/>
  <c r="M265" i="8" s="1"/>
  <c r="K267" i="8"/>
  <c r="K266" i="8" s="1"/>
  <c r="K265" i="8" s="1"/>
  <c r="J267" i="8"/>
  <c r="J266" i="8" s="1"/>
  <c r="J265" i="8" s="1"/>
  <c r="H267" i="8"/>
  <c r="H266" i="8" s="1"/>
  <c r="H265" i="8" s="1"/>
  <c r="G267" i="8"/>
  <c r="G266" i="8" s="1"/>
  <c r="G265" i="8" s="1"/>
  <c r="E267" i="8"/>
  <c r="E266" i="8" s="1"/>
  <c r="E265" i="8" s="1"/>
  <c r="D267" i="8"/>
  <c r="D266" i="8" s="1"/>
  <c r="D265" i="8" s="1"/>
  <c r="O265" i="8"/>
  <c r="O264" i="8"/>
  <c r="O263" i="8" s="1"/>
  <c r="L264" i="8"/>
  <c r="L263" i="8" s="1"/>
  <c r="I264" i="8"/>
  <c r="I263" i="8" s="1"/>
  <c r="F264" i="8"/>
  <c r="N263" i="8"/>
  <c r="M263" i="8"/>
  <c r="K263" i="8"/>
  <c r="J263" i="8"/>
  <c r="H263" i="8"/>
  <c r="G263" i="8"/>
  <c r="E263" i="8"/>
  <c r="D263" i="8"/>
  <c r="O262" i="8"/>
  <c r="L262" i="8"/>
  <c r="I262" i="8"/>
  <c r="F262" i="8"/>
  <c r="O261" i="8"/>
  <c r="L261" i="8"/>
  <c r="I261" i="8"/>
  <c r="F261" i="8"/>
  <c r="O260" i="8"/>
  <c r="L260" i="8"/>
  <c r="I260" i="8"/>
  <c r="F260" i="8"/>
  <c r="O259" i="8"/>
  <c r="L259" i="8"/>
  <c r="I259" i="8"/>
  <c r="F259" i="8"/>
  <c r="O258" i="8"/>
  <c r="O257" i="8" s="1"/>
  <c r="L258" i="8"/>
  <c r="L257" i="8" s="1"/>
  <c r="I258" i="8"/>
  <c r="F258" i="8"/>
  <c r="F257" i="8" s="1"/>
  <c r="N257" i="8"/>
  <c r="M257" i="8"/>
  <c r="K257" i="8"/>
  <c r="K253" i="8" s="1"/>
  <c r="J257" i="8"/>
  <c r="J253" i="8" s="1"/>
  <c r="H257" i="8"/>
  <c r="G257" i="8"/>
  <c r="G253" i="8" s="1"/>
  <c r="G252" i="8" s="1"/>
  <c r="E257" i="8"/>
  <c r="E253" i="8" s="1"/>
  <c r="D257" i="8"/>
  <c r="D253" i="8" s="1"/>
  <c r="O256" i="8"/>
  <c r="L256" i="8"/>
  <c r="I256" i="8"/>
  <c r="F256" i="8"/>
  <c r="O255" i="8"/>
  <c r="L255" i="8"/>
  <c r="I255" i="8"/>
  <c r="F255" i="8"/>
  <c r="O254" i="8"/>
  <c r="L254" i="8"/>
  <c r="L253" i="8" s="1"/>
  <c r="I254" i="8"/>
  <c r="F254" i="8"/>
  <c r="N253" i="8"/>
  <c r="M253" i="8"/>
  <c r="H253" i="8"/>
  <c r="O251" i="8"/>
  <c r="O250" i="8" s="1"/>
  <c r="L251" i="8"/>
  <c r="L250" i="8" s="1"/>
  <c r="I251" i="8"/>
  <c r="F251" i="8"/>
  <c r="F250" i="8" s="1"/>
  <c r="N250" i="8"/>
  <c r="M250" i="8"/>
  <c r="K250" i="8"/>
  <c r="J250" i="8"/>
  <c r="H250" i="8"/>
  <c r="G250" i="8"/>
  <c r="E250" i="8"/>
  <c r="D250" i="8"/>
  <c r="O249" i="8"/>
  <c r="L249" i="8"/>
  <c r="I249" i="8"/>
  <c r="F249" i="8"/>
  <c r="O248" i="8"/>
  <c r="L248" i="8"/>
  <c r="I248" i="8"/>
  <c r="F248" i="8"/>
  <c r="O247" i="8"/>
  <c r="L247" i="8"/>
  <c r="I247" i="8"/>
  <c r="F247" i="8"/>
  <c r="O246" i="8"/>
  <c r="L246" i="8"/>
  <c r="I246" i="8"/>
  <c r="F246" i="8"/>
  <c r="N245" i="8"/>
  <c r="N240" i="8" s="1"/>
  <c r="M245" i="8"/>
  <c r="K245" i="8"/>
  <c r="J245" i="8"/>
  <c r="H245" i="8"/>
  <c r="G245" i="8"/>
  <c r="E245" i="8"/>
  <c r="D245" i="8"/>
  <c r="O244" i="8"/>
  <c r="L244" i="8"/>
  <c r="I244" i="8"/>
  <c r="F244" i="8"/>
  <c r="O243" i="8"/>
  <c r="L243" i="8"/>
  <c r="I243" i="8"/>
  <c r="F243" i="8"/>
  <c r="O242" i="8"/>
  <c r="L242" i="8"/>
  <c r="L241" i="8" s="1"/>
  <c r="I242" i="8"/>
  <c r="F242" i="8"/>
  <c r="O241" i="8"/>
  <c r="N241" i="8"/>
  <c r="M241" i="8"/>
  <c r="K241" i="8"/>
  <c r="J241" i="8"/>
  <c r="H241" i="8"/>
  <c r="G241" i="8"/>
  <c r="E241" i="8"/>
  <c r="D241" i="8"/>
  <c r="O239" i="8"/>
  <c r="L239" i="8"/>
  <c r="I239" i="8"/>
  <c r="F239" i="8"/>
  <c r="O238" i="8"/>
  <c r="L238" i="8"/>
  <c r="I238" i="8"/>
  <c r="F238" i="8"/>
  <c r="O237" i="8"/>
  <c r="L237" i="8"/>
  <c r="I237" i="8"/>
  <c r="F237" i="8"/>
  <c r="O236" i="8"/>
  <c r="L236" i="8"/>
  <c r="I236" i="8"/>
  <c r="F236" i="8"/>
  <c r="O235" i="8"/>
  <c r="L235" i="8"/>
  <c r="I235" i="8"/>
  <c r="F235" i="8"/>
  <c r="O234" i="8"/>
  <c r="L234" i="8"/>
  <c r="L233" i="8" s="1"/>
  <c r="L232" i="8" s="1"/>
  <c r="I234" i="8"/>
  <c r="F234" i="8"/>
  <c r="N233" i="8"/>
  <c r="M233" i="8"/>
  <c r="K233" i="8"/>
  <c r="K232" i="8" s="1"/>
  <c r="J233" i="8"/>
  <c r="J232" i="8" s="1"/>
  <c r="H233" i="8"/>
  <c r="H232" i="8" s="1"/>
  <c r="G233" i="8"/>
  <c r="G232" i="8" s="1"/>
  <c r="E233" i="8"/>
  <c r="D233" i="8"/>
  <c r="D232" i="8" s="1"/>
  <c r="N232" i="8"/>
  <c r="M232" i="8"/>
  <c r="E232" i="8"/>
  <c r="O231" i="8"/>
  <c r="L231" i="8"/>
  <c r="I231" i="8"/>
  <c r="F231" i="8"/>
  <c r="O230" i="8"/>
  <c r="L230" i="8"/>
  <c r="I230" i="8"/>
  <c r="F230" i="8"/>
  <c r="O229" i="8"/>
  <c r="L229" i="8"/>
  <c r="I229" i="8"/>
  <c r="F229" i="8"/>
  <c r="O228" i="8"/>
  <c r="L228" i="8"/>
  <c r="I228" i="8"/>
  <c r="F228" i="8"/>
  <c r="N227" i="8"/>
  <c r="M227" i="8"/>
  <c r="K227" i="8"/>
  <c r="J227" i="8"/>
  <c r="H227" i="8"/>
  <c r="G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I219" i="8" s="1"/>
  <c r="F220" i="8"/>
  <c r="N219" i="8"/>
  <c r="M219" i="8"/>
  <c r="K219" i="8"/>
  <c r="J219" i="8"/>
  <c r="H219" i="8"/>
  <c r="G219" i="8"/>
  <c r="E219" i="8"/>
  <c r="D219" i="8"/>
  <c r="O218" i="8"/>
  <c r="L218" i="8"/>
  <c r="I218" i="8"/>
  <c r="F218" i="8"/>
  <c r="O217" i="8"/>
  <c r="O216" i="8" s="1"/>
  <c r="L217" i="8"/>
  <c r="I217" i="8"/>
  <c r="F217" i="8"/>
  <c r="F216" i="8" s="1"/>
  <c r="N216" i="8"/>
  <c r="M216" i="8"/>
  <c r="K216" i="8"/>
  <c r="J216" i="8"/>
  <c r="H216" i="8"/>
  <c r="G216" i="8"/>
  <c r="E216" i="8"/>
  <c r="D216" i="8"/>
  <c r="O215" i="8"/>
  <c r="O214" i="8" s="1"/>
  <c r="L215" i="8"/>
  <c r="L214" i="8" s="1"/>
  <c r="I215" i="8"/>
  <c r="F215" i="8"/>
  <c r="F214" i="8" s="1"/>
  <c r="N214" i="8"/>
  <c r="M214" i="8"/>
  <c r="K214" i="8"/>
  <c r="J214" i="8"/>
  <c r="H214" i="8"/>
  <c r="G214" i="8"/>
  <c r="E214" i="8"/>
  <c r="D214" i="8"/>
  <c r="O213" i="8"/>
  <c r="L213" i="8"/>
  <c r="I213" i="8"/>
  <c r="F213" i="8"/>
  <c r="O210" i="8"/>
  <c r="L210" i="8"/>
  <c r="I210" i="8"/>
  <c r="F210" i="8"/>
  <c r="O209" i="8"/>
  <c r="O208" i="8" s="1"/>
  <c r="L209" i="8"/>
  <c r="L208" i="8" s="1"/>
  <c r="I209" i="8"/>
  <c r="I208" i="8" s="1"/>
  <c r="F209" i="8"/>
  <c r="N208" i="8"/>
  <c r="M208" i="8"/>
  <c r="K208" i="8"/>
  <c r="J208" i="8"/>
  <c r="H208" i="8"/>
  <c r="G208" i="8"/>
  <c r="E208" i="8"/>
  <c r="D208" i="8"/>
  <c r="O207" i="8"/>
  <c r="L207" i="8"/>
  <c r="I207" i="8"/>
  <c r="F207" i="8"/>
  <c r="O206" i="8"/>
  <c r="L206" i="8"/>
  <c r="I206" i="8"/>
  <c r="F206" i="8"/>
  <c r="O205" i="8"/>
  <c r="L205" i="8"/>
  <c r="I205" i="8"/>
  <c r="F205" i="8"/>
  <c r="O204" i="8"/>
  <c r="L204" i="8"/>
  <c r="I204" i="8"/>
  <c r="F204" i="8"/>
  <c r="O203" i="8"/>
  <c r="L203" i="8"/>
  <c r="I203" i="8"/>
  <c r="F203" i="8"/>
  <c r="O202" i="8"/>
  <c r="L202" i="8"/>
  <c r="I202" i="8"/>
  <c r="F202" i="8"/>
  <c r="O201" i="8"/>
  <c r="L201" i="8"/>
  <c r="I201" i="8"/>
  <c r="F201" i="8"/>
  <c r="O200" i="8"/>
  <c r="L200" i="8"/>
  <c r="I200" i="8"/>
  <c r="F200" i="8"/>
  <c r="N199" i="8"/>
  <c r="M199" i="8"/>
  <c r="K199" i="8"/>
  <c r="J199" i="8"/>
  <c r="H199" i="8"/>
  <c r="G199" i="8"/>
  <c r="E199" i="8"/>
  <c r="D199" i="8"/>
  <c r="O198" i="8"/>
  <c r="L198" i="8"/>
  <c r="I198" i="8"/>
  <c r="F198" i="8"/>
  <c r="O197" i="8"/>
  <c r="L197" i="8"/>
  <c r="I197" i="8"/>
  <c r="F197" i="8"/>
  <c r="O196" i="8"/>
  <c r="L196" i="8"/>
  <c r="I196" i="8"/>
  <c r="F196" i="8"/>
  <c r="O195" i="8"/>
  <c r="L195" i="8"/>
  <c r="I195" i="8"/>
  <c r="F195" i="8"/>
  <c r="O194" i="8"/>
  <c r="L194" i="8"/>
  <c r="I194" i="8"/>
  <c r="F194" i="8"/>
  <c r="O193" i="8"/>
  <c r="L193" i="8"/>
  <c r="I193" i="8"/>
  <c r="F193" i="8"/>
  <c r="O192" i="8"/>
  <c r="L192" i="8"/>
  <c r="I192" i="8"/>
  <c r="F192" i="8"/>
  <c r="O191" i="8"/>
  <c r="L191" i="8"/>
  <c r="I191" i="8"/>
  <c r="F191" i="8"/>
  <c r="O190" i="8"/>
  <c r="L190" i="8"/>
  <c r="I190" i="8"/>
  <c r="F190" i="8"/>
  <c r="O189" i="8"/>
  <c r="L189" i="8"/>
  <c r="I189" i="8"/>
  <c r="F189" i="8"/>
  <c r="N188" i="8"/>
  <c r="M188" i="8"/>
  <c r="K188" i="8"/>
  <c r="J188" i="8"/>
  <c r="H188" i="8"/>
  <c r="H187" i="8" s="1"/>
  <c r="G188" i="8"/>
  <c r="G187" i="8" s="1"/>
  <c r="E188" i="8"/>
  <c r="E187" i="8" s="1"/>
  <c r="D188" i="8"/>
  <c r="D187" i="8" s="1"/>
  <c r="N187" i="8"/>
  <c r="J187" i="8"/>
  <c r="O186" i="8"/>
  <c r="L186" i="8"/>
  <c r="I186" i="8"/>
  <c r="F186" i="8"/>
  <c r="O185" i="8"/>
  <c r="L185" i="8"/>
  <c r="I185" i="8"/>
  <c r="F185" i="8"/>
  <c r="O184" i="8"/>
  <c r="L184" i="8"/>
  <c r="L183" i="8" s="1"/>
  <c r="I184" i="8"/>
  <c r="I183" i="8" s="1"/>
  <c r="F184" i="8"/>
  <c r="N183" i="8"/>
  <c r="M183" i="8"/>
  <c r="K183" i="8"/>
  <c r="J183" i="8"/>
  <c r="H183" i="8"/>
  <c r="G183" i="8"/>
  <c r="E183" i="8"/>
  <c r="D183" i="8"/>
  <c r="O180" i="8"/>
  <c r="L180" i="8"/>
  <c r="L179" i="8" s="1"/>
  <c r="L178" i="8" s="1"/>
  <c r="I180" i="8"/>
  <c r="I179" i="8" s="1"/>
  <c r="I178" i="8" s="1"/>
  <c r="F180" i="8"/>
  <c r="O179" i="8"/>
  <c r="O178" i="8" s="1"/>
  <c r="N179" i="8"/>
  <c r="N178" i="8" s="1"/>
  <c r="M179" i="8"/>
  <c r="M178" i="8" s="1"/>
  <c r="K179" i="8"/>
  <c r="K178" i="8" s="1"/>
  <c r="J179" i="8"/>
  <c r="J178" i="8" s="1"/>
  <c r="H179" i="8"/>
  <c r="H178" i="8" s="1"/>
  <c r="G179" i="8"/>
  <c r="G178" i="8" s="1"/>
  <c r="E179" i="8"/>
  <c r="E178" i="8" s="1"/>
  <c r="D179" i="8"/>
  <c r="D178" i="8" s="1"/>
  <c r="O177" i="8"/>
  <c r="L177" i="8"/>
  <c r="I177" i="8"/>
  <c r="F177" i="8"/>
  <c r="O176" i="8"/>
  <c r="O175" i="8" s="1"/>
  <c r="L176" i="8"/>
  <c r="I176" i="8"/>
  <c r="I175" i="8" s="1"/>
  <c r="I174" i="8" s="1"/>
  <c r="F176" i="8"/>
  <c r="F175" i="8" s="1"/>
  <c r="N175" i="8"/>
  <c r="M175" i="8"/>
  <c r="K175" i="8"/>
  <c r="K174" i="8" s="1"/>
  <c r="J175" i="8"/>
  <c r="H175" i="8"/>
  <c r="G175" i="8"/>
  <c r="E175" i="8"/>
  <c r="D175" i="8"/>
  <c r="O173" i="8"/>
  <c r="L173" i="8"/>
  <c r="I173" i="8"/>
  <c r="F173" i="8"/>
  <c r="O172" i="8"/>
  <c r="O171" i="8" s="1"/>
  <c r="L172" i="8"/>
  <c r="I172" i="8"/>
  <c r="I171" i="8" s="1"/>
  <c r="F172" i="8"/>
  <c r="F171" i="8" s="1"/>
  <c r="N171" i="8"/>
  <c r="M171" i="8"/>
  <c r="K171" i="8"/>
  <c r="J171" i="8"/>
  <c r="H171" i="8"/>
  <c r="G171" i="8"/>
  <c r="E171" i="8"/>
  <c r="D171" i="8"/>
  <c r="O170" i="8"/>
  <c r="L170" i="8"/>
  <c r="I170" i="8"/>
  <c r="F170" i="8"/>
  <c r="O169" i="8"/>
  <c r="L169" i="8"/>
  <c r="I169" i="8"/>
  <c r="F169" i="8"/>
  <c r="O168" i="8"/>
  <c r="L168" i="8"/>
  <c r="I168" i="8"/>
  <c r="F168" i="8"/>
  <c r="O167" i="8"/>
  <c r="L167" i="8"/>
  <c r="L166" i="8" s="1"/>
  <c r="I167" i="8"/>
  <c r="F167" i="8"/>
  <c r="N166" i="8"/>
  <c r="M166" i="8"/>
  <c r="K166" i="8"/>
  <c r="J166" i="8"/>
  <c r="H166" i="8"/>
  <c r="G166" i="8"/>
  <c r="E166" i="8"/>
  <c r="D166" i="8"/>
  <c r="O165" i="8"/>
  <c r="L165" i="8"/>
  <c r="I165" i="8"/>
  <c r="F165" i="8"/>
  <c r="O164" i="8"/>
  <c r="L164" i="8"/>
  <c r="I164" i="8"/>
  <c r="F164" i="8"/>
  <c r="O163" i="8"/>
  <c r="L163" i="8"/>
  <c r="L162" i="8" s="1"/>
  <c r="I163" i="8"/>
  <c r="I162" i="8" s="1"/>
  <c r="F163" i="8"/>
  <c r="N162" i="8"/>
  <c r="M162" i="8"/>
  <c r="K162" i="8"/>
  <c r="K161" i="8" s="1"/>
  <c r="K160" i="8" s="1"/>
  <c r="J162" i="8"/>
  <c r="J161" i="8" s="1"/>
  <c r="H162" i="8"/>
  <c r="H161" i="8" s="1"/>
  <c r="H160" i="8" s="1"/>
  <c r="G162" i="8"/>
  <c r="G161" i="8" s="1"/>
  <c r="E162" i="8"/>
  <c r="E161" i="8" s="1"/>
  <c r="E160" i="8" s="1"/>
  <c r="D162" i="8"/>
  <c r="D161" i="8" s="1"/>
  <c r="D160" i="8" s="1"/>
  <c r="N161" i="8"/>
  <c r="N160" i="8" s="1"/>
  <c r="O159" i="8"/>
  <c r="L159" i="8"/>
  <c r="I159" i="8"/>
  <c r="F159" i="8"/>
  <c r="O158" i="8"/>
  <c r="L158" i="8"/>
  <c r="I158" i="8"/>
  <c r="F158" i="8"/>
  <c r="O157" i="8"/>
  <c r="L157" i="8"/>
  <c r="I157" i="8"/>
  <c r="F157" i="8"/>
  <c r="O156" i="8"/>
  <c r="L156" i="8"/>
  <c r="I156" i="8"/>
  <c r="F156" i="8"/>
  <c r="O155" i="8"/>
  <c r="L155" i="8"/>
  <c r="I155" i="8"/>
  <c r="F155" i="8"/>
  <c r="O154" i="8"/>
  <c r="O153" i="8" s="1"/>
  <c r="O152" i="8" s="1"/>
  <c r="L154" i="8"/>
  <c r="I154" i="8"/>
  <c r="F154" i="8"/>
  <c r="N153" i="8"/>
  <c r="N152" i="8" s="1"/>
  <c r="M153" i="8"/>
  <c r="M152" i="8" s="1"/>
  <c r="K153" i="8"/>
  <c r="K152" i="8" s="1"/>
  <c r="J153" i="8"/>
  <c r="J152" i="8" s="1"/>
  <c r="H153" i="8"/>
  <c r="H152" i="8" s="1"/>
  <c r="G153" i="8"/>
  <c r="E153" i="8"/>
  <c r="E152" i="8" s="1"/>
  <c r="D153" i="8"/>
  <c r="D152" i="8" s="1"/>
  <c r="G152" i="8"/>
  <c r="O151" i="8"/>
  <c r="L151" i="8"/>
  <c r="I151" i="8"/>
  <c r="F151" i="8"/>
  <c r="O150" i="8"/>
  <c r="L150" i="8"/>
  <c r="I150" i="8"/>
  <c r="F150" i="8"/>
  <c r="O149" i="8"/>
  <c r="L149" i="8"/>
  <c r="I149" i="8"/>
  <c r="F149" i="8"/>
  <c r="O148" i="8"/>
  <c r="O147" i="8" s="1"/>
  <c r="L148" i="8"/>
  <c r="I148" i="8"/>
  <c r="I147" i="8" s="1"/>
  <c r="F148" i="8"/>
  <c r="N147" i="8"/>
  <c r="M147" i="8"/>
  <c r="K147" i="8"/>
  <c r="J147" i="8"/>
  <c r="H147" i="8"/>
  <c r="G147" i="8"/>
  <c r="E147" i="8"/>
  <c r="D147" i="8"/>
  <c r="O146" i="8"/>
  <c r="L146" i="8"/>
  <c r="I146" i="8"/>
  <c r="F146" i="8"/>
  <c r="O145" i="8"/>
  <c r="L145" i="8"/>
  <c r="I145" i="8"/>
  <c r="F145" i="8"/>
  <c r="O144" i="8"/>
  <c r="L144" i="8"/>
  <c r="I144" i="8"/>
  <c r="F144" i="8"/>
  <c r="O143" i="8"/>
  <c r="L143" i="8"/>
  <c r="I143" i="8"/>
  <c r="F143" i="8"/>
  <c r="O142" i="8"/>
  <c r="L142" i="8"/>
  <c r="I142" i="8"/>
  <c r="F142" i="8"/>
  <c r="O141" i="8"/>
  <c r="L141" i="8"/>
  <c r="I141" i="8"/>
  <c r="F141" i="8"/>
  <c r="O140" i="8"/>
  <c r="L140" i="8"/>
  <c r="I140" i="8"/>
  <c r="F140" i="8"/>
  <c r="O139" i="8"/>
  <c r="L139" i="8"/>
  <c r="I139" i="8"/>
  <c r="I138" i="8" s="1"/>
  <c r="F139" i="8"/>
  <c r="N138" i="8"/>
  <c r="M138" i="8"/>
  <c r="K138" i="8"/>
  <c r="J138" i="8"/>
  <c r="H138" i="8"/>
  <c r="G138" i="8"/>
  <c r="E138" i="8"/>
  <c r="D138" i="8"/>
  <c r="O137" i="8"/>
  <c r="L137" i="8"/>
  <c r="I137" i="8"/>
  <c r="F137" i="8"/>
  <c r="O136" i="8"/>
  <c r="L136" i="8"/>
  <c r="I136" i="8"/>
  <c r="F136" i="8"/>
  <c r="O135" i="8"/>
  <c r="L135" i="8"/>
  <c r="I135" i="8"/>
  <c r="I134" i="8" s="1"/>
  <c r="F135" i="8"/>
  <c r="N134" i="8"/>
  <c r="M134" i="8"/>
  <c r="K134" i="8"/>
  <c r="J134" i="8"/>
  <c r="H134" i="8"/>
  <c r="G134" i="8"/>
  <c r="E134" i="8"/>
  <c r="D134" i="8"/>
  <c r="O133" i="8"/>
  <c r="L133" i="8"/>
  <c r="I133" i="8"/>
  <c r="F133" i="8"/>
  <c r="O132" i="8"/>
  <c r="O131" i="8" s="1"/>
  <c r="L132" i="8"/>
  <c r="L131" i="8" s="1"/>
  <c r="I132" i="8"/>
  <c r="I131" i="8" s="1"/>
  <c r="F132" i="8"/>
  <c r="F131" i="8" s="1"/>
  <c r="N131" i="8"/>
  <c r="M131" i="8"/>
  <c r="K131" i="8"/>
  <c r="J131" i="8"/>
  <c r="H131" i="8"/>
  <c r="G131" i="8"/>
  <c r="E131" i="8"/>
  <c r="D131" i="8"/>
  <c r="O130" i="8"/>
  <c r="L130" i="8"/>
  <c r="I130" i="8"/>
  <c r="F130" i="8"/>
  <c r="O129" i="8"/>
  <c r="L129" i="8"/>
  <c r="I129" i="8"/>
  <c r="F129" i="8"/>
  <c r="O128" i="8"/>
  <c r="L128" i="8"/>
  <c r="I128" i="8"/>
  <c r="F128" i="8"/>
  <c r="O127" i="8"/>
  <c r="L127" i="8"/>
  <c r="L126" i="8" s="1"/>
  <c r="I127" i="8"/>
  <c r="I126" i="8" s="1"/>
  <c r="F127" i="8"/>
  <c r="N126" i="8"/>
  <c r="M126" i="8"/>
  <c r="K126" i="8"/>
  <c r="J126" i="8"/>
  <c r="H126" i="8"/>
  <c r="G126" i="8"/>
  <c r="E126" i="8"/>
  <c r="D126" i="8"/>
  <c r="O125" i="8"/>
  <c r="L125" i="8"/>
  <c r="I125" i="8"/>
  <c r="F125" i="8"/>
  <c r="O124" i="8"/>
  <c r="L124" i="8"/>
  <c r="I124" i="8"/>
  <c r="F124" i="8"/>
  <c r="O123" i="8"/>
  <c r="L123" i="8"/>
  <c r="I123" i="8"/>
  <c r="F123" i="8"/>
  <c r="O122" i="8"/>
  <c r="L122" i="8"/>
  <c r="L121" i="8" s="1"/>
  <c r="I122" i="8"/>
  <c r="F122" i="8"/>
  <c r="N121" i="8"/>
  <c r="N120" i="8" s="1"/>
  <c r="M121" i="8"/>
  <c r="K121" i="8"/>
  <c r="J121" i="8"/>
  <c r="J120" i="8" s="1"/>
  <c r="H121" i="8"/>
  <c r="G121" i="8"/>
  <c r="E121" i="8"/>
  <c r="E120" i="8" s="1"/>
  <c r="D121" i="8"/>
  <c r="G120" i="8"/>
  <c r="O119" i="8"/>
  <c r="L119" i="8"/>
  <c r="I119" i="8"/>
  <c r="F119" i="8"/>
  <c r="O118" i="8"/>
  <c r="L118" i="8"/>
  <c r="I118" i="8"/>
  <c r="F118" i="8"/>
  <c r="O117" i="8"/>
  <c r="L117" i="8"/>
  <c r="I117" i="8"/>
  <c r="F117" i="8"/>
  <c r="O116" i="8"/>
  <c r="L116" i="8"/>
  <c r="I116" i="8"/>
  <c r="F116" i="8"/>
  <c r="O115" i="8"/>
  <c r="L115" i="8"/>
  <c r="I115" i="8"/>
  <c r="I114" i="8" s="1"/>
  <c r="F115" i="8"/>
  <c r="N114" i="8"/>
  <c r="M114" i="8"/>
  <c r="K114" i="8"/>
  <c r="J114" i="8"/>
  <c r="H114" i="8"/>
  <c r="G114" i="8"/>
  <c r="E114" i="8"/>
  <c r="D114" i="8"/>
  <c r="O113" i="8"/>
  <c r="L113" i="8"/>
  <c r="I113" i="8"/>
  <c r="F113" i="8"/>
  <c r="O112" i="8"/>
  <c r="L112" i="8"/>
  <c r="I112" i="8"/>
  <c r="F112" i="8"/>
  <c r="O111" i="8"/>
  <c r="L111" i="8"/>
  <c r="I111" i="8"/>
  <c r="F111" i="8"/>
  <c r="O110" i="8"/>
  <c r="L110" i="8"/>
  <c r="I110" i="8"/>
  <c r="F110" i="8"/>
  <c r="O109" i="8"/>
  <c r="L109" i="8"/>
  <c r="I109" i="8"/>
  <c r="F109" i="8"/>
  <c r="N108" i="8"/>
  <c r="M108" i="8"/>
  <c r="K108" i="8"/>
  <c r="J108" i="8"/>
  <c r="H108" i="8"/>
  <c r="G108" i="8"/>
  <c r="E108" i="8"/>
  <c r="D108" i="8"/>
  <c r="O107" i="8"/>
  <c r="L107" i="8"/>
  <c r="I107" i="8"/>
  <c r="F107" i="8"/>
  <c r="O106" i="8"/>
  <c r="L106" i="8"/>
  <c r="I106" i="8"/>
  <c r="F106" i="8"/>
  <c r="O105" i="8"/>
  <c r="L105" i="8"/>
  <c r="I105" i="8"/>
  <c r="F105" i="8"/>
  <c r="O104" i="8"/>
  <c r="L104" i="8"/>
  <c r="I104" i="8"/>
  <c r="F104" i="8"/>
  <c r="O103" i="8"/>
  <c r="L103" i="8"/>
  <c r="I103" i="8"/>
  <c r="F103" i="8"/>
  <c r="O102" i="8"/>
  <c r="L102" i="8"/>
  <c r="I102" i="8"/>
  <c r="F102" i="8"/>
  <c r="O101" i="8"/>
  <c r="L101" i="8"/>
  <c r="I101" i="8"/>
  <c r="F101" i="8"/>
  <c r="O100" i="8"/>
  <c r="O99" i="8" s="1"/>
  <c r="L100" i="8"/>
  <c r="I100" i="8"/>
  <c r="F100" i="8"/>
  <c r="N99" i="8"/>
  <c r="M99" i="8"/>
  <c r="K99" i="8"/>
  <c r="J99" i="8"/>
  <c r="H99" i="8"/>
  <c r="G99" i="8"/>
  <c r="E99" i="8"/>
  <c r="D99" i="8"/>
  <c r="O98" i="8"/>
  <c r="L98" i="8"/>
  <c r="I98" i="8"/>
  <c r="F98" i="8"/>
  <c r="O97" i="8"/>
  <c r="L97" i="8"/>
  <c r="I97" i="8"/>
  <c r="F97" i="8"/>
  <c r="O96" i="8"/>
  <c r="L96" i="8"/>
  <c r="I96" i="8"/>
  <c r="F96" i="8"/>
  <c r="O95" i="8"/>
  <c r="L95" i="8"/>
  <c r="I95" i="8"/>
  <c r="F95" i="8"/>
  <c r="O94" i="8"/>
  <c r="L94" i="8"/>
  <c r="I94" i="8"/>
  <c r="F94" i="8"/>
  <c r="O93" i="8"/>
  <c r="L93" i="8"/>
  <c r="I93" i="8"/>
  <c r="F93" i="8"/>
  <c r="O92" i="8"/>
  <c r="L92" i="8"/>
  <c r="I92" i="8"/>
  <c r="F92" i="8"/>
  <c r="F91" i="8" s="1"/>
  <c r="N91" i="8"/>
  <c r="M91" i="8"/>
  <c r="K91" i="8"/>
  <c r="J91" i="8"/>
  <c r="H91" i="8"/>
  <c r="G91" i="8"/>
  <c r="E91" i="8"/>
  <c r="D91" i="8"/>
  <c r="O90" i="8"/>
  <c r="L90" i="8"/>
  <c r="I90" i="8"/>
  <c r="F90" i="8"/>
  <c r="O89" i="8"/>
  <c r="L89" i="8"/>
  <c r="I89" i="8"/>
  <c r="F89" i="8"/>
  <c r="O88" i="8"/>
  <c r="L88" i="8"/>
  <c r="I88" i="8"/>
  <c r="F88" i="8"/>
  <c r="O87" i="8"/>
  <c r="L87" i="8"/>
  <c r="I87" i="8"/>
  <c r="F87" i="8"/>
  <c r="O86" i="8"/>
  <c r="L86" i="8"/>
  <c r="L85" i="8" s="1"/>
  <c r="I86" i="8"/>
  <c r="F86" i="8"/>
  <c r="F85" i="8" s="1"/>
  <c r="N85" i="8"/>
  <c r="N83" i="8" s="1"/>
  <c r="M85" i="8"/>
  <c r="K85" i="8"/>
  <c r="J85" i="8"/>
  <c r="H85" i="8"/>
  <c r="H83" i="8" s="1"/>
  <c r="G85" i="8"/>
  <c r="E85" i="8"/>
  <c r="D85" i="8"/>
  <c r="O84" i="8"/>
  <c r="L84" i="8"/>
  <c r="I84" i="8"/>
  <c r="F84" i="8"/>
  <c r="O82" i="8"/>
  <c r="L82" i="8"/>
  <c r="I82" i="8"/>
  <c r="F82" i="8"/>
  <c r="O81" i="8"/>
  <c r="L81" i="8"/>
  <c r="I81" i="8"/>
  <c r="I80" i="8" s="1"/>
  <c r="F81" i="8"/>
  <c r="N80" i="8"/>
  <c r="M80" i="8"/>
  <c r="K80" i="8"/>
  <c r="J80" i="8"/>
  <c r="H80" i="8"/>
  <c r="G80" i="8"/>
  <c r="E80" i="8"/>
  <c r="D80" i="8"/>
  <c r="O79" i="8"/>
  <c r="L79" i="8"/>
  <c r="I79" i="8"/>
  <c r="F79" i="8"/>
  <c r="O78" i="8"/>
  <c r="O77" i="8" s="1"/>
  <c r="L78" i="8"/>
  <c r="L77" i="8" s="1"/>
  <c r="I78" i="8"/>
  <c r="I77" i="8" s="1"/>
  <c r="F78" i="8"/>
  <c r="N77" i="8"/>
  <c r="M77" i="8"/>
  <c r="M76" i="8" s="1"/>
  <c r="K77" i="8"/>
  <c r="K76" i="8" s="1"/>
  <c r="J77" i="8"/>
  <c r="H77" i="8"/>
  <c r="H76" i="8" s="1"/>
  <c r="G77" i="8"/>
  <c r="G76" i="8" s="1"/>
  <c r="E77" i="8"/>
  <c r="E76" i="8" s="1"/>
  <c r="D77" i="8"/>
  <c r="D76" i="8" s="1"/>
  <c r="O74" i="8"/>
  <c r="L74" i="8"/>
  <c r="I74" i="8"/>
  <c r="F74" i="8"/>
  <c r="O73" i="8"/>
  <c r="L73" i="8"/>
  <c r="I73" i="8"/>
  <c r="F73" i="8"/>
  <c r="O72" i="8"/>
  <c r="L72" i="8"/>
  <c r="I72" i="8"/>
  <c r="F72" i="8"/>
  <c r="O71" i="8"/>
  <c r="L71" i="8"/>
  <c r="I71" i="8"/>
  <c r="F71" i="8"/>
  <c r="O70" i="8"/>
  <c r="O69" i="8" s="1"/>
  <c r="L70" i="8"/>
  <c r="L69" i="8" s="1"/>
  <c r="I70" i="8"/>
  <c r="I69" i="8" s="1"/>
  <c r="F70" i="8"/>
  <c r="N69" i="8"/>
  <c r="N67" i="8" s="1"/>
  <c r="M69" i="8"/>
  <c r="M67" i="8" s="1"/>
  <c r="K69" i="8"/>
  <c r="K67" i="8" s="1"/>
  <c r="J69" i="8"/>
  <c r="J67" i="8" s="1"/>
  <c r="H69" i="8"/>
  <c r="H67" i="8" s="1"/>
  <c r="G69" i="8"/>
  <c r="G67" i="8" s="1"/>
  <c r="E69" i="8"/>
  <c r="E67" i="8" s="1"/>
  <c r="D69" i="8"/>
  <c r="D67" i="8" s="1"/>
  <c r="O68" i="8"/>
  <c r="L68" i="8"/>
  <c r="I68" i="8"/>
  <c r="F68"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I59" i="8"/>
  <c r="F59" i="8"/>
  <c r="F58" i="8" s="1"/>
  <c r="N58" i="8"/>
  <c r="M58" i="8"/>
  <c r="K58" i="8"/>
  <c r="J58" i="8"/>
  <c r="H58" i="8"/>
  <c r="G58" i="8"/>
  <c r="E58" i="8"/>
  <c r="D58" i="8"/>
  <c r="O57" i="8"/>
  <c r="L57" i="8"/>
  <c r="I57" i="8"/>
  <c r="F57" i="8"/>
  <c r="O56" i="8"/>
  <c r="O55" i="8" s="1"/>
  <c r="L56" i="8"/>
  <c r="I56" i="8"/>
  <c r="I55" i="8" s="1"/>
  <c r="F56" i="8"/>
  <c r="N55" i="8"/>
  <c r="N54" i="8" s="1"/>
  <c r="M55" i="8"/>
  <c r="L55" i="8"/>
  <c r="K55" i="8"/>
  <c r="J55" i="8"/>
  <c r="H55" i="8"/>
  <c r="G55" i="8"/>
  <c r="G54" i="8" s="1"/>
  <c r="F55" i="8"/>
  <c r="E55" i="8"/>
  <c r="D55" i="8"/>
  <c r="M54" i="8"/>
  <c r="O47" i="8"/>
  <c r="C47" i="8" s="1"/>
  <c r="O46" i="8"/>
  <c r="C46" i="8" s="1"/>
  <c r="N45" i="8"/>
  <c r="M45" i="8"/>
  <c r="L44" i="8"/>
  <c r="L43" i="8" s="1"/>
  <c r="I44" i="8"/>
  <c r="I43" i="8" s="1"/>
  <c r="F44" i="8"/>
  <c r="K43" i="8"/>
  <c r="J43" i="8"/>
  <c r="H43" i="8"/>
  <c r="G43" i="8"/>
  <c r="E43" i="8"/>
  <c r="D43" i="8"/>
  <c r="F42" i="8"/>
  <c r="F41" i="8" s="1"/>
  <c r="C41" i="8" s="1"/>
  <c r="E41" i="8"/>
  <c r="D41" i="8"/>
  <c r="L40" i="8"/>
  <c r="C40" i="8" s="1"/>
  <c r="L39" i="8"/>
  <c r="C39" i="8" s="1"/>
  <c r="L38" i="8"/>
  <c r="C38" i="8" s="1"/>
  <c r="L37" i="8"/>
  <c r="C37" i="8" s="1"/>
  <c r="K36" i="8"/>
  <c r="J36" i="8"/>
  <c r="L35" i="8"/>
  <c r="C35" i="8" s="1"/>
  <c r="L34" i="8"/>
  <c r="L33" i="8" s="1"/>
  <c r="C33" i="8" s="1"/>
  <c r="K33" i="8"/>
  <c r="J33" i="8"/>
  <c r="L32" i="8"/>
  <c r="L31" i="8" s="1"/>
  <c r="C31" i="8" s="1"/>
  <c r="K31" i="8"/>
  <c r="J31" i="8"/>
  <c r="L30" i="8"/>
  <c r="C30" i="8" s="1"/>
  <c r="L29" i="8"/>
  <c r="C29" i="8" s="1"/>
  <c r="L28" i="8"/>
  <c r="C28" i="8" s="1"/>
  <c r="K27" i="8"/>
  <c r="J27" i="8"/>
  <c r="F25" i="8"/>
  <c r="C25" i="8" s="1"/>
  <c r="I24" i="8"/>
  <c r="F24" i="8"/>
  <c r="O23" i="8"/>
  <c r="L23" i="8"/>
  <c r="I23" i="8"/>
  <c r="F23" i="8"/>
  <c r="O22" i="8"/>
  <c r="O21" i="8" s="1"/>
  <c r="O275" i="8" s="1"/>
  <c r="O274" i="8" s="1"/>
  <c r="L22" i="8"/>
  <c r="L21" i="8" s="1"/>
  <c r="I22" i="8"/>
  <c r="F22" i="8"/>
  <c r="F21" i="8" s="1"/>
  <c r="N21" i="8"/>
  <c r="N275" i="8" s="1"/>
  <c r="N274" i="8" s="1"/>
  <c r="M21" i="8"/>
  <c r="K21" i="8"/>
  <c r="J21" i="8"/>
  <c r="J275" i="8" s="1"/>
  <c r="H21" i="8"/>
  <c r="H275" i="8" s="1"/>
  <c r="H274" i="8" s="1"/>
  <c r="G21" i="8"/>
  <c r="E21" i="8"/>
  <c r="D21" i="8"/>
  <c r="D275" i="8" s="1"/>
  <c r="H20" i="8"/>
  <c r="H252" i="8" l="1"/>
  <c r="J26" i="8"/>
  <c r="D212" i="8"/>
  <c r="H240" i="8"/>
  <c r="M187" i="8"/>
  <c r="M53" i="8"/>
  <c r="N182" i="8"/>
  <c r="G212" i="8"/>
  <c r="G211" i="8" s="1"/>
  <c r="E240" i="8"/>
  <c r="J252" i="8"/>
  <c r="J274" i="8"/>
  <c r="N20" i="8"/>
  <c r="C156" i="8"/>
  <c r="C209" i="8"/>
  <c r="C210" i="8"/>
  <c r="D274" i="8"/>
  <c r="C32" i="8"/>
  <c r="C34" i="8"/>
  <c r="K252" i="8"/>
  <c r="G174" i="8"/>
  <c r="D20" i="8"/>
  <c r="E275" i="8"/>
  <c r="E274" i="8" s="1"/>
  <c r="C62" i="8"/>
  <c r="C96" i="8"/>
  <c r="C249" i="8"/>
  <c r="C261" i="8"/>
  <c r="C66" i="8"/>
  <c r="C82" i="8"/>
  <c r="J174" i="8"/>
  <c r="C176" i="8"/>
  <c r="H212" i="8"/>
  <c r="M240" i="8"/>
  <c r="N53" i="8"/>
  <c r="K187" i="8"/>
  <c r="K275" i="8"/>
  <c r="K274" i="8" s="1"/>
  <c r="C197" i="8"/>
  <c r="G275" i="8"/>
  <c r="G274" i="8" s="1"/>
  <c r="M275" i="8"/>
  <c r="M274" i="8" s="1"/>
  <c r="D54" i="8"/>
  <c r="D53" i="8" s="1"/>
  <c r="H54" i="8"/>
  <c r="H53" i="8" s="1"/>
  <c r="O67" i="8"/>
  <c r="J83" i="8"/>
  <c r="C136" i="8"/>
  <c r="J160" i="8"/>
  <c r="M174" i="8"/>
  <c r="J182" i="8"/>
  <c r="J240" i="8"/>
  <c r="C44" i="8"/>
  <c r="C130" i="8"/>
  <c r="C225" i="8"/>
  <c r="C229" i="8"/>
  <c r="C234" i="8"/>
  <c r="C235" i="8"/>
  <c r="L252" i="8"/>
  <c r="O114" i="8"/>
  <c r="H174" i="8"/>
  <c r="N174" i="8"/>
  <c r="K182" i="8"/>
  <c r="C189" i="8"/>
  <c r="C193" i="8"/>
  <c r="C194" i="8"/>
  <c r="C217" i="8"/>
  <c r="C237" i="8"/>
  <c r="C243" i="8"/>
  <c r="C246" i="8"/>
  <c r="C116" i="8"/>
  <c r="C144" i="8"/>
  <c r="C148" i="8"/>
  <c r="C151" i="8"/>
  <c r="F153" i="8"/>
  <c r="F152" i="8" s="1"/>
  <c r="C155" i="8"/>
  <c r="G160" i="8"/>
  <c r="O174" i="8"/>
  <c r="G182" i="8"/>
  <c r="C213" i="8"/>
  <c r="J212" i="8"/>
  <c r="G240" i="8"/>
  <c r="E54" i="8"/>
  <c r="E53" i="8" s="1"/>
  <c r="K54" i="8"/>
  <c r="K53" i="8" s="1"/>
  <c r="C70" i="8"/>
  <c r="C71" i="8"/>
  <c r="C73" i="8"/>
  <c r="I76" i="8"/>
  <c r="C81" i="8"/>
  <c r="O80" i="8"/>
  <c r="O76" i="8" s="1"/>
  <c r="K83" i="8"/>
  <c r="C110" i="8"/>
  <c r="C124" i="8"/>
  <c r="K120" i="8"/>
  <c r="C140" i="8"/>
  <c r="C142" i="8"/>
  <c r="C168" i="8"/>
  <c r="O183" i="8"/>
  <c r="I199" i="8"/>
  <c r="C221" i="8"/>
  <c r="C222" i="8"/>
  <c r="C224" i="8"/>
  <c r="J20" i="8"/>
  <c r="C103" i="8"/>
  <c r="C112" i="8"/>
  <c r="F114" i="8"/>
  <c r="C185" i="8"/>
  <c r="K212" i="8"/>
  <c r="O233" i="8"/>
  <c r="O232" i="8" s="1"/>
  <c r="C23" i="8"/>
  <c r="C42" i="8"/>
  <c r="F43" i="8"/>
  <c r="C43" i="8" s="1"/>
  <c r="O126" i="8"/>
  <c r="C196" i="8"/>
  <c r="D252" i="8"/>
  <c r="N252" i="8"/>
  <c r="C61" i="8"/>
  <c r="O58" i="8"/>
  <c r="O54" i="8" s="1"/>
  <c r="O53" i="8" s="1"/>
  <c r="C78" i="8"/>
  <c r="C87" i="8"/>
  <c r="C95" i="8"/>
  <c r="O91" i="8"/>
  <c r="C118" i="8"/>
  <c r="C128" i="8"/>
  <c r="C129" i="8"/>
  <c r="O134" i="8"/>
  <c r="F147" i="8"/>
  <c r="O166" i="8"/>
  <c r="C201" i="8"/>
  <c r="C205" i="8"/>
  <c r="I216" i="8"/>
  <c r="D240" i="8"/>
  <c r="D211" i="8" s="1"/>
  <c r="O245" i="8"/>
  <c r="O240" i="8" s="1"/>
  <c r="G53" i="8"/>
  <c r="E174" i="8"/>
  <c r="K26" i="8"/>
  <c r="K20" i="8" s="1"/>
  <c r="O45" i="8"/>
  <c r="C45" i="8" s="1"/>
  <c r="J54" i="8"/>
  <c r="J53" i="8" s="1"/>
  <c r="L58" i="8"/>
  <c r="C64" i="8"/>
  <c r="F77" i="8"/>
  <c r="C77" i="8" s="1"/>
  <c r="L80" i="8"/>
  <c r="C89" i="8"/>
  <c r="C92" i="8"/>
  <c r="I99" i="8"/>
  <c r="C107" i="8"/>
  <c r="C109" i="8"/>
  <c r="O108" i="8"/>
  <c r="L114" i="8"/>
  <c r="C125" i="8"/>
  <c r="L134" i="8"/>
  <c r="O138" i="8"/>
  <c r="C146" i="8"/>
  <c r="C158" i="8"/>
  <c r="O162" i="8"/>
  <c r="D182" i="8"/>
  <c r="F208" i="8"/>
  <c r="C208" i="8" s="1"/>
  <c r="N212" i="8"/>
  <c r="N211" i="8" s="1"/>
  <c r="L219" i="8"/>
  <c r="C230" i="8"/>
  <c r="L245" i="8"/>
  <c r="L240" i="8" s="1"/>
  <c r="O253" i="8"/>
  <c r="O252" i="8" s="1"/>
  <c r="C279" i="8"/>
  <c r="C282" i="8"/>
  <c r="C24" i="8"/>
  <c r="L27" i="8"/>
  <c r="L36" i="8"/>
  <c r="C36" i="8" s="1"/>
  <c r="C57" i="8"/>
  <c r="C74" i="8"/>
  <c r="C79" i="8"/>
  <c r="C88" i="8"/>
  <c r="G83" i="8"/>
  <c r="G75" i="8" s="1"/>
  <c r="C106" i="8"/>
  <c r="E83" i="8"/>
  <c r="E75" i="8" s="1"/>
  <c r="C111" i="8"/>
  <c r="D83" i="8"/>
  <c r="C131" i="8"/>
  <c r="C133" i="8"/>
  <c r="C141" i="8"/>
  <c r="L153" i="8"/>
  <c r="L152" i="8" s="1"/>
  <c r="C165" i="8"/>
  <c r="L175" i="8"/>
  <c r="L174" i="8" s="1"/>
  <c r="E182" i="8"/>
  <c r="C191" i="8"/>
  <c r="C203" i="8"/>
  <c r="C204" i="8"/>
  <c r="O219" i="8"/>
  <c r="C226" i="8"/>
  <c r="C260" i="8"/>
  <c r="M252" i="8"/>
  <c r="L54" i="8"/>
  <c r="L67" i="8"/>
  <c r="L99" i="8"/>
  <c r="C150" i="8"/>
  <c r="L171" i="8"/>
  <c r="C171" i="8" s="1"/>
  <c r="L216" i="8"/>
  <c r="L227" i="8"/>
  <c r="L276" i="8"/>
  <c r="C60" i="8"/>
  <c r="C63" i="8"/>
  <c r="C65" i="8"/>
  <c r="C72" i="8"/>
  <c r="J76" i="8"/>
  <c r="J75" i="8" s="1"/>
  <c r="N76" i="8"/>
  <c r="C86" i="8"/>
  <c r="C90" i="8"/>
  <c r="C94" i="8"/>
  <c r="C98" i="8"/>
  <c r="C102" i="8"/>
  <c r="C117" i="8"/>
  <c r="C123" i="8"/>
  <c r="M120" i="8"/>
  <c r="C137" i="8"/>
  <c r="L147" i="8"/>
  <c r="C159" i="8"/>
  <c r="C170" i="8"/>
  <c r="C172" i="8"/>
  <c r="M182" i="8"/>
  <c r="H182" i="8"/>
  <c r="L188" i="8"/>
  <c r="C198" i="8"/>
  <c r="L199" i="8"/>
  <c r="C206" i="8"/>
  <c r="C223" i="8"/>
  <c r="O227" i="8"/>
  <c r="I233" i="8"/>
  <c r="I232" i="8" s="1"/>
  <c r="I241" i="8"/>
  <c r="E252" i="8"/>
  <c r="C278" i="8"/>
  <c r="F275" i="8"/>
  <c r="C27" i="8"/>
  <c r="F54" i="8"/>
  <c r="I67" i="8"/>
  <c r="L76" i="8"/>
  <c r="L275" i="8"/>
  <c r="N75" i="8"/>
  <c r="N52" i="8" s="1"/>
  <c r="C127" i="8"/>
  <c r="F126" i="8"/>
  <c r="C132" i="8"/>
  <c r="C164" i="8"/>
  <c r="C236" i="8"/>
  <c r="F233" i="8"/>
  <c r="C284" i="8"/>
  <c r="E20" i="8"/>
  <c r="M20" i="8"/>
  <c r="C22" i="8"/>
  <c r="C55" i="8"/>
  <c r="C59" i="8"/>
  <c r="F80" i="8"/>
  <c r="C84" i="8"/>
  <c r="O85" i="8"/>
  <c r="L91" i="8"/>
  <c r="C97" i="8"/>
  <c r="F99" i="8"/>
  <c r="C104" i="8"/>
  <c r="D120" i="8"/>
  <c r="D75" i="8" s="1"/>
  <c r="H120" i="8"/>
  <c r="H75" i="8" s="1"/>
  <c r="I121" i="8"/>
  <c r="I120" i="8" s="1"/>
  <c r="I166" i="8"/>
  <c r="I161" i="8" s="1"/>
  <c r="I160" i="8" s="1"/>
  <c r="C216" i="8"/>
  <c r="C248" i="8"/>
  <c r="F245" i="8"/>
  <c r="I250" i="8"/>
  <c r="C250" i="8" s="1"/>
  <c r="C251" i="8"/>
  <c r="C163" i="8"/>
  <c r="F162" i="8"/>
  <c r="C56" i="8"/>
  <c r="I58" i="8"/>
  <c r="I54" i="8" s="1"/>
  <c r="C93" i="8"/>
  <c r="C100" i="8"/>
  <c r="C105" i="8"/>
  <c r="I108" i="8"/>
  <c r="L108" i="8"/>
  <c r="C119" i="8"/>
  <c r="L138" i="8"/>
  <c r="C143" i="8"/>
  <c r="C149" i="8"/>
  <c r="I153" i="8"/>
  <c r="I152" i="8" s="1"/>
  <c r="C154" i="8"/>
  <c r="C157" i="8"/>
  <c r="M161" i="8"/>
  <c r="M160" i="8" s="1"/>
  <c r="L161" i="8"/>
  <c r="C167" i="8"/>
  <c r="F166" i="8"/>
  <c r="C173" i="8"/>
  <c r="C177" i="8"/>
  <c r="C184" i="8"/>
  <c r="F183" i="8"/>
  <c r="C135" i="8"/>
  <c r="F134" i="8"/>
  <c r="C139" i="8"/>
  <c r="F138" i="8"/>
  <c r="I21" i="8"/>
  <c r="C68" i="8"/>
  <c r="F69" i="8"/>
  <c r="G20" i="8"/>
  <c r="I85" i="8"/>
  <c r="M83" i="8"/>
  <c r="M75" i="8" s="1"/>
  <c r="I91" i="8"/>
  <c r="C101" i="8"/>
  <c r="F108" i="8"/>
  <c r="C113" i="8"/>
  <c r="C115" i="8"/>
  <c r="F121" i="8"/>
  <c r="C122" i="8"/>
  <c r="O121" i="8"/>
  <c r="C145" i="8"/>
  <c r="C169" i="8"/>
  <c r="D174" i="8"/>
  <c r="C180" i="8"/>
  <c r="F179" i="8"/>
  <c r="C231" i="8"/>
  <c r="I227" i="8"/>
  <c r="C186" i="8"/>
  <c r="O188" i="8"/>
  <c r="C200" i="8"/>
  <c r="F199" i="8"/>
  <c r="O199" i="8"/>
  <c r="M212" i="8"/>
  <c r="C238" i="8"/>
  <c r="C239" i="8"/>
  <c r="C247" i="8"/>
  <c r="I245" i="8"/>
  <c r="C259" i="8"/>
  <c r="I257" i="8"/>
  <c r="I253" i="8" s="1"/>
  <c r="I252" i="8" s="1"/>
  <c r="C262" i="8"/>
  <c r="C271" i="8"/>
  <c r="I269" i="8"/>
  <c r="C283" i="8"/>
  <c r="C190" i="8"/>
  <c r="C192" i="8"/>
  <c r="F188" i="8"/>
  <c r="C202" i="8"/>
  <c r="C218" i="8"/>
  <c r="C228" i="8"/>
  <c r="F227" i="8"/>
  <c r="K240" i="8"/>
  <c r="C242" i="8"/>
  <c r="C244" i="8"/>
  <c r="F241" i="8"/>
  <c r="C254" i="8"/>
  <c r="C256" i="8"/>
  <c r="F253" i="8"/>
  <c r="C268" i="8"/>
  <c r="F267" i="8"/>
  <c r="I188" i="8"/>
  <c r="C195" i="8"/>
  <c r="C207" i="8"/>
  <c r="I214" i="8"/>
  <c r="C214" i="8" s="1"/>
  <c r="C215" i="8"/>
  <c r="E212" i="8"/>
  <c r="E211" i="8" s="1"/>
  <c r="C220" i="8"/>
  <c r="F219" i="8"/>
  <c r="C255" i="8"/>
  <c r="C264" i="8"/>
  <c r="F263" i="8"/>
  <c r="C263" i="8" s="1"/>
  <c r="C280" i="8"/>
  <c r="F276" i="8"/>
  <c r="C276" i="8" s="1"/>
  <c r="C258" i="8"/>
  <c r="C270" i="8"/>
  <c r="I53" i="8" l="1"/>
  <c r="H211" i="8"/>
  <c r="H181" i="8"/>
  <c r="O120" i="8"/>
  <c r="M52" i="8"/>
  <c r="C126" i="8"/>
  <c r="J52" i="8"/>
  <c r="M211" i="8"/>
  <c r="O20" i="8"/>
  <c r="C80" i="8"/>
  <c r="G52" i="8"/>
  <c r="G51" i="8" s="1"/>
  <c r="I240" i="8"/>
  <c r="K75" i="8"/>
  <c r="C147" i="8"/>
  <c r="E52" i="8"/>
  <c r="C134" i="8"/>
  <c r="G181" i="8"/>
  <c r="J211" i="8"/>
  <c r="J181" i="8" s="1"/>
  <c r="K52" i="8"/>
  <c r="E181" i="8"/>
  <c r="K211" i="8"/>
  <c r="K272" i="8" s="1"/>
  <c r="L26" i="8"/>
  <c r="C26" i="8" s="1"/>
  <c r="I187" i="8"/>
  <c r="I182" i="8" s="1"/>
  <c r="C138" i="8"/>
  <c r="C166" i="8"/>
  <c r="H272" i="8"/>
  <c r="L274" i="8"/>
  <c r="O212" i="8"/>
  <c r="O211" i="8" s="1"/>
  <c r="O161" i="8"/>
  <c r="O160" i="8" s="1"/>
  <c r="O83" i="8"/>
  <c r="C219" i="8"/>
  <c r="N181" i="8"/>
  <c r="L160" i="8"/>
  <c r="L120" i="8"/>
  <c r="C175" i="8"/>
  <c r="M181" i="8"/>
  <c r="M51" i="8" s="1"/>
  <c r="F20" i="8"/>
  <c r="C114" i="8"/>
  <c r="L83" i="8"/>
  <c r="N51" i="8"/>
  <c r="N50" i="8" s="1"/>
  <c r="N272" i="8"/>
  <c r="C91" i="8"/>
  <c r="D52" i="8"/>
  <c r="L187" i="8"/>
  <c r="L182" i="8" s="1"/>
  <c r="L212" i="8"/>
  <c r="L211" i="8" s="1"/>
  <c r="L53" i="8"/>
  <c r="D181" i="8"/>
  <c r="K181" i="8"/>
  <c r="H52" i="8"/>
  <c r="H51" i="8" s="1"/>
  <c r="F240" i="8"/>
  <c r="C240" i="8" s="1"/>
  <c r="C241" i="8"/>
  <c r="C227" i="8"/>
  <c r="F212" i="8"/>
  <c r="M272" i="8"/>
  <c r="C199" i="8"/>
  <c r="I275" i="8"/>
  <c r="I274" i="8" s="1"/>
  <c r="I20" i="8"/>
  <c r="C153" i="8"/>
  <c r="C245" i="8"/>
  <c r="F83" i="8"/>
  <c r="C99" i="8"/>
  <c r="F120" i="8"/>
  <c r="C121" i="8"/>
  <c r="F252" i="8"/>
  <c r="C252" i="8" s="1"/>
  <c r="C253" i="8"/>
  <c r="G272" i="8"/>
  <c r="D272" i="8"/>
  <c r="C85" i="8"/>
  <c r="E272" i="8"/>
  <c r="C152" i="8"/>
  <c r="C257" i="8"/>
  <c r="C58" i="8"/>
  <c r="C54" i="8"/>
  <c r="C21" i="8"/>
  <c r="C179" i="8"/>
  <c r="F178" i="8"/>
  <c r="C183" i="8"/>
  <c r="I212" i="8"/>
  <c r="I211" i="8" s="1"/>
  <c r="C267" i="8"/>
  <c r="F266" i="8"/>
  <c r="C188" i="8"/>
  <c r="F187" i="8"/>
  <c r="F182" i="8" s="1"/>
  <c r="O187" i="8"/>
  <c r="O182" i="8" s="1"/>
  <c r="C108" i="8"/>
  <c r="I83" i="8"/>
  <c r="I75" i="8" s="1"/>
  <c r="I52" i="8" s="1"/>
  <c r="C69" i="8"/>
  <c r="F67" i="8"/>
  <c r="C67" i="8" s="1"/>
  <c r="C269" i="8"/>
  <c r="C162" i="8"/>
  <c r="F161" i="8"/>
  <c r="F76" i="8"/>
  <c r="F274" i="8"/>
  <c r="F232" i="8"/>
  <c r="C232" i="8" s="1"/>
  <c r="C233" i="8"/>
  <c r="E51" i="8" l="1"/>
  <c r="O75" i="8"/>
  <c r="J51" i="8"/>
  <c r="J273" i="8" s="1"/>
  <c r="N273" i="8"/>
  <c r="C274" i="8"/>
  <c r="L20" i="8"/>
  <c r="K51" i="8"/>
  <c r="I181" i="8"/>
  <c r="I51" i="8" s="1"/>
  <c r="J272" i="8"/>
  <c r="L75" i="8"/>
  <c r="L52" i="8" s="1"/>
  <c r="O52" i="8"/>
  <c r="O181" i="8"/>
  <c r="C120" i="8"/>
  <c r="D51" i="8"/>
  <c r="C20" i="8"/>
  <c r="L181" i="8"/>
  <c r="G273" i="8"/>
  <c r="G50" i="8"/>
  <c r="C76" i="8"/>
  <c r="F75" i="8"/>
  <c r="C75" i="8" s="1"/>
  <c r="F265" i="8"/>
  <c r="C266" i="8"/>
  <c r="C182" i="8"/>
  <c r="J50" i="8"/>
  <c r="C212" i="8"/>
  <c r="F211" i="8"/>
  <c r="C211" i="8" s="1"/>
  <c r="H273" i="8"/>
  <c r="H50" i="8"/>
  <c r="O272" i="8"/>
  <c r="F160" i="8"/>
  <c r="C160" i="8" s="1"/>
  <c r="C161" i="8"/>
  <c r="I272" i="8"/>
  <c r="C83" i="8"/>
  <c r="C275" i="8"/>
  <c r="M50" i="8"/>
  <c r="M273" i="8"/>
  <c r="K50" i="8"/>
  <c r="K273" i="8"/>
  <c r="C187" i="8"/>
  <c r="C178" i="8"/>
  <c r="F174" i="8"/>
  <c r="C174" i="8" s="1"/>
  <c r="F53" i="8"/>
  <c r="E273" i="8"/>
  <c r="E50" i="8"/>
  <c r="L272" i="8"/>
  <c r="I50" i="8" l="1"/>
  <c r="I273" i="8"/>
  <c r="L51" i="8"/>
  <c r="L273" i="8" s="1"/>
  <c r="O51" i="8"/>
  <c r="O50" i="8" s="1"/>
  <c r="D50" i="8"/>
  <c r="D273" i="8"/>
  <c r="L50" i="8"/>
  <c r="C53" i="8"/>
  <c r="F52" i="8"/>
  <c r="F181" i="8"/>
  <c r="C181" i="8" s="1"/>
  <c r="C265" i="8"/>
  <c r="F272" i="8"/>
  <c r="C272" i="8" s="1"/>
  <c r="O273" i="8" l="1"/>
  <c r="C52" i="8"/>
  <c r="F51" i="8"/>
  <c r="F273" i="8" l="1"/>
  <c r="C273" i="8" s="1"/>
  <c r="F50" i="8"/>
  <c r="C50" i="8" s="1"/>
  <c r="C51" i="8"/>
  <c r="O284" i="7" l="1"/>
  <c r="L284" i="7"/>
  <c r="I284" i="7"/>
  <c r="F284" i="7"/>
  <c r="O283" i="7"/>
  <c r="L283" i="7"/>
  <c r="I283" i="7"/>
  <c r="F283" i="7"/>
  <c r="O282" i="7"/>
  <c r="L282" i="7"/>
  <c r="I282" i="7"/>
  <c r="F282" i="7"/>
  <c r="O281" i="7"/>
  <c r="L281" i="7"/>
  <c r="I281" i="7"/>
  <c r="F281" i="7"/>
  <c r="C281" i="7" s="1"/>
  <c r="O280" i="7"/>
  <c r="L280" i="7"/>
  <c r="I280" i="7"/>
  <c r="F280" i="7"/>
  <c r="O279" i="7"/>
  <c r="L279" i="7"/>
  <c r="I279" i="7"/>
  <c r="F279" i="7"/>
  <c r="O278" i="7"/>
  <c r="L278" i="7"/>
  <c r="I278" i="7"/>
  <c r="F278" i="7"/>
  <c r="O277" i="7"/>
  <c r="L277" i="7"/>
  <c r="L276" i="7" s="1"/>
  <c r="I277" i="7"/>
  <c r="I276" i="7" s="1"/>
  <c r="F277" i="7"/>
  <c r="C277" i="7" s="1"/>
  <c r="N276" i="7"/>
  <c r="M276" i="7"/>
  <c r="K276" i="7"/>
  <c r="J276" i="7"/>
  <c r="H276" i="7"/>
  <c r="G276" i="7"/>
  <c r="E276" i="7"/>
  <c r="D276" i="7"/>
  <c r="O271" i="7"/>
  <c r="L271" i="7"/>
  <c r="I271" i="7"/>
  <c r="F271" i="7"/>
  <c r="O270" i="7"/>
  <c r="L270" i="7"/>
  <c r="L269" i="7" s="1"/>
  <c r="I270" i="7"/>
  <c r="F270" i="7"/>
  <c r="F269" i="7" s="1"/>
  <c r="O269" i="7"/>
  <c r="N269" i="7"/>
  <c r="M269" i="7"/>
  <c r="K269" i="7"/>
  <c r="J269" i="7"/>
  <c r="H269" i="7"/>
  <c r="G269" i="7"/>
  <c r="E269" i="7"/>
  <c r="D269" i="7"/>
  <c r="O268" i="7"/>
  <c r="L268" i="7"/>
  <c r="L267" i="7" s="1"/>
  <c r="L266" i="7" s="1"/>
  <c r="L265" i="7" s="1"/>
  <c r="I268" i="7"/>
  <c r="I267" i="7" s="1"/>
  <c r="I266" i="7" s="1"/>
  <c r="I265" i="7" s="1"/>
  <c r="F268" i="7"/>
  <c r="O267" i="7"/>
  <c r="O266" i="7" s="1"/>
  <c r="O265" i="7" s="1"/>
  <c r="N267" i="7"/>
  <c r="M267" i="7"/>
  <c r="M266" i="7" s="1"/>
  <c r="M265" i="7" s="1"/>
  <c r="K267" i="7"/>
  <c r="K266" i="7" s="1"/>
  <c r="J267" i="7"/>
  <c r="J266" i="7" s="1"/>
  <c r="J265" i="7" s="1"/>
  <c r="H267" i="7"/>
  <c r="H266" i="7" s="1"/>
  <c r="H265" i="7" s="1"/>
  <c r="G267" i="7"/>
  <c r="G266" i="7" s="1"/>
  <c r="G265" i="7" s="1"/>
  <c r="E267" i="7"/>
  <c r="E266" i="7" s="1"/>
  <c r="E265" i="7" s="1"/>
  <c r="D267" i="7"/>
  <c r="D266" i="7" s="1"/>
  <c r="D265" i="7" s="1"/>
  <c r="N266" i="7"/>
  <c r="N265" i="7" s="1"/>
  <c r="K265" i="7"/>
  <c r="O264" i="7"/>
  <c r="L264" i="7"/>
  <c r="L263" i="7" s="1"/>
  <c r="I264" i="7"/>
  <c r="I263" i="7" s="1"/>
  <c r="F264" i="7"/>
  <c r="O263" i="7"/>
  <c r="N263" i="7"/>
  <c r="M263" i="7"/>
  <c r="K263" i="7"/>
  <c r="J263" i="7"/>
  <c r="H263" i="7"/>
  <c r="G263" i="7"/>
  <c r="E263" i="7"/>
  <c r="D263" i="7"/>
  <c r="O262" i="7"/>
  <c r="L262" i="7"/>
  <c r="I262" i="7"/>
  <c r="F262" i="7"/>
  <c r="O261" i="7"/>
  <c r="L261" i="7"/>
  <c r="I261" i="7"/>
  <c r="F261" i="7"/>
  <c r="O260" i="7"/>
  <c r="L260" i="7"/>
  <c r="I260" i="7"/>
  <c r="F260" i="7"/>
  <c r="O259" i="7"/>
  <c r="L259" i="7"/>
  <c r="I259" i="7"/>
  <c r="F259" i="7"/>
  <c r="O258" i="7"/>
  <c r="L258" i="7"/>
  <c r="L257" i="7" s="1"/>
  <c r="I258" i="7"/>
  <c r="F258" i="7"/>
  <c r="F257" i="7" s="1"/>
  <c r="O257" i="7"/>
  <c r="N257" i="7"/>
  <c r="M257" i="7"/>
  <c r="K257" i="7"/>
  <c r="K253" i="7" s="1"/>
  <c r="J257" i="7"/>
  <c r="J253" i="7" s="1"/>
  <c r="J252" i="7" s="1"/>
  <c r="H257" i="7"/>
  <c r="H253" i="7" s="1"/>
  <c r="G257" i="7"/>
  <c r="G253" i="7" s="1"/>
  <c r="E257" i="7"/>
  <c r="D257" i="7"/>
  <c r="D253" i="7" s="1"/>
  <c r="D252" i="7" s="1"/>
  <c r="O256" i="7"/>
  <c r="L256" i="7"/>
  <c r="I256" i="7"/>
  <c r="F256" i="7"/>
  <c r="O255" i="7"/>
  <c r="L255" i="7"/>
  <c r="I255" i="7"/>
  <c r="F255" i="7"/>
  <c r="O254" i="7"/>
  <c r="L254" i="7"/>
  <c r="I254" i="7"/>
  <c r="F254" i="7"/>
  <c r="N253" i="7"/>
  <c r="N252" i="7" s="1"/>
  <c r="M253" i="7"/>
  <c r="E253" i="7"/>
  <c r="O251" i="7"/>
  <c r="O250" i="7" s="1"/>
  <c r="L251" i="7"/>
  <c r="L250" i="7" s="1"/>
  <c r="I251" i="7"/>
  <c r="F251" i="7"/>
  <c r="F250" i="7" s="1"/>
  <c r="N250" i="7"/>
  <c r="M250" i="7"/>
  <c r="K250" i="7"/>
  <c r="J250" i="7"/>
  <c r="H250" i="7"/>
  <c r="G250" i="7"/>
  <c r="E250" i="7"/>
  <c r="D250" i="7"/>
  <c r="O249" i="7"/>
  <c r="L249" i="7"/>
  <c r="I249" i="7"/>
  <c r="F249" i="7"/>
  <c r="O248" i="7"/>
  <c r="L248" i="7"/>
  <c r="I248" i="7"/>
  <c r="F248" i="7"/>
  <c r="O247" i="7"/>
  <c r="L247" i="7"/>
  <c r="I247" i="7"/>
  <c r="F247" i="7"/>
  <c r="O246" i="7"/>
  <c r="L246" i="7"/>
  <c r="L245" i="7" s="1"/>
  <c r="I246" i="7"/>
  <c r="F246" i="7"/>
  <c r="N245" i="7"/>
  <c r="M245" i="7"/>
  <c r="K245" i="7"/>
  <c r="J245" i="7"/>
  <c r="H245" i="7"/>
  <c r="G245" i="7"/>
  <c r="E245" i="7"/>
  <c r="D245" i="7"/>
  <c r="O244" i="7"/>
  <c r="L244" i="7"/>
  <c r="I244" i="7"/>
  <c r="F244" i="7"/>
  <c r="O243" i="7"/>
  <c r="L243" i="7"/>
  <c r="I243" i="7"/>
  <c r="F243" i="7"/>
  <c r="O242" i="7"/>
  <c r="L242" i="7"/>
  <c r="L241" i="7" s="1"/>
  <c r="L240" i="7" s="1"/>
  <c r="I242" i="7"/>
  <c r="F242" i="7"/>
  <c r="F241" i="7" s="1"/>
  <c r="O241" i="7"/>
  <c r="N241" i="7"/>
  <c r="M241" i="7"/>
  <c r="K241" i="7"/>
  <c r="J241" i="7"/>
  <c r="H241" i="7"/>
  <c r="H240" i="7" s="1"/>
  <c r="G241" i="7"/>
  <c r="E241" i="7"/>
  <c r="D241" i="7"/>
  <c r="N240" i="7"/>
  <c r="O239" i="7"/>
  <c r="L239" i="7"/>
  <c r="I239" i="7"/>
  <c r="F239" i="7"/>
  <c r="O238" i="7"/>
  <c r="L238" i="7"/>
  <c r="I238" i="7"/>
  <c r="F238" i="7"/>
  <c r="O237" i="7"/>
  <c r="L237" i="7"/>
  <c r="I237" i="7"/>
  <c r="F237" i="7"/>
  <c r="O236" i="7"/>
  <c r="L236" i="7"/>
  <c r="I236" i="7"/>
  <c r="F236" i="7"/>
  <c r="O235" i="7"/>
  <c r="L235" i="7"/>
  <c r="I235" i="7"/>
  <c r="F235" i="7"/>
  <c r="O234" i="7"/>
  <c r="L234" i="7"/>
  <c r="I234" i="7"/>
  <c r="F234" i="7"/>
  <c r="F233" i="7" s="1"/>
  <c r="F232" i="7" s="1"/>
  <c r="O233" i="7"/>
  <c r="O232" i="7" s="1"/>
  <c r="N233" i="7"/>
  <c r="M233" i="7"/>
  <c r="M232" i="7" s="1"/>
  <c r="K233" i="7"/>
  <c r="K232" i="7" s="1"/>
  <c r="J233" i="7"/>
  <c r="J232" i="7" s="1"/>
  <c r="H233" i="7"/>
  <c r="G233" i="7"/>
  <c r="G232" i="7" s="1"/>
  <c r="E233" i="7"/>
  <c r="E232" i="7" s="1"/>
  <c r="D233" i="7"/>
  <c r="D232" i="7" s="1"/>
  <c r="N232" i="7"/>
  <c r="H232" i="7"/>
  <c r="O231" i="7"/>
  <c r="L231" i="7"/>
  <c r="I231" i="7"/>
  <c r="F231" i="7"/>
  <c r="O230" i="7"/>
  <c r="L230" i="7"/>
  <c r="I230" i="7"/>
  <c r="F230" i="7"/>
  <c r="O229" i="7"/>
  <c r="L229" i="7"/>
  <c r="I229" i="7"/>
  <c r="F229" i="7"/>
  <c r="O228" i="7"/>
  <c r="L228" i="7"/>
  <c r="L227" i="7" s="1"/>
  <c r="I228" i="7"/>
  <c r="F228" i="7"/>
  <c r="N227" i="7"/>
  <c r="M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N219" i="7"/>
  <c r="M219" i="7"/>
  <c r="K219" i="7"/>
  <c r="J219" i="7"/>
  <c r="H219" i="7"/>
  <c r="G219" i="7"/>
  <c r="E219" i="7"/>
  <c r="D219" i="7"/>
  <c r="O218" i="7"/>
  <c r="L218" i="7"/>
  <c r="I218" i="7"/>
  <c r="F218" i="7"/>
  <c r="O217" i="7"/>
  <c r="O216" i="7" s="1"/>
  <c r="L217" i="7"/>
  <c r="I217" i="7"/>
  <c r="I216" i="7" s="1"/>
  <c r="F217" i="7"/>
  <c r="F216" i="7" s="1"/>
  <c r="N216" i="7"/>
  <c r="M216" i="7"/>
  <c r="K216" i="7"/>
  <c r="J216" i="7"/>
  <c r="H216" i="7"/>
  <c r="G216" i="7"/>
  <c r="E216" i="7"/>
  <c r="D216" i="7"/>
  <c r="O215" i="7"/>
  <c r="O214" i="7" s="1"/>
  <c r="L215" i="7"/>
  <c r="L214" i="7" s="1"/>
  <c r="I215" i="7"/>
  <c r="F215" i="7"/>
  <c r="N214" i="7"/>
  <c r="M214" i="7"/>
  <c r="K214" i="7"/>
  <c r="J214" i="7"/>
  <c r="H214" i="7"/>
  <c r="G214" i="7"/>
  <c r="F214" i="7"/>
  <c r="E214" i="7"/>
  <c r="D214" i="7"/>
  <c r="D212" i="7" s="1"/>
  <c r="O213" i="7"/>
  <c r="L213" i="7"/>
  <c r="I213" i="7"/>
  <c r="F213" i="7"/>
  <c r="O210" i="7"/>
  <c r="L210" i="7"/>
  <c r="I210" i="7"/>
  <c r="F210" i="7"/>
  <c r="O209" i="7"/>
  <c r="O208" i="7" s="1"/>
  <c r="L209" i="7"/>
  <c r="L208" i="7" s="1"/>
  <c r="I209" i="7"/>
  <c r="I208" i="7" s="1"/>
  <c r="F209" i="7"/>
  <c r="N208" i="7"/>
  <c r="M208" i="7"/>
  <c r="K208" i="7"/>
  <c r="J208" i="7"/>
  <c r="H208" i="7"/>
  <c r="G208" i="7"/>
  <c r="E208" i="7"/>
  <c r="D208" i="7"/>
  <c r="O207" i="7"/>
  <c r="L207" i="7"/>
  <c r="I207" i="7"/>
  <c r="F207" i="7"/>
  <c r="O206" i="7"/>
  <c r="L206" i="7"/>
  <c r="I206" i="7"/>
  <c r="F206" i="7"/>
  <c r="O205" i="7"/>
  <c r="L205" i="7"/>
  <c r="I205" i="7"/>
  <c r="F205" i="7"/>
  <c r="O204" i="7"/>
  <c r="L204" i="7"/>
  <c r="I204" i="7"/>
  <c r="F204" i="7"/>
  <c r="O203" i="7"/>
  <c r="L203" i="7"/>
  <c r="I203" i="7"/>
  <c r="F203" i="7"/>
  <c r="O202" i="7"/>
  <c r="L202" i="7"/>
  <c r="I202" i="7"/>
  <c r="F202" i="7"/>
  <c r="O201" i="7"/>
  <c r="L201" i="7"/>
  <c r="I201" i="7"/>
  <c r="F201" i="7"/>
  <c r="O200" i="7"/>
  <c r="L200" i="7"/>
  <c r="I200" i="7"/>
  <c r="F200" i="7"/>
  <c r="N199" i="7"/>
  <c r="M199" i="7"/>
  <c r="K199" i="7"/>
  <c r="J199" i="7"/>
  <c r="H199" i="7"/>
  <c r="G199" i="7"/>
  <c r="E199" i="7"/>
  <c r="D199" i="7"/>
  <c r="O198" i="7"/>
  <c r="L198" i="7"/>
  <c r="I198" i="7"/>
  <c r="F198" i="7"/>
  <c r="O197" i="7"/>
  <c r="L197" i="7"/>
  <c r="I197" i="7"/>
  <c r="F197" i="7"/>
  <c r="O196" i="7"/>
  <c r="L196" i="7"/>
  <c r="I196" i="7"/>
  <c r="F196" i="7"/>
  <c r="O195" i="7"/>
  <c r="L195" i="7"/>
  <c r="I195" i="7"/>
  <c r="F195" i="7"/>
  <c r="O194" i="7"/>
  <c r="L194" i="7"/>
  <c r="I194" i="7"/>
  <c r="F194" i="7"/>
  <c r="O193" i="7"/>
  <c r="L193" i="7"/>
  <c r="I193" i="7"/>
  <c r="F193" i="7"/>
  <c r="O192" i="7"/>
  <c r="L192" i="7"/>
  <c r="I192" i="7"/>
  <c r="F192" i="7"/>
  <c r="O191" i="7"/>
  <c r="L191" i="7"/>
  <c r="I191" i="7"/>
  <c r="F191" i="7"/>
  <c r="O190" i="7"/>
  <c r="L190" i="7"/>
  <c r="I190" i="7"/>
  <c r="F190" i="7"/>
  <c r="O189" i="7"/>
  <c r="L189" i="7"/>
  <c r="L188" i="7" s="1"/>
  <c r="I189" i="7"/>
  <c r="F189" i="7"/>
  <c r="N188" i="7"/>
  <c r="N187" i="7" s="1"/>
  <c r="M188" i="7"/>
  <c r="M187" i="7" s="1"/>
  <c r="K188" i="7"/>
  <c r="K187" i="7" s="1"/>
  <c r="J188" i="7"/>
  <c r="H188" i="7"/>
  <c r="H187" i="7" s="1"/>
  <c r="G188" i="7"/>
  <c r="G187" i="7" s="1"/>
  <c r="E188" i="7"/>
  <c r="E187" i="7" s="1"/>
  <c r="D188" i="7"/>
  <c r="O186" i="7"/>
  <c r="L186" i="7"/>
  <c r="I186" i="7"/>
  <c r="F186" i="7"/>
  <c r="O185" i="7"/>
  <c r="L185" i="7"/>
  <c r="I185" i="7"/>
  <c r="F185" i="7"/>
  <c r="O184" i="7"/>
  <c r="L184" i="7"/>
  <c r="I184" i="7"/>
  <c r="F184" i="7"/>
  <c r="N183" i="7"/>
  <c r="M183" i="7"/>
  <c r="K183" i="7"/>
  <c r="J183" i="7"/>
  <c r="H183" i="7"/>
  <c r="H182" i="7" s="1"/>
  <c r="G183" i="7"/>
  <c r="E183" i="7"/>
  <c r="D183" i="7"/>
  <c r="O180" i="7"/>
  <c r="L180" i="7"/>
  <c r="L179" i="7" s="1"/>
  <c r="L178" i="7" s="1"/>
  <c r="I180" i="7"/>
  <c r="I179" i="7" s="1"/>
  <c r="I178" i="7" s="1"/>
  <c r="F180" i="7"/>
  <c r="O179" i="7"/>
  <c r="O178" i="7" s="1"/>
  <c r="N179" i="7"/>
  <c r="N178" i="7" s="1"/>
  <c r="M179" i="7"/>
  <c r="M178" i="7" s="1"/>
  <c r="K179" i="7"/>
  <c r="J179" i="7"/>
  <c r="J178" i="7" s="1"/>
  <c r="H179" i="7"/>
  <c r="H178" i="7" s="1"/>
  <c r="G179" i="7"/>
  <c r="G178" i="7" s="1"/>
  <c r="F179" i="7"/>
  <c r="E179" i="7"/>
  <c r="E178" i="7" s="1"/>
  <c r="D179" i="7"/>
  <c r="D178" i="7" s="1"/>
  <c r="K178" i="7"/>
  <c r="O177" i="7"/>
  <c r="L177" i="7"/>
  <c r="I177" i="7"/>
  <c r="F177" i="7"/>
  <c r="O176" i="7"/>
  <c r="L176" i="7"/>
  <c r="L175" i="7" s="1"/>
  <c r="I176" i="7"/>
  <c r="I175" i="7" s="1"/>
  <c r="F176" i="7"/>
  <c r="F175" i="7" s="1"/>
  <c r="N175" i="7"/>
  <c r="M175" i="7"/>
  <c r="K175" i="7"/>
  <c r="J175" i="7"/>
  <c r="H175" i="7"/>
  <c r="G175" i="7"/>
  <c r="E175" i="7"/>
  <c r="D175" i="7"/>
  <c r="O173" i="7"/>
  <c r="L173" i="7"/>
  <c r="I173" i="7"/>
  <c r="F173" i="7"/>
  <c r="O172" i="7"/>
  <c r="L172" i="7"/>
  <c r="L171" i="7" s="1"/>
  <c r="I172" i="7"/>
  <c r="I171" i="7" s="1"/>
  <c r="F172" i="7"/>
  <c r="N171" i="7"/>
  <c r="M171" i="7"/>
  <c r="K171" i="7"/>
  <c r="J171" i="7"/>
  <c r="H171" i="7"/>
  <c r="G171" i="7"/>
  <c r="E171" i="7"/>
  <c r="D171" i="7"/>
  <c r="O170" i="7"/>
  <c r="L170" i="7"/>
  <c r="I170" i="7"/>
  <c r="F170" i="7"/>
  <c r="O169" i="7"/>
  <c r="L169" i="7"/>
  <c r="I169" i="7"/>
  <c r="F169" i="7"/>
  <c r="O168" i="7"/>
  <c r="L168" i="7"/>
  <c r="I168" i="7"/>
  <c r="F168" i="7"/>
  <c r="O167" i="7"/>
  <c r="L167" i="7"/>
  <c r="L166" i="7" s="1"/>
  <c r="I167" i="7"/>
  <c r="F167" i="7"/>
  <c r="N166" i="7"/>
  <c r="M166" i="7"/>
  <c r="K166" i="7"/>
  <c r="J166" i="7"/>
  <c r="H166" i="7"/>
  <c r="G166" i="7"/>
  <c r="E166" i="7"/>
  <c r="D166" i="7"/>
  <c r="O165" i="7"/>
  <c r="L165" i="7"/>
  <c r="I165" i="7"/>
  <c r="F165" i="7"/>
  <c r="O164" i="7"/>
  <c r="L164" i="7"/>
  <c r="I164" i="7"/>
  <c r="F164" i="7"/>
  <c r="O163" i="7"/>
  <c r="L163" i="7"/>
  <c r="L162" i="7" s="1"/>
  <c r="L161" i="7" s="1"/>
  <c r="I163" i="7"/>
  <c r="I162" i="7" s="1"/>
  <c r="F163" i="7"/>
  <c r="O162" i="7"/>
  <c r="N162" i="7"/>
  <c r="N161" i="7" s="1"/>
  <c r="N160" i="7" s="1"/>
  <c r="M162" i="7"/>
  <c r="K162" i="7"/>
  <c r="J162" i="7"/>
  <c r="H162" i="7"/>
  <c r="G162" i="7"/>
  <c r="E162" i="7"/>
  <c r="D162" i="7"/>
  <c r="H161" i="7"/>
  <c r="H160" i="7" s="1"/>
  <c r="O159" i="7"/>
  <c r="L159" i="7"/>
  <c r="I159" i="7"/>
  <c r="F159" i="7"/>
  <c r="O158" i="7"/>
  <c r="L158" i="7"/>
  <c r="I158" i="7"/>
  <c r="F158" i="7"/>
  <c r="O157" i="7"/>
  <c r="L157" i="7"/>
  <c r="I157" i="7"/>
  <c r="F157" i="7"/>
  <c r="O156" i="7"/>
  <c r="L156" i="7"/>
  <c r="I156" i="7"/>
  <c r="F156" i="7"/>
  <c r="O155" i="7"/>
  <c r="L155" i="7"/>
  <c r="I155" i="7"/>
  <c r="F155" i="7"/>
  <c r="O154" i="7"/>
  <c r="L154" i="7"/>
  <c r="L153" i="7" s="1"/>
  <c r="I154" i="7"/>
  <c r="F154" i="7"/>
  <c r="F153" i="7" s="1"/>
  <c r="N153" i="7"/>
  <c r="M153" i="7"/>
  <c r="M152" i="7" s="1"/>
  <c r="K153" i="7"/>
  <c r="K152" i="7" s="1"/>
  <c r="J153" i="7"/>
  <c r="J152" i="7" s="1"/>
  <c r="H153" i="7"/>
  <c r="H152" i="7" s="1"/>
  <c r="G153" i="7"/>
  <c r="G152" i="7" s="1"/>
  <c r="E153" i="7"/>
  <c r="E152" i="7" s="1"/>
  <c r="D153" i="7"/>
  <c r="D152" i="7" s="1"/>
  <c r="N152" i="7"/>
  <c r="O151" i="7"/>
  <c r="L151" i="7"/>
  <c r="I151" i="7"/>
  <c r="F151" i="7"/>
  <c r="O150" i="7"/>
  <c r="L150" i="7"/>
  <c r="I150" i="7"/>
  <c r="F150" i="7"/>
  <c r="O149" i="7"/>
  <c r="L149" i="7"/>
  <c r="I149" i="7"/>
  <c r="F149" i="7"/>
  <c r="O148" i="7"/>
  <c r="L148" i="7"/>
  <c r="L147" i="7" s="1"/>
  <c r="I148" i="7"/>
  <c r="I147" i="7" s="1"/>
  <c r="F148" i="7"/>
  <c r="F147" i="7" s="1"/>
  <c r="N147" i="7"/>
  <c r="M147" i="7"/>
  <c r="K147" i="7"/>
  <c r="J147" i="7"/>
  <c r="H147" i="7"/>
  <c r="G147" i="7"/>
  <c r="E147" i="7"/>
  <c r="D147" i="7"/>
  <c r="O146" i="7"/>
  <c r="L146" i="7"/>
  <c r="I146" i="7"/>
  <c r="F146" i="7"/>
  <c r="O145" i="7"/>
  <c r="L145" i="7"/>
  <c r="I145" i="7"/>
  <c r="F145" i="7"/>
  <c r="O144" i="7"/>
  <c r="L144" i="7"/>
  <c r="I144" i="7"/>
  <c r="F144" i="7"/>
  <c r="O143" i="7"/>
  <c r="L143" i="7"/>
  <c r="I143" i="7"/>
  <c r="F143" i="7"/>
  <c r="O142" i="7"/>
  <c r="L142" i="7"/>
  <c r="I142" i="7"/>
  <c r="F142" i="7"/>
  <c r="O141" i="7"/>
  <c r="L141" i="7"/>
  <c r="I141" i="7"/>
  <c r="F141" i="7"/>
  <c r="O140" i="7"/>
  <c r="L140" i="7"/>
  <c r="I140" i="7"/>
  <c r="F140" i="7"/>
  <c r="O139" i="7"/>
  <c r="L139" i="7"/>
  <c r="L138" i="7" s="1"/>
  <c r="I139" i="7"/>
  <c r="F139" i="7"/>
  <c r="N138" i="7"/>
  <c r="M138" i="7"/>
  <c r="K138" i="7"/>
  <c r="J138" i="7"/>
  <c r="H138" i="7"/>
  <c r="G138" i="7"/>
  <c r="E138" i="7"/>
  <c r="D138" i="7"/>
  <c r="O137" i="7"/>
  <c r="L137" i="7"/>
  <c r="I137" i="7"/>
  <c r="F137" i="7"/>
  <c r="O136" i="7"/>
  <c r="L136" i="7"/>
  <c r="I136" i="7"/>
  <c r="F136" i="7"/>
  <c r="O135" i="7"/>
  <c r="L135" i="7"/>
  <c r="L134" i="7" s="1"/>
  <c r="I135" i="7"/>
  <c r="I134" i="7" s="1"/>
  <c r="F135" i="7"/>
  <c r="O134" i="7"/>
  <c r="N134" i="7"/>
  <c r="M134" i="7"/>
  <c r="K134" i="7"/>
  <c r="J134" i="7"/>
  <c r="H134" i="7"/>
  <c r="G134" i="7"/>
  <c r="E134" i="7"/>
  <c r="D134" i="7"/>
  <c r="O133" i="7"/>
  <c r="L133" i="7"/>
  <c r="I133" i="7"/>
  <c r="F133" i="7"/>
  <c r="O132" i="7"/>
  <c r="L132" i="7"/>
  <c r="L131" i="7" s="1"/>
  <c r="I132" i="7"/>
  <c r="I131" i="7" s="1"/>
  <c r="F132" i="7"/>
  <c r="N131" i="7"/>
  <c r="M131" i="7"/>
  <c r="K131" i="7"/>
  <c r="J131" i="7"/>
  <c r="H131" i="7"/>
  <c r="G131" i="7"/>
  <c r="E131" i="7"/>
  <c r="D131" i="7"/>
  <c r="O130" i="7"/>
  <c r="L130" i="7"/>
  <c r="I130" i="7"/>
  <c r="F130" i="7"/>
  <c r="O129" i="7"/>
  <c r="L129" i="7"/>
  <c r="I129" i="7"/>
  <c r="F129" i="7"/>
  <c r="O128" i="7"/>
  <c r="L128" i="7"/>
  <c r="I128" i="7"/>
  <c r="F128" i="7"/>
  <c r="O127" i="7"/>
  <c r="O126" i="7" s="1"/>
  <c r="L127" i="7"/>
  <c r="L126" i="7" s="1"/>
  <c r="I127" i="7"/>
  <c r="I126" i="7" s="1"/>
  <c r="F127" i="7"/>
  <c r="N126" i="7"/>
  <c r="M126" i="7"/>
  <c r="K126" i="7"/>
  <c r="J126" i="7"/>
  <c r="H126" i="7"/>
  <c r="G126" i="7"/>
  <c r="E126" i="7"/>
  <c r="D126" i="7"/>
  <c r="O125" i="7"/>
  <c r="L125" i="7"/>
  <c r="I125" i="7"/>
  <c r="F125" i="7"/>
  <c r="O124" i="7"/>
  <c r="L124" i="7"/>
  <c r="I124" i="7"/>
  <c r="F124" i="7"/>
  <c r="O123" i="7"/>
  <c r="L123" i="7"/>
  <c r="I123" i="7"/>
  <c r="F123" i="7"/>
  <c r="O122" i="7"/>
  <c r="O121" i="7" s="1"/>
  <c r="L122" i="7"/>
  <c r="L121" i="7" s="1"/>
  <c r="I122" i="7"/>
  <c r="F122" i="7"/>
  <c r="F121" i="7" s="1"/>
  <c r="N121" i="7"/>
  <c r="M121" i="7"/>
  <c r="K121" i="7"/>
  <c r="J121" i="7"/>
  <c r="H121" i="7"/>
  <c r="G121" i="7"/>
  <c r="E121" i="7"/>
  <c r="D121" i="7"/>
  <c r="O119" i="7"/>
  <c r="L119" i="7"/>
  <c r="I119" i="7"/>
  <c r="F119" i="7"/>
  <c r="O118" i="7"/>
  <c r="L118" i="7"/>
  <c r="I118" i="7"/>
  <c r="F118" i="7"/>
  <c r="O117" i="7"/>
  <c r="L117" i="7"/>
  <c r="I117" i="7"/>
  <c r="F117" i="7"/>
  <c r="O116" i="7"/>
  <c r="L116" i="7"/>
  <c r="I116" i="7"/>
  <c r="F116" i="7"/>
  <c r="O115" i="7"/>
  <c r="L115" i="7"/>
  <c r="I115" i="7"/>
  <c r="F115" i="7"/>
  <c r="N114" i="7"/>
  <c r="M114" i="7"/>
  <c r="K114" i="7"/>
  <c r="J114" i="7"/>
  <c r="H114" i="7"/>
  <c r="G114" i="7"/>
  <c r="E114" i="7"/>
  <c r="D114" i="7"/>
  <c r="O113" i="7"/>
  <c r="L113" i="7"/>
  <c r="I113" i="7"/>
  <c r="F113" i="7"/>
  <c r="O112" i="7"/>
  <c r="L112" i="7"/>
  <c r="I112" i="7"/>
  <c r="F112" i="7"/>
  <c r="O111" i="7"/>
  <c r="L111" i="7"/>
  <c r="I111" i="7"/>
  <c r="F111" i="7"/>
  <c r="O110" i="7"/>
  <c r="L110" i="7"/>
  <c r="I110" i="7"/>
  <c r="F110" i="7"/>
  <c r="O109" i="7"/>
  <c r="O108" i="7" s="1"/>
  <c r="L109" i="7"/>
  <c r="I109" i="7"/>
  <c r="I108" i="7" s="1"/>
  <c r="F109" i="7"/>
  <c r="N108" i="7"/>
  <c r="M108" i="7"/>
  <c r="K108" i="7"/>
  <c r="J108" i="7"/>
  <c r="H108" i="7"/>
  <c r="G108" i="7"/>
  <c r="E108" i="7"/>
  <c r="D108" i="7"/>
  <c r="O107" i="7"/>
  <c r="L107" i="7"/>
  <c r="I107" i="7"/>
  <c r="F107" i="7"/>
  <c r="O106" i="7"/>
  <c r="L106" i="7"/>
  <c r="I106" i="7"/>
  <c r="F106" i="7"/>
  <c r="O105" i="7"/>
  <c r="L105" i="7"/>
  <c r="I105" i="7"/>
  <c r="F105" i="7"/>
  <c r="O104" i="7"/>
  <c r="L104" i="7"/>
  <c r="I104" i="7"/>
  <c r="F104" i="7"/>
  <c r="O103" i="7"/>
  <c r="L103" i="7"/>
  <c r="I103" i="7"/>
  <c r="F103" i="7"/>
  <c r="O102" i="7"/>
  <c r="L102" i="7"/>
  <c r="I102" i="7"/>
  <c r="F102" i="7"/>
  <c r="O101" i="7"/>
  <c r="L101" i="7"/>
  <c r="I101" i="7"/>
  <c r="F101" i="7"/>
  <c r="O100" i="7"/>
  <c r="L100" i="7"/>
  <c r="L99" i="7" s="1"/>
  <c r="I100" i="7"/>
  <c r="F100" i="7"/>
  <c r="N99" i="7"/>
  <c r="M99" i="7"/>
  <c r="K99" i="7"/>
  <c r="J99" i="7"/>
  <c r="H99" i="7"/>
  <c r="G99" i="7"/>
  <c r="E99" i="7"/>
  <c r="D99" i="7"/>
  <c r="O98" i="7"/>
  <c r="L98" i="7"/>
  <c r="I98" i="7"/>
  <c r="F98" i="7"/>
  <c r="O97" i="7"/>
  <c r="L97" i="7"/>
  <c r="I97" i="7"/>
  <c r="F97" i="7"/>
  <c r="O96" i="7"/>
  <c r="L96" i="7"/>
  <c r="I96" i="7"/>
  <c r="F96" i="7"/>
  <c r="O95" i="7"/>
  <c r="L95" i="7"/>
  <c r="I95" i="7"/>
  <c r="F95" i="7"/>
  <c r="O94" i="7"/>
  <c r="L94" i="7"/>
  <c r="I94" i="7"/>
  <c r="F94" i="7"/>
  <c r="O93" i="7"/>
  <c r="L93" i="7"/>
  <c r="I93" i="7"/>
  <c r="F93" i="7"/>
  <c r="O92" i="7"/>
  <c r="O91" i="7" s="1"/>
  <c r="L92" i="7"/>
  <c r="I92" i="7"/>
  <c r="F92" i="7"/>
  <c r="N91" i="7"/>
  <c r="M91" i="7"/>
  <c r="K91" i="7"/>
  <c r="J91" i="7"/>
  <c r="H91" i="7"/>
  <c r="G91" i="7"/>
  <c r="E91" i="7"/>
  <c r="D91" i="7"/>
  <c r="O90" i="7"/>
  <c r="L90" i="7"/>
  <c r="I90" i="7"/>
  <c r="F90" i="7"/>
  <c r="O89" i="7"/>
  <c r="L89" i="7"/>
  <c r="I89" i="7"/>
  <c r="F89" i="7"/>
  <c r="O88" i="7"/>
  <c r="L88" i="7"/>
  <c r="I88" i="7"/>
  <c r="F88" i="7"/>
  <c r="O87" i="7"/>
  <c r="L87" i="7"/>
  <c r="I87" i="7"/>
  <c r="F87" i="7"/>
  <c r="O86" i="7"/>
  <c r="L86" i="7"/>
  <c r="L85" i="7" s="1"/>
  <c r="I86" i="7"/>
  <c r="F86" i="7"/>
  <c r="N85" i="7"/>
  <c r="M85" i="7"/>
  <c r="K85" i="7"/>
  <c r="K83" i="7" s="1"/>
  <c r="J85" i="7"/>
  <c r="J83" i="7" s="1"/>
  <c r="H85" i="7"/>
  <c r="G85" i="7"/>
  <c r="E85" i="7"/>
  <c r="E83" i="7" s="1"/>
  <c r="D85" i="7"/>
  <c r="D83" i="7" s="1"/>
  <c r="O84" i="7"/>
  <c r="L84" i="7"/>
  <c r="I84" i="7"/>
  <c r="F84" i="7"/>
  <c r="O82" i="7"/>
  <c r="L82" i="7"/>
  <c r="I82" i="7"/>
  <c r="F82" i="7"/>
  <c r="O81" i="7"/>
  <c r="O80" i="7" s="1"/>
  <c r="L81" i="7"/>
  <c r="L80" i="7" s="1"/>
  <c r="I81" i="7"/>
  <c r="F81" i="7"/>
  <c r="F80" i="7" s="1"/>
  <c r="N80" i="7"/>
  <c r="M80" i="7"/>
  <c r="K80" i="7"/>
  <c r="J80" i="7"/>
  <c r="H80" i="7"/>
  <c r="G80" i="7"/>
  <c r="E80" i="7"/>
  <c r="D80" i="7"/>
  <c r="O79" i="7"/>
  <c r="L79" i="7"/>
  <c r="I79" i="7"/>
  <c r="F79" i="7"/>
  <c r="O78" i="7"/>
  <c r="L78" i="7"/>
  <c r="I78" i="7"/>
  <c r="I77" i="7" s="1"/>
  <c r="F78" i="7"/>
  <c r="N77" i="7"/>
  <c r="M77" i="7"/>
  <c r="K77" i="7"/>
  <c r="J77" i="7"/>
  <c r="H77" i="7"/>
  <c r="G77" i="7"/>
  <c r="E77" i="7"/>
  <c r="D77" i="7"/>
  <c r="N76" i="7"/>
  <c r="O74" i="7"/>
  <c r="L74" i="7"/>
  <c r="I74" i="7"/>
  <c r="F74" i="7"/>
  <c r="O73" i="7"/>
  <c r="L73" i="7"/>
  <c r="I73" i="7"/>
  <c r="F73" i="7"/>
  <c r="O72" i="7"/>
  <c r="L72" i="7"/>
  <c r="I72" i="7"/>
  <c r="F72" i="7"/>
  <c r="O71" i="7"/>
  <c r="L71" i="7"/>
  <c r="I71" i="7"/>
  <c r="F71" i="7"/>
  <c r="O70" i="7"/>
  <c r="L70" i="7"/>
  <c r="I70" i="7"/>
  <c r="I69" i="7" s="1"/>
  <c r="F70" i="7"/>
  <c r="N69" i="7"/>
  <c r="N67" i="7" s="1"/>
  <c r="M69" i="7"/>
  <c r="M67" i="7" s="1"/>
  <c r="K69" i="7"/>
  <c r="K67" i="7" s="1"/>
  <c r="J69" i="7"/>
  <c r="H69" i="7"/>
  <c r="H67" i="7" s="1"/>
  <c r="G69" i="7"/>
  <c r="G67" i="7" s="1"/>
  <c r="E69" i="7"/>
  <c r="E67" i="7" s="1"/>
  <c r="D69" i="7"/>
  <c r="D67" i="7" s="1"/>
  <c r="O68" i="7"/>
  <c r="L68" i="7"/>
  <c r="I68" i="7"/>
  <c r="F68" i="7"/>
  <c r="J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I58" i="7" s="1"/>
  <c r="F59" i="7"/>
  <c r="N58" i="7"/>
  <c r="M58" i="7"/>
  <c r="K58" i="7"/>
  <c r="J58" i="7"/>
  <c r="H58" i="7"/>
  <c r="G58" i="7"/>
  <c r="E58" i="7"/>
  <c r="D58" i="7"/>
  <c r="O57" i="7"/>
  <c r="L57" i="7"/>
  <c r="I57" i="7"/>
  <c r="F57" i="7"/>
  <c r="O56" i="7"/>
  <c r="L56" i="7"/>
  <c r="L55" i="7" s="1"/>
  <c r="I56" i="7"/>
  <c r="F56" i="7"/>
  <c r="F55" i="7" s="1"/>
  <c r="N55" i="7"/>
  <c r="M55" i="7"/>
  <c r="M54" i="7" s="1"/>
  <c r="K55" i="7"/>
  <c r="K54" i="7" s="1"/>
  <c r="J55" i="7"/>
  <c r="H55" i="7"/>
  <c r="G55" i="7"/>
  <c r="G54" i="7" s="1"/>
  <c r="E55" i="7"/>
  <c r="D55" i="7"/>
  <c r="N54" i="7"/>
  <c r="O47" i="7"/>
  <c r="C47" i="7" s="1"/>
  <c r="O46" i="7"/>
  <c r="C46" i="7" s="1"/>
  <c r="N45" i="7"/>
  <c r="M45" i="7"/>
  <c r="L44" i="7"/>
  <c r="L43" i="7" s="1"/>
  <c r="I44" i="7"/>
  <c r="F44" i="7"/>
  <c r="F43" i="7" s="1"/>
  <c r="K43" i="7"/>
  <c r="J43" i="7"/>
  <c r="I43" i="7"/>
  <c r="H43" i="7"/>
  <c r="G43" i="7"/>
  <c r="E43" i="7"/>
  <c r="D43" i="7"/>
  <c r="F42" i="7"/>
  <c r="F41" i="7" s="1"/>
  <c r="C41" i="7" s="1"/>
  <c r="E41" i="7"/>
  <c r="D41" i="7"/>
  <c r="L40" i="7"/>
  <c r="C40" i="7" s="1"/>
  <c r="L39" i="7"/>
  <c r="C39" i="7" s="1"/>
  <c r="L38" i="7"/>
  <c r="C38" i="7" s="1"/>
  <c r="L37" i="7"/>
  <c r="K36" i="7"/>
  <c r="J36" i="7"/>
  <c r="L35" i="7"/>
  <c r="C35" i="7" s="1"/>
  <c r="L34" i="7"/>
  <c r="C34" i="7" s="1"/>
  <c r="K33" i="7"/>
  <c r="J33" i="7"/>
  <c r="L32" i="7"/>
  <c r="C32" i="7" s="1"/>
  <c r="K31" i="7"/>
  <c r="J31" i="7"/>
  <c r="L30" i="7"/>
  <c r="C30" i="7" s="1"/>
  <c r="L29" i="7"/>
  <c r="C29" i="7" s="1"/>
  <c r="L28" i="7"/>
  <c r="C28" i="7" s="1"/>
  <c r="K27" i="7"/>
  <c r="J27" i="7"/>
  <c r="J26" i="7" s="1"/>
  <c r="F25" i="7"/>
  <c r="C25" i="7" s="1"/>
  <c r="I24" i="7"/>
  <c r="F24" i="7"/>
  <c r="O23" i="7"/>
  <c r="L23" i="7"/>
  <c r="I23" i="7"/>
  <c r="F23" i="7"/>
  <c r="O22" i="7"/>
  <c r="O21" i="7" s="1"/>
  <c r="L22" i="7"/>
  <c r="L21" i="7" s="1"/>
  <c r="L275" i="7" s="1"/>
  <c r="I22" i="7"/>
  <c r="I21" i="7" s="1"/>
  <c r="F22" i="7"/>
  <c r="N21" i="7"/>
  <c r="M21" i="7"/>
  <c r="K21" i="7"/>
  <c r="J21" i="7"/>
  <c r="H21" i="7"/>
  <c r="H275" i="7" s="1"/>
  <c r="H274" i="7" s="1"/>
  <c r="G21" i="7"/>
  <c r="E21" i="7"/>
  <c r="D21" i="7"/>
  <c r="D275" i="7" s="1"/>
  <c r="I20" i="7" l="1"/>
  <c r="K26" i="7"/>
  <c r="G275" i="7"/>
  <c r="G274" i="7" s="1"/>
  <c r="M275" i="7"/>
  <c r="M274" i="7" s="1"/>
  <c r="H120" i="7"/>
  <c r="N174" i="7"/>
  <c r="C189" i="7"/>
  <c r="C197" i="7"/>
  <c r="C201" i="7"/>
  <c r="C202" i="7"/>
  <c r="C204" i="7"/>
  <c r="C209" i="7"/>
  <c r="C210" i="7"/>
  <c r="G161" i="7"/>
  <c r="G160" i="7" s="1"/>
  <c r="G182" i="7"/>
  <c r="D240" i="7"/>
  <c r="D211" i="7" s="1"/>
  <c r="C63" i="7"/>
  <c r="K174" i="7"/>
  <c r="K182" i="7"/>
  <c r="I183" i="7"/>
  <c r="J240" i="7"/>
  <c r="C130" i="7"/>
  <c r="C170" i="7"/>
  <c r="G240" i="7"/>
  <c r="M240" i="7"/>
  <c r="M120" i="7"/>
  <c r="J174" i="7"/>
  <c r="C185" i="7"/>
  <c r="C186" i="7"/>
  <c r="K212" i="7"/>
  <c r="C237" i="7"/>
  <c r="C213" i="7"/>
  <c r="E76" i="7"/>
  <c r="M83" i="7"/>
  <c r="E120" i="7"/>
  <c r="C249" i="7"/>
  <c r="H252" i="7"/>
  <c r="M20" i="7"/>
  <c r="G53" i="7"/>
  <c r="M53" i="7"/>
  <c r="C128" i="7"/>
  <c r="C150" i="7"/>
  <c r="C205" i="7"/>
  <c r="G252" i="7"/>
  <c r="D274" i="7"/>
  <c r="H76" i="7"/>
  <c r="M76" i="7"/>
  <c r="C79" i="7"/>
  <c r="C82" i="7"/>
  <c r="C158" i="7"/>
  <c r="G212" i="7"/>
  <c r="G211" i="7" s="1"/>
  <c r="G181" i="7" s="1"/>
  <c r="C217" i="7"/>
  <c r="K252" i="7"/>
  <c r="H174" i="7"/>
  <c r="E275" i="7"/>
  <c r="E274" i="7" s="1"/>
  <c r="K275" i="7"/>
  <c r="K274" i="7" s="1"/>
  <c r="C57" i="7"/>
  <c r="J54" i="7"/>
  <c r="J53" i="7" s="1"/>
  <c r="C61" i="7"/>
  <c r="C62" i="7"/>
  <c r="C71" i="7"/>
  <c r="D76" i="7"/>
  <c r="C95" i="7"/>
  <c r="D120" i="7"/>
  <c r="C142" i="7"/>
  <c r="E161" i="7"/>
  <c r="E160" i="7" s="1"/>
  <c r="C164" i="7"/>
  <c r="C168" i="7"/>
  <c r="J187" i="7"/>
  <c r="J182" i="7" s="1"/>
  <c r="C225" i="7"/>
  <c r="C229" i="7"/>
  <c r="C230" i="7"/>
  <c r="H20" i="7"/>
  <c r="L36" i="7"/>
  <c r="C36" i="7" s="1"/>
  <c r="C42" i="7"/>
  <c r="O55" i="7"/>
  <c r="C55" i="7" s="1"/>
  <c r="C73" i="7"/>
  <c r="C74" i="7"/>
  <c r="C103" i="7"/>
  <c r="C106" i="7"/>
  <c r="C143" i="7"/>
  <c r="M161" i="7"/>
  <c r="M160" i="7" s="1"/>
  <c r="I166" i="7"/>
  <c r="I161" i="7" s="1"/>
  <c r="I160" i="7" s="1"/>
  <c r="G174" i="7"/>
  <c r="M174" i="7"/>
  <c r="I67" i="7"/>
  <c r="C118" i="7"/>
  <c r="D174" i="7"/>
  <c r="O227" i="7"/>
  <c r="O85" i="7"/>
  <c r="N83" i="7"/>
  <c r="O183" i="7"/>
  <c r="C193" i="7"/>
  <c r="O245" i="7"/>
  <c r="O240" i="7" s="1"/>
  <c r="C261" i="7"/>
  <c r="F21" i="7"/>
  <c r="F20" i="7" s="1"/>
  <c r="C24" i="7"/>
  <c r="C87" i="7"/>
  <c r="C90" i="7"/>
  <c r="C110" i="7"/>
  <c r="C146" i="7"/>
  <c r="C157" i="7"/>
  <c r="D161" i="7"/>
  <c r="D160" i="7" s="1"/>
  <c r="O166" i="7"/>
  <c r="O161" i="7" s="1"/>
  <c r="N182" i="7"/>
  <c r="C221" i="7"/>
  <c r="C44" i="7"/>
  <c r="E54" i="7"/>
  <c r="E53" i="7" s="1"/>
  <c r="L69" i="7"/>
  <c r="G76" i="7"/>
  <c r="K76" i="7"/>
  <c r="H83" i="7"/>
  <c r="H75" i="7" s="1"/>
  <c r="G83" i="7"/>
  <c r="C96" i="7"/>
  <c r="C98" i="7"/>
  <c r="F99" i="7"/>
  <c r="C102" i="7"/>
  <c r="O99" i="7"/>
  <c r="C107" i="7"/>
  <c r="C112" i="7"/>
  <c r="C113" i="7"/>
  <c r="C116" i="7"/>
  <c r="O114" i="7"/>
  <c r="C122" i="7"/>
  <c r="C136" i="7"/>
  <c r="C140" i="7"/>
  <c r="O138" i="7"/>
  <c r="C177" i="7"/>
  <c r="L183" i="7"/>
  <c r="C196" i="7"/>
  <c r="L199" i="7"/>
  <c r="L187" i="7" s="1"/>
  <c r="C207" i="7"/>
  <c r="J212" i="7"/>
  <c r="J211" i="7" s="1"/>
  <c r="N212" i="7"/>
  <c r="N211" i="7" s="1"/>
  <c r="N181" i="7" s="1"/>
  <c r="E212" i="7"/>
  <c r="C222" i="7"/>
  <c r="C224" i="7"/>
  <c r="C238" i="7"/>
  <c r="C260" i="7"/>
  <c r="O253" i="7"/>
  <c r="O252" i="7" s="1"/>
  <c r="C279" i="7"/>
  <c r="C282" i="7"/>
  <c r="L27" i="7"/>
  <c r="C27" i="7" s="1"/>
  <c r="C37" i="7"/>
  <c r="E20" i="7"/>
  <c r="H54" i="7"/>
  <c r="H53" i="7" s="1"/>
  <c r="L58" i="7"/>
  <c r="L54" i="7" s="1"/>
  <c r="C65" i="7"/>
  <c r="O69" i="7"/>
  <c r="O67" i="7" s="1"/>
  <c r="L77" i="7"/>
  <c r="L76" i="7" s="1"/>
  <c r="J76" i="7"/>
  <c r="C97" i="7"/>
  <c r="C105" i="7"/>
  <c r="I114" i="7"/>
  <c r="C124" i="7"/>
  <c r="C125" i="7"/>
  <c r="C145" i="7"/>
  <c r="C154" i="7"/>
  <c r="O153" i="7"/>
  <c r="O152" i="7" s="1"/>
  <c r="J161" i="7"/>
  <c r="C195" i="7"/>
  <c r="F208" i="7"/>
  <c r="H212" i="7"/>
  <c r="H211" i="7" s="1"/>
  <c r="H181" i="7" s="1"/>
  <c r="L216" i="7"/>
  <c r="L219" i="7"/>
  <c r="L212" i="7" s="1"/>
  <c r="C223" i="7"/>
  <c r="L233" i="7"/>
  <c r="L232" i="7" s="1"/>
  <c r="C239" i="7"/>
  <c r="E240" i="7"/>
  <c r="C244" i="7"/>
  <c r="F245" i="7"/>
  <c r="F240" i="7" s="1"/>
  <c r="C248" i="7"/>
  <c r="E252" i="7"/>
  <c r="L253" i="7"/>
  <c r="L252" i="7" s="1"/>
  <c r="N53" i="7"/>
  <c r="I55" i="7"/>
  <c r="I54" i="7" s="1"/>
  <c r="D54" i="7"/>
  <c r="D53" i="7" s="1"/>
  <c r="C60" i="7"/>
  <c r="C72" i="7"/>
  <c r="I121" i="7"/>
  <c r="C121" i="7" s="1"/>
  <c r="O131" i="7"/>
  <c r="O147" i="7"/>
  <c r="C147" i="7" s="1"/>
  <c r="O171" i="7"/>
  <c r="D20" i="7"/>
  <c r="L274" i="7"/>
  <c r="O77" i="7"/>
  <c r="C89" i="7"/>
  <c r="C94" i="7"/>
  <c r="C119" i="7"/>
  <c r="G120" i="7"/>
  <c r="J120" i="7"/>
  <c r="C132" i="7"/>
  <c r="C149" i="7"/>
  <c r="C155" i="7"/>
  <c r="C172" i="7"/>
  <c r="C173" i="7"/>
  <c r="O175" i="7"/>
  <c r="O174" i="7" s="1"/>
  <c r="C190" i="7"/>
  <c r="C203" i="7"/>
  <c r="O219" i="7"/>
  <c r="O212" i="7" s="1"/>
  <c r="C236" i="7"/>
  <c r="C256" i="7"/>
  <c r="C278" i="7"/>
  <c r="O275" i="7"/>
  <c r="K53" i="7"/>
  <c r="N275" i="7"/>
  <c r="N274" i="7" s="1"/>
  <c r="N20" i="7"/>
  <c r="C43" i="7"/>
  <c r="C86" i="7"/>
  <c r="F85" i="7"/>
  <c r="C93" i="7"/>
  <c r="I91" i="7"/>
  <c r="C133" i="7"/>
  <c r="F131" i="7"/>
  <c r="C284" i="7"/>
  <c r="L31" i="7"/>
  <c r="C31" i="7" s="1"/>
  <c r="C64" i="7"/>
  <c r="L67" i="7"/>
  <c r="C88" i="7"/>
  <c r="L91" i="7"/>
  <c r="C115" i="7"/>
  <c r="L114" i="7"/>
  <c r="L120" i="7"/>
  <c r="C169" i="7"/>
  <c r="F166" i="7"/>
  <c r="I250" i="7"/>
  <c r="C250" i="7" s="1"/>
  <c r="C251" i="7"/>
  <c r="L33" i="7"/>
  <c r="C33" i="7" s="1"/>
  <c r="F58" i="7"/>
  <c r="C59" i="7"/>
  <c r="O58" i="7"/>
  <c r="C66" i="7"/>
  <c r="C70" i="7"/>
  <c r="F69" i="7"/>
  <c r="C78" i="7"/>
  <c r="F77" i="7"/>
  <c r="O76" i="7"/>
  <c r="I80" i="7"/>
  <c r="I76" i="7" s="1"/>
  <c r="C81" i="7"/>
  <c r="C141" i="7"/>
  <c r="F138" i="7"/>
  <c r="J275" i="7"/>
  <c r="J274" i="7" s="1"/>
  <c r="J20" i="7"/>
  <c r="K20" i="7"/>
  <c r="C22" i="7"/>
  <c r="O45" i="7"/>
  <c r="G20" i="7"/>
  <c r="C23" i="7"/>
  <c r="F54" i="7"/>
  <c r="C56" i="7"/>
  <c r="C68" i="7"/>
  <c r="I85" i="7"/>
  <c r="F91" i="7"/>
  <c r="C101" i="7"/>
  <c r="I99" i="7"/>
  <c r="L160" i="7"/>
  <c r="C192" i="7"/>
  <c r="F188" i="7"/>
  <c r="C231" i="7"/>
  <c r="I227" i="7"/>
  <c r="C84" i="7"/>
  <c r="C92" i="7"/>
  <c r="C100" i="7"/>
  <c r="C104" i="7"/>
  <c r="C123" i="7"/>
  <c r="I138" i="7"/>
  <c r="I120" i="7" s="1"/>
  <c r="C144" i="7"/>
  <c r="C151" i="7"/>
  <c r="C159" i="7"/>
  <c r="J160" i="7"/>
  <c r="E174" i="7"/>
  <c r="C176" i="7"/>
  <c r="F178" i="7"/>
  <c r="C178" i="7" s="1"/>
  <c r="C179" i="7"/>
  <c r="M182" i="7"/>
  <c r="L108" i="7"/>
  <c r="C111" i="7"/>
  <c r="C117" i="7"/>
  <c r="F114" i="7"/>
  <c r="K120" i="7"/>
  <c r="C129" i="7"/>
  <c r="F126" i="7"/>
  <c r="C126" i="7" s="1"/>
  <c r="C137" i="7"/>
  <c r="F134" i="7"/>
  <c r="C134" i="7" s="1"/>
  <c r="K161" i="7"/>
  <c r="K160" i="7" s="1"/>
  <c r="C165" i="7"/>
  <c r="F162" i="7"/>
  <c r="I174" i="7"/>
  <c r="C109" i="7"/>
  <c r="F108" i="7"/>
  <c r="N120" i="7"/>
  <c r="C148" i="7"/>
  <c r="L152" i="7"/>
  <c r="F152" i="7"/>
  <c r="C156" i="7"/>
  <c r="F171" i="7"/>
  <c r="L174" i="7"/>
  <c r="I214" i="7"/>
  <c r="C215" i="7"/>
  <c r="C127" i="7"/>
  <c r="C135" i="7"/>
  <c r="C139" i="7"/>
  <c r="I153" i="7"/>
  <c r="I152" i="7" s="1"/>
  <c r="C163" i="7"/>
  <c r="C167" i="7"/>
  <c r="C191" i="7"/>
  <c r="I188" i="7"/>
  <c r="C194" i="7"/>
  <c r="C206" i="7"/>
  <c r="C216" i="7"/>
  <c r="M212" i="7"/>
  <c r="M211" i="7" s="1"/>
  <c r="C226" i="7"/>
  <c r="C247" i="7"/>
  <c r="I245" i="7"/>
  <c r="C259" i="7"/>
  <c r="I257" i="7"/>
  <c r="C257" i="7" s="1"/>
  <c r="C262" i="7"/>
  <c r="C271" i="7"/>
  <c r="I269" i="7"/>
  <c r="C269" i="7" s="1"/>
  <c r="C283" i="7"/>
  <c r="C180" i="7"/>
  <c r="E182" i="7"/>
  <c r="C184" i="7"/>
  <c r="F183" i="7"/>
  <c r="D187" i="7"/>
  <c r="D182" i="7" s="1"/>
  <c r="C198" i="7"/>
  <c r="I199" i="7"/>
  <c r="C218" i="7"/>
  <c r="I219" i="7"/>
  <c r="C228" i="7"/>
  <c r="F227" i="7"/>
  <c r="K240" i="7"/>
  <c r="F253" i="7"/>
  <c r="C268" i="7"/>
  <c r="F267" i="7"/>
  <c r="O276" i="7"/>
  <c r="O188" i="7"/>
  <c r="C200" i="7"/>
  <c r="F199" i="7"/>
  <c r="O199" i="7"/>
  <c r="C208" i="7"/>
  <c r="C220" i="7"/>
  <c r="F219" i="7"/>
  <c r="C235" i="7"/>
  <c r="I233" i="7"/>
  <c r="C243" i="7"/>
  <c r="I241" i="7"/>
  <c r="M252" i="7"/>
  <c r="C255" i="7"/>
  <c r="C264" i="7"/>
  <c r="F263" i="7"/>
  <c r="C263" i="7" s="1"/>
  <c r="C280" i="7"/>
  <c r="F276" i="7"/>
  <c r="O274" i="7"/>
  <c r="C234" i="7"/>
  <c r="C242" i="7"/>
  <c r="C246" i="7"/>
  <c r="C254" i="7"/>
  <c r="C258" i="7"/>
  <c r="C270" i="7"/>
  <c r="O160" i="7" l="1"/>
  <c r="K75" i="7"/>
  <c r="O120" i="7"/>
  <c r="M75" i="7"/>
  <c r="M52" i="7" s="1"/>
  <c r="I253" i="7"/>
  <c r="I252" i="7" s="1"/>
  <c r="N75" i="7"/>
  <c r="N272" i="7" s="1"/>
  <c r="I53" i="7"/>
  <c r="J181" i="7"/>
  <c r="L211" i="7"/>
  <c r="K211" i="7"/>
  <c r="K181" i="7" s="1"/>
  <c r="L53" i="7"/>
  <c r="C21" i="7"/>
  <c r="C245" i="7"/>
  <c r="C69" i="7"/>
  <c r="F275" i="7"/>
  <c r="C175" i="7"/>
  <c r="O83" i="7"/>
  <c r="F274" i="7"/>
  <c r="C171" i="7"/>
  <c r="L182" i="7"/>
  <c r="L181" i="7" s="1"/>
  <c r="E75" i="7"/>
  <c r="C91" i="7"/>
  <c r="C166" i="7"/>
  <c r="C131" i="7"/>
  <c r="D75" i="7"/>
  <c r="D272" i="7" s="1"/>
  <c r="C99" i="7"/>
  <c r="O54" i="7"/>
  <c r="O53" i="7" s="1"/>
  <c r="H52" i="7"/>
  <c r="H51" i="7" s="1"/>
  <c r="H50" i="7" s="1"/>
  <c r="C108" i="7"/>
  <c r="L83" i="7"/>
  <c r="L75" i="7" s="1"/>
  <c r="L52" i="7" s="1"/>
  <c r="O211" i="7"/>
  <c r="M272" i="7"/>
  <c r="C227" i="7"/>
  <c r="F67" i="7"/>
  <c r="C67" i="7" s="1"/>
  <c r="C85" i="7"/>
  <c r="C219" i="7"/>
  <c r="G75" i="7"/>
  <c r="E52" i="7"/>
  <c r="J75" i="7"/>
  <c r="J272" i="7" s="1"/>
  <c r="I212" i="7"/>
  <c r="E211" i="7"/>
  <c r="E181" i="7" s="1"/>
  <c r="N52" i="7"/>
  <c r="N51" i="7" s="1"/>
  <c r="F252" i="7"/>
  <c r="C252" i="7" s="1"/>
  <c r="C253" i="7"/>
  <c r="K52" i="7"/>
  <c r="K51" i="7" s="1"/>
  <c r="C276" i="7"/>
  <c r="I232" i="7"/>
  <c r="C232" i="7" s="1"/>
  <c r="C233" i="7"/>
  <c r="C214" i="7"/>
  <c r="C199" i="7"/>
  <c r="C267" i="7"/>
  <c r="F266" i="7"/>
  <c r="H272" i="7"/>
  <c r="C153" i="7"/>
  <c r="F174" i="7"/>
  <c r="C174" i="7" s="1"/>
  <c r="I83" i="7"/>
  <c r="I75" i="7" s="1"/>
  <c r="I52" i="7" s="1"/>
  <c r="C138" i="7"/>
  <c r="O75" i="7"/>
  <c r="O52" i="7" s="1"/>
  <c r="C58" i="7"/>
  <c r="F120" i="7"/>
  <c r="C120" i="7" s="1"/>
  <c r="C80" i="7"/>
  <c r="L26" i="7"/>
  <c r="D181" i="7"/>
  <c r="C152" i="7"/>
  <c r="F212" i="7"/>
  <c r="C183" i="7"/>
  <c r="F161" i="7"/>
  <c r="C162" i="7"/>
  <c r="C114" i="7"/>
  <c r="F83" i="7"/>
  <c r="C54" i="7"/>
  <c r="C45" i="7"/>
  <c r="C77" i="7"/>
  <c r="F76" i="7"/>
  <c r="I240" i="7"/>
  <c r="C240" i="7" s="1"/>
  <c r="C241" i="7"/>
  <c r="O187" i="7"/>
  <c r="O182" i="7" s="1"/>
  <c r="I187" i="7"/>
  <c r="I182" i="7" s="1"/>
  <c r="M181" i="7"/>
  <c r="M51" i="7" s="1"/>
  <c r="C188" i="7"/>
  <c r="F187" i="7"/>
  <c r="I275" i="7"/>
  <c r="I274" i="7" s="1"/>
  <c r="O20" i="7"/>
  <c r="C274" i="7" l="1"/>
  <c r="F53" i="7"/>
  <c r="C53" i="7" s="1"/>
  <c r="K272" i="7"/>
  <c r="D52" i="7"/>
  <c r="C275" i="7"/>
  <c r="O181" i="7"/>
  <c r="H273" i="7"/>
  <c r="D51" i="7"/>
  <c r="D50" i="7" s="1"/>
  <c r="E272" i="7"/>
  <c r="L272" i="7"/>
  <c r="J52" i="7"/>
  <c r="J51" i="7" s="1"/>
  <c r="J273" i="7" s="1"/>
  <c r="L51" i="7"/>
  <c r="L50" i="7" s="1"/>
  <c r="G272" i="7"/>
  <c r="G52" i="7"/>
  <c r="G51" i="7" s="1"/>
  <c r="I211" i="7"/>
  <c r="I272" i="7" s="1"/>
  <c r="E51" i="7"/>
  <c r="C187" i="7"/>
  <c r="F75" i="7"/>
  <c r="C75" i="7" s="1"/>
  <c r="C76" i="7"/>
  <c r="D273" i="7"/>
  <c r="C212" i="7"/>
  <c r="F211" i="7"/>
  <c r="C211" i="7" s="1"/>
  <c r="K50" i="7"/>
  <c r="K273" i="7"/>
  <c r="M50" i="7"/>
  <c r="M273" i="7"/>
  <c r="C83" i="7"/>
  <c r="C161" i="7"/>
  <c r="F160" i="7"/>
  <c r="C160" i="7" s="1"/>
  <c r="C26" i="7"/>
  <c r="L20" i="7"/>
  <c r="C20" i="7" s="1"/>
  <c r="F265" i="7"/>
  <c r="C266" i="7"/>
  <c r="O51" i="7"/>
  <c r="F182" i="7"/>
  <c r="N50" i="7"/>
  <c r="N273" i="7"/>
  <c r="O272" i="7"/>
  <c r="L273" i="7" l="1"/>
  <c r="I181" i="7"/>
  <c r="I51" i="7" s="1"/>
  <c r="I50" i="7" s="1"/>
  <c r="J50" i="7"/>
  <c r="G273" i="7"/>
  <c r="G50" i="7"/>
  <c r="E50" i="7"/>
  <c r="E273" i="7"/>
  <c r="I273" i="7"/>
  <c r="O50" i="7"/>
  <c r="O273" i="7"/>
  <c r="F181" i="7"/>
  <c r="C181" i="7" s="1"/>
  <c r="C182" i="7"/>
  <c r="C265" i="7"/>
  <c r="F272" i="7"/>
  <c r="C272" i="7" s="1"/>
  <c r="F52" i="7"/>
  <c r="C52" i="7" l="1"/>
  <c r="F51" i="7"/>
  <c r="F273" i="7" l="1"/>
  <c r="C273" i="7" s="1"/>
  <c r="C51" i="7"/>
  <c r="F50" i="7"/>
  <c r="C50" i="7" s="1"/>
  <c r="O284" i="6" l="1"/>
  <c r="L284" i="6"/>
  <c r="I284" i="6"/>
  <c r="F284" i="6"/>
  <c r="O283" i="6"/>
  <c r="L283" i="6"/>
  <c r="I283" i="6"/>
  <c r="F283" i="6"/>
  <c r="O282" i="6"/>
  <c r="L282" i="6"/>
  <c r="I282" i="6"/>
  <c r="F282" i="6"/>
  <c r="O281" i="6"/>
  <c r="L281" i="6"/>
  <c r="I281" i="6"/>
  <c r="F281" i="6"/>
  <c r="C281" i="6" s="1"/>
  <c r="O280" i="6"/>
  <c r="L280" i="6"/>
  <c r="I280" i="6"/>
  <c r="F280" i="6"/>
  <c r="O279" i="6"/>
  <c r="L279" i="6"/>
  <c r="I279" i="6"/>
  <c r="F279" i="6"/>
  <c r="O278" i="6"/>
  <c r="L278" i="6"/>
  <c r="I278" i="6"/>
  <c r="F278" i="6"/>
  <c r="O277" i="6"/>
  <c r="L277" i="6"/>
  <c r="I277" i="6"/>
  <c r="I276" i="6" s="1"/>
  <c r="F277" i="6"/>
  <c r="C277" i="6" s="1"/>
  <c r="N276" i="6"/>
  <c r="M276" i="6"/>
  <c r="K276" i="6"/>
  <c r="J276" i="6"/>
  <c r="H276" i="6"/>
  <c r="G276" i="6"/>
  <c r="E276" i="6"/>
  <c r="D276" i="6"/>
  <c r="O271" i="6"/>
  <c r="L271" i="6"/>
  <c r="I271" i="6"/>
  <c r="F271" i="6"/>
  <c r="O270" i="6"/>
  <c r="L270" i="6"/>
  <c r="L269" i="6" s="1"/>
  <c r="I270" i="6"/>
  <c r="F270" i="6"/>
  <c r="F269" i="6" s="1"/>
  <c r="O269" i="6"/>
  <c r="N269" i="6"/>
  <c r="M269" i="6"/>
  <c r="K269" i="6"/>
  <c r="J269" i="6"/>
  <c r="H269" i="6"/>
  <c r="G269" i="6"/>
  <c r="E269" i="6"/>
  <c r="D269" i="6"/>
  <c r="O268" i="6"/>
  <c r="L268" i="6"/>
  <c r="L267" i="6" s="1"/>
  <c r="L266" i="6" s="1"/>
  <c r="L265" i="6" s="1"/>
  <c r="I268" i="6"/>
  <c r="I267" i="6" s="1"/>
  <c r="I266" i="6" s="1"/>
  <c r="I265" i="6" s="1"/>
  <c r="F268" i="6"/>
  <c r="O267" i="6"/>
  <c r="O266" i="6" s="1"/>
  <c r="O265" i="6" s="1"/>
  <c r="N267" i="6"/>
  <c r="M267" i="6"/>
  <c r="M266" i="6" s="1"/>
  <c r="M265" i="6" s="1"/>
  <c r="K267" i="6"/>
  <c r="K266" i="6" s="1"/>
  <c r="J267" i="6"/>
  <c r="J266" i="6" s="1"/>
  <c r="J265" i="6" s="1"/>
  <c r="H267" i="6"/>
  <c r="H266" i="6" s="1"/>
  <c r="H265" i="6" s="1"/>
  <c r="G267" i="6"/>
  <c r="G266" i="6" s="1"/>
  <c r="G265" i="6" s="1"/>
  <c r="E267" i="6"/>
  <c r="E266" i="6" s="1"/>
  <c r="E265" i="6" s="1"/>
  <c r="D267" i="6"/>
  <c r="D266" i="6" s="1"/>
  <c r="D265" i="6" s="1"/>
  <c r="N266" i="6"/>
  <c r="N265" i="6" s="1"/>
  <c r="K265" i="6"/>
  <c r="O264" i="6"/>
  <c r="L264" i="6"/>
  <c r="L263" i="6" s="1"/>
  <c r="I264" i="6"/>
  <c r="I263" i="6" s="1"/>
  <c r="F264" i="6"/>
  <c r="O263" i="6"/>
  <c r="N263" i="6"/>
  <c r="M263" i="6"/>
  <c r="K263" i="6"/>
  <c r="J263" i="6"/>
  <c r="H263" i="6"/>
  <c r="G263" i="6"/>
  <c r="E263" i="6"/>
  <c r="D263" i="6"/>
  <c r="O262" i="6"/>
  <c r="L262" i="6"/>
  <c r="I262" i="6"/>
  <c r="F262" i="6"/>
  <c r="O261" i="6"/>
  <c r="L261" i="6"/>
  <c r="I261" i="6"/>
  <c r="F261" i="6"/>
  <c r="O260" i="6"/>
  <c r="L260" i="6"/>
  <c r="I260" i="6"/>
  <c r="F260" i="6"/>
  <c r="O259" i="6"/>
  <c r="L259" i="6"/>
  <c r="I259" i="6"/>
  <c r="F259" i="6"/>
  <c r="O258" i="6"/>
  <c r="L258" i="6"/>
  <c r="L257" i="6" s="1"/>
  <c r="I258" i="6"/>
  <c r="F258" i="6"/>
  <c r="F257" i="6" s="1"/>
  <c r="O257" i="6"/>
  <c r="N257" i="6"/>
  <c r="M257" i="6"/>
  <c r="K257" i="6"/>
  <c r="K253" i="6" s="1"/>
  <c r="J257" i="6"/>
  <c r="J253" i="6" s="1"/>
  <c r="H257" i="6"/>
  <c r="H253" i="6" s="1"/>
  <c r="G257" i="6"/>
  <c r="G253" i="6" s="1"/>
  <c r="E257" i="6"/>
  <c r="D257" i="6"/>
  <c r="D253" i="6" s="1"/>
  <c r="O256" i="6"/>
  <c r="L256" i="6"/>
  <c r="I256" i="6"/>
  <c r="F256" i="6"/>
  <c r="O255" i="6"/>
  <c r="L255" i="6"/>
  <c r="I255" i="6"/>
  <c r="F255" i="6"/>
  <c r="O254" i="6"/>
  <c r="L254" i="6"/>
  <c r="I254" i="6"/>
  <c r="F254" i="6"/>
  <c r="N253" i="6"/>
  <c r="M253" i="6"/>
  <c r="E253" i="6"/>
  <c r="O251" i="6"/>
  <c r="O250" i="6" s="1"/>
  <c r="L251" i="6"/>
  <c r="L250" i="6" s="1"/>
  <c r="I251" i="6"/>
  <c r="F251" i="6"/>
  <c r="F250" i="6" s="1"/>
  <c r="N250" i="6"/>
  <c r="M250" i="6"/>
  <c r="K250" i="6"/>
  <c r="J250" i="6"/>
  <c r="H250" i="6"/>
  <c r="G250" i="6"/>
  <c r="E250" i="6"/>
  <c r="D250" i="6"/>
  <c r="O249" i="6"/>
  <c r="L249" i="6"/>
  <c r="I249" i="6"/>
  <c r="F249" i="6"/>
  <c r="O248" i="6"/>
  <c r="L248" i="6"/>
  <c r="I248" i="6"/>
  <c r="F248" i="6"/>
  <c r="O247" i="6"/>
  <c r="L247" i="6"/>
  <c r="I247" i="6"/>
  <c r="F247" i="6"/>
  <c r="O246" i="6"/>
  <c r="L246" i="6"/>
  <c r="I246" i="6"/>
  <c r="F246" i="6"/>
  <c r="N245" i="6"/>
  <c r="M245" i="6"/>
  <c r="K245" i="6"/>
  <c r="J245" i="6"/>
  <c r="H245" i="6"/>
  <c r="G245" i="6"/>
  <c r="E245" i="6"/>
  <c r="D245" i="6"/>
  <c r="O244" i="6"/>
  <c r="L244" i="6"/>
  <c r="I244" i="6"/>
  <c r="F244" i="6"/>
  <c r="O243" i="6"/>
  <c r="L243" i="6"/>
  <c r="I243" i="6"/>
  <c r="F243" i="6"/>
  <c r="O242" i="6"/>
  <c r="L242" i="6"/>
  <c r="L241" i="6" s="1"/>
  <c r="I242" i="6"/>
  <c r="F242" i="6"/>
  <c r="O241" i="6"/>
  <c r="N241" i="6"/>
  <c r="M241" i="6"/>
  <c r="K241" i="6"/>
  <c r="J241" i="6"/>
  <c r="H241" i="6"/>
  <c r="G241" i="6"/>
  <c r="E241" i="6"/>
  <c r="D241" i="6"/>
  <c r="O239" i="6"/>
  <c r="L239" i="6"/>
  <c r="I239" i="6"/>
  <c r="F239" i="6"/>
  <c r="O238" i="6"/>
  <c r="L238" i="6"/>
  <c r="I238" i="6"/>
  <c r="F238" i="6"/>
  <c r="O237" i="6"/>
  <c r="L237" i="6"/>
  <c r="I237" i="6"/>
  <c r="F237" i="6"/>
  <c r="O236" i="6"/>
  <c r="L236" i="6"/>
  <c r="I236" i="6"/>
  <c r="F236" i="6"/>
  <c r="O235" i="6"/>
  <c r="L235" i="6"/>
  <c r="I235" i="6"/>
  <c r="F235" i="6"/>
  <c r="O234" i="6"/>
  <c r="L234" i="6"/>
  <c r="L233" i="6" s="1"/>
  <c r="L232" i="6" s="1"/>
  <c r="I234" i="6"/>
  <c r="F234" i="6"/>
  <c r="N233" i="6"/>
  <c r="N232" i="6" s="1"/>
  <c r="M233" i="6"/>
  <c r="M232" i="6" s="1"/>
  <c r="K233" i="6"/>
  <c r="K232" i="6" s="1"/>
  <c r="J233" i="6"/>
  <c r="J232" i="6" s="1"/>
  <c r="H233" i="6"/>
  <c r="H232" i="6" s="1"/>
  <c r="G233" i="6"/>
  <c r="G232" i="6" s="1"/>
  <c r="E233" i="6"/>
  <c r="E232" i="6" s="1"/>
  <c r="D233" i="6"/>
  <c r="D232" i="6" s="1"/>
  <c r="O231" i="6"/>
  <c r="L231" i="6"/>
  <c r="I231" i="6"/>
  <c r="F231" i="6"/>
  <c r="O230" i="6"/>
  <c r="L230" i="6"/>
  <c r="I230" i="6"/>
  <c r="F230" i="6"/>
  <c r="O229" i="6"/>
  <c r="L229" i="6"/>
  <c r="I229" i="6"/>
  <c r="F229" i="6"/>
  <c r="O228" i="6"/>
  <c r="L228" i="6"/>
  <c r="I228" i="6"/>
  <c r="F228" i="6"/>
  <c r="N227" i="6"/>
  <c r="M227" i="6"/>
  <c r="K227" i="6"/>
  <c r="J227" i="6"/>
  <c r="H227" i="6"/>
  <c r="G227" i="6"/>
  <c r="E227" i="6"/>
  <c r="D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N219" i="6"/>
  <c r="M219" i="6"/>
  <c r="K219" i="6"/>
  <c r="J219" i="6"/>
  <c r="H219" i="6"/>
  <c r="G219" i="6"/>
  <c r="E219" i="6"/>
  <c r="D219" i="6"/>
  <c r="O218" i="6"/>
  <c r="L218" i="6"/>
  <c r="I218" i="6"/>
  <c r="F218" i="6"/>
  <c r="O217" i="6"/>
  <c r="O216" i="6" s="1"/>
  <c r="L217" i="6"/>
  <c r="I217" i="6"/>
  <c r="I216" i="6" s="1"/>
  <c r="F217" i="6"/>
  <c r="N216" i="6"/>
  <c r="M216" i="6"/>
  <c r="K216" i="6"/>
  <c r="J216" i="6"/>
  <c r="H216" i="6"/>
  <c r="G216" i="6"/>
  <c r="E216" i="6"/>
  <c r="D216" i="6"/>
  <c r="O215" i="6"/>
  <c r="O214" i="6" s="1"/>
  <c r="L215" i="6"/>
  <c r="L214" i="6" s="1"/>
  <c r="I215" i="6"/>
  <c r="F215" i="6"/>
  <c r="F214" i="6" s="1"/>
  <c r="N214" i="6"/>
  <c r="N212" i="6" s="1"/>
  <c r="M214" i="6"/>
  <c r="K214" i="6"/>
  <c r="J214" i="6"/>
  <c r="H214" i="6"/>
  <c r="G214" i="6"/>
  <c r="E214" i="6"/>
  <c r="D214" i="6"/>
  <c r="O213" i="6"/>
  <c r="L213" i="6"/>
  <c r="I213" i="6"/>
  <c r="F213" i="6"/>
  <c r="O210" i="6"/>
  <c r="L210" i="6"/>
  <c r="I210" i="6"/>
  <c r="F210" i="6"/>
  <c r="O209" i="6"/>
  <c r="O208" i="6" s="1"/>
  <c r="L209" i="6"/>
  <c r="L208" i="6" s="1"/>
  <c r="I209" i="6"/>
  <c r="I208" i="6" s="1"/>
  <c r="F209" i="6"/>
  <c r="N208" i="6"/>
  <c r="M208" i="6"/>
  <c r="K208" i="6"/>
  <c r="J208" i="6"/>
  <c r="H208" i="6"/>
  <c r="G208" i="6"/>
  <c r="E208" i="6"/>
  <c r="D208" i="6"/>
  <c r="O207" i="6"/>
  <c r="L207" i="6"/>
  <c r="I207" i="6"/>
  <c r="F207" i="6"/>
  <c r="O206" i="6"/>
  <c r="L206" i="6"/>
  <c r="I206" i="6"/>
  <c r="F206" i="6"/>
  <c r="O205" i="6"/>
  <c r="L205" i="6"/>
  <c r="I205" i="6"/>
  <c r="F205" i="6"/>
  <c r="O204" i="6"/>
  <c r="L204" i="6"/>
  <c r="I204" i="6"/>
  <c r="F204" i="6"/>
  <c r="O203" i="6"/>
  <c r="L203" i="6"/>
  <c r="I203" i="6"/>
  <c r="F203" i="6"/>
  <c r="O202" i="6"/>
  <c r="L202" i="6"/>
  <c r="I202" i="6"/>
  <c r="F202" i="6"/>
  <c r="O201" i="6"/>
  <c r="L201" i="6"/>
  <c r="I201" i="6"/>
  <c r="F201" i="6"/>
  <c r="O200" i="6"/>
  <c r="L200" i="6"/>
  <c r="I200" i="6"/>
  <c r="I199" i="6" s="1"/>
  <c r="F200" i="6"/>
  <c r="N199" i="6"/>
  <c r="M199" i="6"/>
  <c r="K199" i="6"/>
  <c r="J199" i="6"/>
  <c r="H199" i="6"/>
  <c r="G199" i="6"/>
  <c r="E199" i="6"/>
  <c r="D199" i="6"/>
  <c r="O198" i="6"/>
  <c r="L198" i="6"/>
  <c r="I198" i="6"/>
  <c r="F198" i="6"/>
  <c r="O197" i="6"/>
  <c r="L197" i="6"/>
  <c r="I197" i="6"/>
  <c r="F197" i="6"/>
  <c r="O196" i="6"/>
  <c r="L196" i="6"/>
  <c r="I196" i="6"/>
  <c r="F196" i="6"/>
  <c r="O195" i="6"/>
  <c r="L195" i="6"/>
  <c r="I195" i="6"/>
  <c r="F195" i="6"/>
  <c r="O194" i="6"/>
  <c r="L194" i="6"/>
  <c r="I194" i="6"/>
  <c r="F194" i="6"/>
  <c r="O193" i="6"/>
  <c r="L193" i="6"/>
  <c r="I193" i="6"/>
  <c r="F193" i="6"/>
  <c r="O192" i="6"/>
  <c r="L192" i="6"/>
  <c r="I192" i="6"/>
  <c r="F192" i="6"/>
  <c r="O191" i="6"/>
  <c r="L191" i="6"/>
  <c r="I191" i="6"/>
  <c r="F191" i="6"/>
  <c r="O190" i="6"/>
  <c r="L190" i="6"/>
  <c r="I190" i="6"/>
  <c r="F190" i="6"/>
  <c r="O189" i="6"/>
  <c r="L189" i="6"/>
  <c r="I189" i="6"/>
  <c r="F189" i="6"/>
  <c r="N188" i="6"/>
  <c r="M188" i="6"/>
  <c r="K188" i="6"/>
  <c r="K187" i="6" s="1"/>
  <c r="J188" i="6"/>
  <c r="J187" i="6" s="1"/>
  <c r="H188" i="6"/>
  <c r="G188" i="6"/>
  <c r="G187" i="6" s="1"/>
  <c r="E188" i="6"/>
  <c r="E187" i="6" s="1"/>
  <c r="D188" i="6"/>
  <c r="D187" i="6" s="1"/>
  <c r="O186" i="6"/>
  <c r="L186" i="6"/>
  <c r="I186" i="6"/>
  <c r="F186" i="6"/>
  <c r="O185" i="6"/>
  <c r="L185" i="6"/>
  <c r="I185" i="6"/>
  <c r="F185" i="6"/>
  <c r="O184" i="6"/>
  <c r="L184" i="6"/>
  <c r="I184" i="6"/>
  <c r="I183" i="6" s="1"/>
  <c r="F184" i="6"/>
  <c r="N183" i="6"/>
  <c r="M183" i="6"/>
  <c r="K183" i="6"/>
  <c r="J183" i="6"/>
  <c r="H183" i="6"/>
  <c r="G183" i="6"/>
  <c r="E183" i="6"/>
  <c r="D183" i="6"/>
  <c r="O180" i="6"/>
  <c r="L180" i="6"/>
  <c r="L179" i="6" s="1"/>
  <c r="L178" i="6" s="1"/>
  <c r="I180" i="6"/>
  <c r="I179" i="6" s="1"/>
  <c r="I178" i="6" s="1"/>
  <c r="F180" i="6"/>
  <c r="F179" i="6" s="1"/>
  <c r="O179" i="6"/>
  <c r="O178" i="6" s="1"/>
  <c r="N179" i="6"/>
  <c r="N178" i="6" s="1"/>
  <c r="M179" i="6"/>
  <c r="M178" i="6" s="1"/>
  <c r="K179" i="6"/>
  <c r="K178" i="6" s="1"/>
  <c r="J179" i="6"/>
  <c r="J178" i="6" s="1"/>
  <c r="H179" i="6"/>
  <c r="H178" i="6" s="1"/>
  <c r="G179" i="6"/>
  <c r="G178" i="6" s="1"/>
  <c r="E179" i="6"/>
  <c r="E178" i="6" s="1"/>
  <c r="D179" i="6"/>
  <c r="D178" i="6" s="1"/>
  <c r="O177" i="6"/>
  <c r="L177" i="6"/>
  <c r="I177" i="6"/>
  <c r="F177" i="6"/>
  <c r="O176" i="6"/>
  <c r="L176" i="6"/>
  <c r="L175" i="6" s="1"/>
  <c r="I176" i="6"/>
  <c r="I175" i="6" s="1"/>
  <c r="F176" i="6"/>
  <c r="N175" i="6"/>
  <c r="M175" i="6"/>
  <c r="K175" i="6"/>
  <c r="J175" i="6"/>
  <c r="H175" i="6"/>
  <c r="G175" i="6"/>
  <c r="E175" i="6"/>
  <c r="D175" i="6"/>
  <c r="O173" i="6"/>
  <c r="L173" i="6"/>
  <c r="I173" i="6"/>
  <c r="F173" i="6"/>
  <c r="O172" i="6"/>
  <c r="L172" i="6"/>
  <c r="L171" i="6" s="1"/>
  <c r="I172" i="6"/>
  <c r="I171" i="6" s="1"/>
  <c r="F172" i="6"/>
  <c r="N171" i="6"/>
  <c r="M171" i="6"/>
  <c r="K171" i="6"/>
  <c r="J171" i="6"/>
  <c r="H171" i="6"/>
  <c r="G171" i="6"/>
  <c r="E171" i="6"/>
  <c r="D171" i="6"/>
  <c r="O170" i="6"/>
  <c r="L170" i="6"/>
  <c r="I170" i="6"/>
  <c r="F170" i="6"/>
  <c r="O169" i="6"/>
  <c r="L169" i="6"/>
  <c r="I169" i="6"/>
  <c r="F169" i="6"/>
  <c r="O168" i="6"/>
  <c r="L168" i="6"/>
  <c r="I168" i="6"/>
  <c r="F168" i="6"/>
  <c r="O167" i="6"/>
  <c r="L167" i="6"/>
  <c r="I167" i="6"/>
  <c r="F167" i="6"/>
  <c r="N166" i="6"/>
  <c r="M166" i="6"/>
  <c r="K166" i="6"/>
  <c r="J166" i="6"/>
  <c r="H166" i="6"/>
  <c r="G166" i="6"/>
  <c r="E166" i="6"/>
  <c r="D166" i="6"/>
  <c r="O165" i="6"/>
  <c r="L165" i="6"/>
  <c r="I165" i="6"/>
  <c r="F165" i="6"/>
  <c r="O164" i="6"/>
  <c r="L164" i="6"/>
  <c r="I164" i="6"/>
  <c r="F164" i="6"/>
  <c r="O163" i="6"/>
  <c r="L163" i="6"/>
  <c r="I163" i="6"/>
  <c r="F163" i="6"/>
  <c r="F162" i="6" s="1"/>
  <c r="N162" i="6"/>
  <c r="N161" i="6" s="1"/>
  <c r="N160" i="6" s="1"/>
  <c r="M162" i="6"/>
  <c r="M161" i="6" s="1"/>
  <c r="K162" i="6"/>
  <c r="K161" i="6" s="1"/>
  <c r="K160" i="6" s="1"/>
  <c r="J162" i="6"/>
  <c r="H162" i="6"/>
  <c r="H161" i="6" s="1"/>
  <c r="H160" i="6" s="1"/>
  <c r="G162" i="6"/>
  <c r="G161" i="6" s="1"/>
  <c r="G160" i="6" s="1"/>
  <c r="E162" i="6"/>
  <c r="D162" i="6"/>
  <c r="O159" i="6"/>
  <c r="L159" i="6"/>
  <c r="I159" i="6"/>
  <c r="F159" i="6"/>
  <c r="O158" i="6"/>
  <c r="L158" i="6"/>
  <c r="I158" i="6"/>
  <c r="F158" i="6"/>
  <c r="O157" i="6"/>
  <c r="L157" i="6"/>
  <c r="I157" i="6"/>
  <c r="F157" i="6"/>
  <c r="O156" i="6"/>
  <c r="L156" i="6"/>
  <c r="I156" i="6"/>
  <c r="F156" i="6"/>
  <c r="O155" i="6"/>
  <c r="L155" i="6"/>
  <c r="I155" i="6"/>
  <c r="F155" i="6"/>
  <c r="O154" i="6"/>
  <c r="L154" i="6"/>
  <c r="L153" i="6" s="1"/>
  <c r="L152" i="6" s="1"/>
  <c r="I154" i="6"/>
  <c r="F154" i="6"/>
  <c r="N153" i="6"/>
  <c r="N152" i="6" s="1"/>
  <c r="M153" i="6"/>
  <c r="M152" i="6" s="1"/>
  <c r="K153" i="6"/>
  <c r="K152" i="6" s="1"/>
  <c r="J153" i="6"/>
  <c r="J152" i="6" s="1"/>
  <c r="H153" i="6"/>
  <c r="G153" i="6"/>
  <c r="G152" i="6" s="1"/>
  <c r="E153" i="6"/>
  <c r="E152" i="6" s="1"/>
  <c r="D153" i="6"/>
  <c r="D152" i="6" s="1"/>
  <c r="H152" i="6"/>
  <c r="O151" i="6"/>
  <c r="L151" i="6"/>
  <c r="I151" i="6"/>
  <c r="F151" i="6"/>
  <c r="O150" i="6"/>
  <c r="L150" i="6"/>
  <c r="I150" i="6"/>
  <c r="F150" i="6"/>
  <c r="O149" i="6"/>
  <c r="L149" i="6"/>
  <c r="I149" i="6"/>
  <c r="F149" i="6"/>
  <c r="O148" i="6"/>
  <c r="L148" i="6"/>
  <c r="L147" i="6" s="1"/>
  <c r="I148" i="6"/>
  <c r="I147" i="6" s="1"/>
  <c r="F148" i="6"/>
  <c r="N147" i="6"/>
  <c r="M147" i="6"/>
  <c r="K147" i="6"/>
  <c r="J147" i="6"/>
  <c r="H147" i="6"/>
  <c r="G147" i="6"/>
  <c r="E147" i="6"/>
  <c r="D147" i="6"/>
  <c r="O146" i="6"/>
  <c r="L146" i="6"/>
  <c r="I146" i="6"/>
  <c r="F146" i="6"/>
  <c r="O145" i="6"/>
  <c r="L145" i="6"/>
  <c r="I145" i="6"/>
  <c r="F145" i="6"/>
  <c r="O144" i="6"/>
  <c r="L144" i="6"/>
  <c r="I144" i="6"/>
  <c r="F144" i="6"/>
  <c r="O143" i="6"/>
  <c r="L143" i="6"/>
  <c r="I143" i="6"/>
  <c r="F143" i="6"/>
  <c r="O142" i="6"/>
  <c r="L142" i="6"/>
  <c r="I142" i="6"/>
  <c r="F142" i="6"/>
  <c r="O141" i="6"/>
  <c r="L141" i="6"/>
  <c r="I141" i="6"/>
  <c r="F141" i="6"/>
  <c r="O140" i="6"/>
  <c r="L140" i="6"/>
  <c r="I140" i="6"/>
  <c r="F140" i="6"/>
  <c r="O139" i="6"/>
  <c r="L139" i="6"/>
  <c r="I139" i="6"/>
  <c r="F139" i="6"/>
  <c r="N138" i="6"/>
  <c r="M138" i="6"/>
  <c r="K138" i="6"/>
  <c r="J138" i="6"/>
  <c r="H138" i="6"/>
  <c r="G138" i="6"/>
  <c r="E138" i="6"/>
  <c r="D138" i="6"/>
  <c r="O137" i="6"/>
  <c r="L137" i="6"/>
  <c r="I137" i="6"/>
  <c r="F137" i="6"/>
  <c r="O136" i="6"/>
  <c r="L136" i="6"/>
  <c r="I136" i="6"/>
  <c r="F136" i="6"/>
  <c r="O135" i="6"/>
  <c r="L135" i="6"/>
  <c r="L134" i="6" s="1"/>
  <c r="I135" i="6"/>
  <c r="I134" i="6" s="1"/>
  <c r="F135" i="6"/>
  <c r="F134" i="6" s="1"/>
  <c r="N134" i="6"/>
  <c r="M134" i="6"/>
  <c r="K134" i="6"/>
  <c r="J134" i="6"/>
  <c r="H134" i="6"/>
  <c r="G134" i="6"/>
  <c r="E134" i="6"/>
  <c r="D134" i="6"/>
  <c r="O133" i="6"/>
  <c r="L133" i="6"/>
  <c r="I133" i="6"/>
  <c r="F133" i="6"/>
  <c r="O132" i="6"/>
  <c r="O131" i="6" s="1"/>
  <c r="L132" i="6"/>
  <c r="I132" i="6"/>
  <c r="I131" i="6" s="1"/>
  <c r="F132" i="6"/>
  <c r="N131" i="6"/>
  <c r="M131" i="6"/>
  <c r="K131" i="6"/>
  <c r="J131" i="6"/>
  <c r="H131" i="6"/>
  <c r="G131" i="6"/>
  <c r="E131" i="6"/>
  <c r="D131" i="6"/>
  <c r="O130" i="6"/>
  <c r="L130" i="6"/>
  <c r="I130" i="6"/>
  <c r="F130" i="6"/>
  <c r="O129" i="6"/>
  <c r="L129" i="6"/>
  <c r="I129" i="6"/>
  <c r="F129" i="6"/>
  <c r="O128" i="6"/>
  <c r="L128" i="6"/>
  <c r="I128" i="6"/>
  <c r="F128" i="6"/>
  <c r="O127" i="6"/>
  <c r="L127" i="6"/>
  <c r="L126" i="6" s="1"/>
  <c r="I127" i="6"/>
  <c r="F127" i="6"/>
  <c r="F126" i="6" s="1"/>
  <c r="N126" i="6"/>
  <c r="M126" i="6"/>
  <c r="K126" i="6"/>
  <c r="J126" i="6"/>
  <c r="H126" i="6"/>
  <c r="G126" i="6"/>
  <c r="E126" i="6"/>
  <c r="D126" i="6"/>
  <c r="O125" i="6"/>
  <c r="L125" i="6"/>
  <c r="I125" i="6"/>
  <c r="F125" i="6"/>
  <c r="O124" i="6"/>
  <c r="L124" i="6"/>
  <c r="I124" i="6"/>
  <c r="F124" i="6"/>
  <c r="O123" i="6"/>
  <c r="L123" i="6"/>
  <c r="I123" i="6"/>
  <c r="F123" i="6"/>
  <c r="O122" i="6"/>
  <c r="O121" i="6" s="1"/>
  <c r="L122" i="6"/>
  <c r="L121" i="6" s="1"/>
  <c r="I122" i="6"/>
  <c r="F122" i="6"/>
  <c r="N121" i="6"/>
  <c r="M121" i="6"/>
  <c r="K121" i="6"/>
  <c r="J121" i="6"/>
  <c r="H121" i="6"/>
  <c r="G121" i="6"/>
  <c r="E121" i="6"/>
  <c r="D121" i="6"/>
  <c r="O119" i="6"/>
  <c r="L119" i="6"/>
  <c r="I119" i="6"/>
  <c r="F119" i="6"/>
  <c r="O118" i="6"/>
  <c r="L118" i="6"/>
  <c r="I118" i="6"/>
  <c r="F118" i="6"/>
  <c r="O117" i="6"/>
  <c r="L117" i="6"/>
  <c r="I117" i="6"/>
  <c r="F117" i="6"/>
  <c r="O116" i="6"/>
  <c r="L116" i="6"/>
  <c r="I116" i="6"/>
  <c r="F116" i="6"/>
  <c r="O115" i="6"/>
  <c r="L115" i="6"/>
  <c r="I115" i="6"/>
  <c r="F115" i="6"/>
  <c r="F114" i="6" s="1"/>
  <c r="N114" i="6"/>
  <c r="M114" i="6"/>
  <c r="K114" i="6"/>
  <c r="J114" i="6"/>
  <c r="H114" i="6"/>
  <c r="G114" i="6"/>
  <c r="E114" i="6"/>
  <c r="D114" i="6"/>
  <c r="O113" i="6"/>
  <c r="L113" i="6"/>
  <c r="I113" i="6"/>
  <c r="F113" i="6"/>
  <c r="O112" i="6"/>
  <c r="L112" i="6"/>
  <c r="I112" i="6"/>
  <c r="F112" i="6"/>
  <c r="O111" i="6"/>
  <c r="L111" i="6"/>
  <c r="I111" i="6"/>
  <c r="F111" i="6"/>
  <c r="O110" i="6"/>
  <c r="L110" i="6"/>
  <c r="I110" i="6"/>
  <c r="F110" i="6"/>
  <c r="O109" i="6"/>
  <c r="L109" i="6"/>
  <c r="I109" i="6"/>
  <c r="F109" i="6"/>
  <c r="N108" i="6"/>
  <c r="M108" i="6"/>
  <c r="K108" i="6"/>
  <c r="J108" i="6"/>
  <c r="H108" i="6"/>
  <c r="G108" i="6"/>
  <c r="E108" i="6"/>
  <c r="D108" i="6"/>
  <c r="O107" i="6"/>
  <c r="L107" i="6"/>
  <c r="I107" i="6"/>
  <c r="F107" i="6"/>
  <c r="O106" i="6"/>
  <c r="L106" i="6"/>
  <c r="I106" i="6"/>
  <c r="F106" i="6"/>
  <c r="O105" i="6"/>
  <c r="L105" i="6"/>
  <c r="I105" i="6"/>
  <c r="F105" i="6"/>
  <c r="O104" i="6"/>
  <c r="L104" i="6"/>
  <c r="I104" i="6"/>
  <c r="F104" i="6"/>
  <c r="O103" i="6"/>
  <c r="L103" i="6"/>
  <c r="I103" i="6"/>
  <c r="F103" i="6"/>
  <c r="O102" i="6"/>
  <c r="L102" i="6"/>
  <c r="I102" i="6"/>
  <c r="F102" i="6"/>
  <c r="O101" i="6"/>
  <c r="L101" i="6"/>
  <c r="I101" i="6"/>
  <c r="F101" i="6"/>
  <c r="O100" i="6"/>
  <c r="L100" i="6"/>
  <c r="I100" i="6"/>
  <c r="I99" i="6" s="1"/>
  <c r="F100" i="6"/>
  <c r="N99" i="6"/>
  <c r="M99" i="6"/>
  <c r="K99" i="6"/>
  <c r="J99" i="6"/>
  <c r="H99" i="6"/>
  <c r="G99" i="6"/>
  <c r="E99" i="6"/>
  <c r="D99" i="6"/>
  <c r="O98" i="6"/>
  <c r="L98" i="6"/>
  <c r="I98" i="6"/>
  <c r="F98" i="6"/>
  <c r="O97" i="6"/>
  <c r="L97" i="6"/>
  <c r="I97" i="6"/>
  <c r="F97" i="6"/>
  <c r="O96" i="6"/>
  <c r="L96" i="6"/>
  <c r="I96" i="6"/>
  <c r="F96" i="6"/>
  <c r="O95" i="6"/>
  <c r="L95" i="6"/>
  <c r="I95" i="6"/>
  <c r="F95" i="6"/>
  <c r="O94" i="6"/>
  <c r="L94" i="6"/>
  <c r="I94" i="6"/>
  <c r="F94" i="6"/>
  <c r="O93" i="6"/>
  <c r="L93" i="6"/>
  <c r="I93" i="6"/>
  <c r="F93" i="6"/>
  <c r="O92" i="6"/>
  <c r="L92" i="6"/>
  <c r="I92" i="6"/>
  <c r="F92" i="6"/>
  <c r="N91" i="6"/>
  <c r="M91" i="6"/>
  <c r="K91" i="6"/>
  <c r="J91" i="6"/>
  <c r="H91" i="6"/>
  <c r="G91" i="6"/>
  <c r="E91" i="6"/>
  <c r="D91" i="6"/>
  <c r="O90" i="6"/>
  <c r="L90" i="6"/>
  <c r="I90" i="6"/>
  <c r="F90" i="6"/>
  <c r="O89" i="6"/>
  <c r="L89" i="6"/>
  <c r="I89" i="6"/>
  <c r="F89" i="6"/>
  <c r="O88" i="6"/>
  <c r="L88" i="6"/>
  <c r="I88" i="6"/>
  <c r="F88" i="6"/>
  <c r="O87" i="6"/>
  <c r="L87" i="6"/>
  <c r="I87" i="6"/>
  <c r="F87" i="6"/>
  <c r="O86" i="6"/>
  <c r="L86" i="6"/>
  <c r="I86" i="6"/>
  <c r="I85" i="6" s="1"/>
  <c r="F86" i="6"/>
  <c r="F85" i="6" s="1"/>
  <c r="N85" i="6"/>
  <c r="M85" i="6"/>
  <c r="K85" i="6"/>
  <c r="K83" i="6" s="1"/>
  <c r="J85" i="6"/>
  <c r="J83" i="6" s="1"/>
  <c r="H85" i="6"/>
  <c r="G85" i="6"/>
  <c r="E85" i="6"/>
  <c r="E83" i="6" s="1"/>
  <c r="D85" i="6"/>
  <c r="D83" i="6" s="1"/>
  <c r="O84" i="6"/>
  <c r="L84" i="6"/>
  <c r="I84" i="6"/>
  <c r="F84" i="6"/>
  <c r="O82" i="6"/>
  <c r="L82" i="6"/>
  <c r="I82" i="6"/>
  <c r="F82" i="6"/>
  <c r="O81" i="6"/>
  <c r="O80" i="6" s="1"/>
  <c r="L81" i="6"/>
  <c r="L80" i="6" s="1"/>
  <c r="I81" i="6"/>
  <c r="I80" i="6" s="1"/>
  <c r="F81" i="6"/>
  <c r="F80" i="6" s="1"/>
  <c r="N80" i="6"/>
  <c r="M80" i="6"/>
  <c r="K80" i="6"/>
  <c r="J80" i="6"/>
  <c r="H80" i="6"/>
  <c r="G80" i="6"/>
  <c r="E80" i="6"/>
  <c r="D80" i="6"/>
  <c r="O79" i="6"/>
  <c r="L79" i="6"/>
  <c r="I79" i="6"/>
  <c r="F79" i="6"/>
  <c r="O78" i="6"/>
  <c r="L78" i="6"/>
  <c r="L77" i="6" s="1"/>
  <c r="I78" i="6"/>
  <c r="I77" i="6" s="1"/>
  <c r="I76" i="6" s="1"/>
  <c r="F78" i="6"/>
  <c r="N77" i="6"/>
  <c r="N76" i="6" s="1"/>
  <c r="M77" i="6"/>
  <c r="K77" i="6"/>
  <c r="J77" i="6"/>
  <c r="J76" i="6" s="1"/>
  <c r="H77" i="6"/>
  <c r="G77" i="6"/>
  <c r="E77" i="6"/>
  <c r="E76" i="6" s="1"/>
  <c r="D77" i="6"/>
  <c r="H76" i="6"/>
  <c r="O74" i="6"/>
  <c r="L74" i="6"/>
  <c r="I74" i="6"/>
  <c r="F74" i="6"/>
  <c r="O73" i="6"/>
  <c r="L73" i="6"/>
  <c r="I73" i="6"/>
  <c r="F73" i="6"/>
  <c r="O72" i="6"/>
  <c r="L72" i="6"/>
  <c r="I72" i="6"/>
  <c r="F72" i="6"/>
  <c r="O71" i="6"/>
  <c r="L71" i="6"/>
  <c r="I71" i="6"/>
  <c r="F71" i="6"/>
  <c r="O70" i="6"/>
  <c r="L70" i="6"/>
  <c r="L69" i="6" s="1"/>
  <c r="I70" i="6"/>
  <c r="I69" i="6" s="1"/>
  <c r="F70" i="6"/>
  <c r="N69" i="6"/>
  <c r="M69" i="6"/>
  <c r="M67" i="6" s="1"/>
  <c r="K69" i="6"/>
  <c r="K67" i="6" s="1"/>
  <c r="J69" i="6"/>
  <c r="J67" i="6" s="1"/>
  <c r="H69" i="6"/>
  <c r="H67" i="6" s="1"/>
  <c r="G69" i="6"/>
  <c r="G67" i="6" s="1"/>
  <c r="E69" i="6"/>
  <c r="E67" i="6" s="1"/>
  <c r="D69" i="6"/>
  <c r="D67" i="6" s="1"/>
  <c r="O68" i="6"/>
  <c r="L68" i="6"/>
  <c r="I68" i="6"/>
  <c r="F68" i="6"/>
  <c r="N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L59" i="6"/>
  <c r="I59" i="6"/>
  <c r="F59" i="6"/>
  <c r="N58" i="6"/>
  <c r="M58" i="6"/>
  <c r="K58" i="6"/>
  <c r="J58" i="6"/>
  <c r="H58" i="6"/>
  <c r="G58" i="6"/>
  <c r="E58" i="6"/>
  <c r="D58" i="6"/>
  <c r="O57" i="6"/>
  <c r="L57" i="6"/>
  <c r="I57" i="6"/>
  <c r="F57" i="6"/>
  <c r="O56" i="6"/>
  <c r="O55" i="6" s="1"/>
  <c r="L56" i="6"/>
  <c r="L55" i="6" s="1"/>
  <c r="I56" i="6"/>
  <c r="F56" i="6"/>
  <c r="F55" i="6" s="1"/>
  <c r="N55" i="6"/>
  <c r="M55" i="6"/>
  <c r="K55" i="6"/>
  <c r="K54" i="6" s="1"/>
  <c r="J55" i="6"/>
  <c r="H55" i="6"/>
  <c r="G55" i="6"/>
  <c r="E55" i="6"/>
  <c r="E54" i="6" s="1"/>
  <c r="D55" i="6"/>
  <c r="O47" i="6"/>
  <c r="C47" i="6" s="1"/>
  <c r="O46" i="6"/>
  <c r="N45" i="6"/>
  <c r="M45" i="6"/>
  <c r="L44" i="6"/>
  <c r="L43" i="6" s="1"/>
  <c r="I44" i="6"/>
  <c r="I43" i="6" s="1"/>
  <c r="F44" i="6"/>
  <c r="K43" i="6"/>
  <c r="J43" i="6"/>
  <c r="H43" i="6"/>
  <c r="G43" i="6"/>
  <c r="E43" i="6"/>
  <c r="D43" i="6"/>
  <c r="F42" i="6"/>
  <c r="E41" i="6"/>
  <c r="D41" i="6"/>
  <c r="L40" i="6"/>
  <c r="C40" i="6" s="1"/>
  <c r="L39" i="6"/>
  <c r="C39" i="6" s="1"/>
  <c r="L38" i="6"/>
  <c r="C38" i="6" s="1"/>
  <c r="L37" i="6"/>
  <c r="K36" i="6"/>
  <c r="J36" i="6"/>
  <c r="L35" i="6"/>
  <c r="C35" i="6" s="1"/>
  <c r="L34" i="6"/>
  <c r="K33" i="6"/>
  <c r="J33" i="6"/>
  <c r="L32" i="6"/>
  <c r="C32" i="6" s="1"/>
  <c r="K31" i="6"/>
  <c r="J31" i="6"/>
  <c r="L30" i="6"/>
  <c r="C30" i="6" s="1"/>
  <c r="L29" i="6"/>
  <c r="C29" i="6" s="1"/>
  <c r="L28" i="6"/>
  <c r="K27" i="6"/>
  <c r="J27" i="6"/>
  <c r="F25" i="6"/>
  <c r="C25" i="6" s="1"/>
  <c r="I24" i="6"/>
  <c r="F24" i="6"/>
  <c r="O23" i="6"/>
  <c r="L23" i="6"/>
  <c r="I23" i="6"/>
  <c r="F23" i="6"/>
  <c r="O22" i="6"/>
  <c r="O21" i="6" s="1"/>
  <c r="O275" i="6" s="1"/>
  <c r="L22" i="6"/>
  <c r="I22" i="6"/>
  <c r="I21" i="6" s="1"/>
  <c r="F22" i="6"/>
  <c r="F21" i="6" s="1"/>
  <c r="N21" i="6"/>
  <c r="M21" i="6"/>
  <c r="K21" i="6"/>
  <c r="J21" i="6"/>
  <c r="J275" i="6" s="1"/>
  <c r="H21" i="6"/>
  <c r="H275" i="6" s="1"/>
  <c r="G21" i="6"/>
  <c r="E21" i="6"/>
  <c r="D21" i="6"/>
  <c r="D275" i="6" s="1"/>
  <c r="O58" i="6" l="1"/>
  <c r="M275" i="6"/>
  <c r="D240" i="6"/>
  <c r="J240" i="6"/>
  <c r="N240" i="6"/>
  <c r="D252" i="6"/>
  <c r="J252" i="6"/>
  <c r="H240" i="6"/>
  <c r="N252" i="6"/>
  <c r="G20" i="6"/>
  <c r="G275" i="6"/>
  <c r="N275" i="6"/>
  <c r="N274" i="6" s="1"/>
  <c r="F275" i="6"/>
  <c r="E274" i="6"/>
  <c r="E275" i="6"/>
  <c r="K275" i="6"/>
  <c r="K274" i="6" s="1"/>
  <c r="I174" i="6"/>
  <c r="F166" i="6"/>
  <c r="F161" i="6" s="1"/>
  <c r="N174" i="6"/>
  <c r="G212" i="6"/>
  <c r="E20" i="6"/>
  <c r="E53" i="6"/>
  <c r="C213" i="6"/>
  <c r="N211" i="6"/>
  <c r="J182" i="6"/>
  <c r="C113" i="6"/>
  <c r="L245" i="6"/>
  <c r="L240" i="6" s="1"/>
  <c r="K174" i="6"/>
  <c r="D76" i="6"/>
  <c r="D161" i="6"/>
  <c r="D160" i="6" s="1"/>
  <c r="K120" i="6"/>
  <c r="C125" i="6"/>
  <c r="H120" i="6"/>
  <c r="C133" i="6"/>
  <c r="C135" i="6"/>
  <c r="M174" i="6"/>
  <c r="N187" i="6"/>
  <c r="N182" i="6" s="1"/>
  <c r="N181" i="6" s="1"/>
  <c r="C237" i="6"/>
  <c r="C59" i="6"/>
  <c r="G83" i="6"/>
  <c r="G120" i="6"/>
  <c r="C221" i="6"/>
  <c r="K212" i="6"/>
  <c r="G54" i="6"/>
  <c r="M54" i="6"/>
  <c r="M53" i="6" s="1"/>
  <c r="D174" i="6"/>
  <c r="E240" i="6"/>
  <c r="H252" i="6"/>
  <c r="C89" i="6"/>
  <c r="C97" i="6"/>
  <c r="C109" i="6"/>
  <c r="C110" i="6"/>
  <c r="C209" i="6"/>
  <c r="C210" i="6"/>
  <c r="I219" i="6"/>
  <c r="K53" i="6"/>
  <c r="C101" i="6"/>
  <c r="C137" i="6"/>
  <c r="C169" i="6"/>
  <c r="C173" i="6"/>
  <c r="G174" i="6"/>
  <c r="O219" i="6"/>
  <c r="G274" i="6"/>
  <c r="M274" i="6"/>
  <c r="C71" i="6"/>
  <c r="M76" i="6"/>
  <c r="L108" i="6"/>
  <c r="E182" i="6"/>
  <c r="C185" i="6"/>
  <c r="C189" i="6"/>
  <c r="C197" i="6"/>
  <c r="C201" i="6"/>
  <c r="C205" i="6"/>
  <c r="C206" i="6"/>
  <c r="C229" i="6"/>
  <c r="D54" i="6"/>
  <c r="D53" i="6" s="1"/>
  <c r="J54" i="6"/>
  <c r="J53" i="6" s="1"/>
  <c r="C72" i="6"/>
  <c r="C74" i="6"/>
  <c r="C88" i="6"/>
  <c r="O85" i="6"/>
  <c r="C105" i="6"/>
  <c r="C129" i="6"/>
  <c r="C145" i="6"/>
  <c r="C157" i="6"/>
  <c r="I166" i="6"/>
  <c r="O183" i="6"/>
  <c r="H212" i="6"/>
  <c r="C225" i="6"/>
  <c r="O253" i="6"/>
  <c r="O252" i="6" s="1"/>
  <c r="I67" i="6"/>
  <c r="C117" i="6"/>
  <c r="E120" i="6"/>
  <c r="E75" i="6" s="1"/>
  <c r="C177" i="6"/>
  <c r="C193" i="6"/>
  <c r="C196" i="6"/>
  <c r="D212" i="6"/>
  <c r="D211" i="6" s="1"/>
  <c r="C217" i="6"/>
  <c r="C249" i="6"/>
  <c r="J26" i="6"/>
  <c r="J20" i="6" s="1"/>
  <c r="C79" i="6"/>
  <c r="C119" i="6"/>
  <c r="L138" i="6"/>
  <c r="J174" i="6"/>
  <c r="E212" i="6"/>
  <c r="C239" i="6"/>
  <c r="C261" i="6"/>
  <c r="L276" i="6"/>
  <c r="C22" i="6"/>
  <c r="H54" i="6"/>
  <c r="H53" i="6" s="1"/>
  <c r="N54" i="6"/>
  <c r="N53" i="6" s="1"/>
  <c r="C63" i="6"/>
  <c r="O69" i="6"/>
  <c r="M83" i="6"/>
  <c r="C93" i="6"/>
  <c r="D120" i="6"/>
  <c r="C136" i="6"/>
  <c r="O134" i="6"/>
  <c r="C134" i="6" s="1"/>
  <c r="C149" i="6"/>
  <c r="C165" i="6"/>
  <c r="C168" i="6"/>
  <c r="K182" i="6"/>
  <c r="G182" i="6"/>
  <c r="M240" i="6"/>
  <c r="C24" i="6"/>
  <c r="K26" i="6"/>
  <c r="K20" i="6" s="1"/>
  <c r="C44" i="6"/>
  <c r="L21" i="6"/>
  <c r="L31" i="6"/>
  <c r="C31" i="6" s="1"/>
  <c r="C61" i="6"/>
  <c r="C64" i="6"/>
  <c r="C66" i="6"/>
  <c r="G76" i="6"/>
  <c r="K76" i="6"/>
  <c r="L85" i="6"/>
  <c r="C96" i="6"/>
  <c r="C103" i="6"/>
  <c r="C116" i="6"/>
  <c r="O114" i="6"/>
  <c r="C127" i="6"/>
  <c r="C128" i="6"/>
  <c r="O126" i="6"/>
  <c r="L131" i="6"/>
  <c r="C142" i="6"/>
  <c r="C144" i="6"/>
  <c r="C150" i="6"/>
  <c r="C155" i="6"/>
  <c r="O153" i="6"/>
  <c r="O152" i="6" s="1"/>
  <c r="E161" i="6"/>
  <c r="E160" i="6" s="1"/>
  <c r="C164" i="6"/>
  <c r="D182" i="6"/>
  <c r="C194" i="6"/>
  <c r="O199" i="6"/>
  <c r="F208" i="6"/>
  <c r="C208" i="6" s="1"/>
  <c r="F216" i="6"/>
  <c r="O227" i="6"/>
  <c r="C234" i="6"/>
  <c r="O233" i="6"/>
  <c r="O232" i="6" s="1"/>
  <c r="C247" i="6"/>
  <c r="O245" i="6"/>
  <c r="O240" i="6" s="1"/>
  <c r="L253" i="6"/>
  <c r="L252" i="6" s="1"/>
  <c r="C279" i="6"/>
  <c r="C282" i="6"/>
  <c r="J274" i="6"/>
  <c r="O54" i="6"/>
  <c r="L58" i="6"/>
  <c r="L54" i="6" s="1"/>
  <c r="C65" i="6"/>
  <c r="C70" i="6"/>
  <c r="O67" i="6"/>
  <c r="L76" i="6"/>
  <c r="C82" i="6"/>
  <c r="C95" i="6"/>
  <c r="L99" i="6"/>
  <c r="C107" i="6"/>
  <c r="O108" i="6"/>
  <c r="C122" i="6"/>
  <c r="I126" i="6"/>
  <c r="C146" i="6"/>
  <c r="I153" i="6"/>
  <c r="C158" i="6"/>
  <c r="I162" i="6"/>
  <c r="O166" i="6"/>
  <c r="L166" i="6"/>
  <c r="C179" i="6"/>
  <c r="C186" i="6"/>
  <c r="C204" i="6"/>
  <c r="J212" i="6"/>
  <c r="J211" i="6" s="1"/>
  <c r="L219" i="6"/>
  <c r="C230" i="6"/>
  <c r="G240" i="6"/>
  <c r="I241" i="6"/>
  <c r="I245" i="6"/>
  <c r="G252" i="6"/>
  <c r="E252" i="6"/>
  <c r="M187" i="6"/>
  <c r="M182" i="6" s="1"/>
  <c r="G53" i="6"/>
  <c r="C73" i="6"/>
  <c r="C78" i="6"/>
  <c r="C87" i="6"/>
  <c r="C90" i="6"/>
  <c r="O91" i="6"/>
  <c r="C102" i="6"/>
  <c r="C104" i="6"/>
  <c r="H83" i="6"/>
  <c r="C111" i="6"/>
  <c r="N83" i="6"/>
  <c r="L114" i="6"/>
  <c r="C130" i="6"/>
  <c r="C139" i="6"/>
  <c r="C140" i="6"/>
  <c r="C141" i="6"/>
  <c r="O162" i="6"/>
  <c r="L162" i="6"/>
  <c r="C170" i="6"/>
  <c r="H187" i="6"/>
  <c r="H182" i="6" s="1"/>
  <c r="C195" i="6"/>
  <c r="C198" i="6"/>
  <c r="L199" i="6"/>
  <c r="L216" i="6"/>
  <c r="C222" i="6"/>
  <c r="C223" i="6"/>
  <c r="C224" i="6"/>
  <c r="L227" i="6"/>
  <c r="K252" i="6"/>
  <c r="C260" i="6"/>
  <c r="M252" i="6"/>
  <c r="C278" i="6"/>
  <c r="C57" i="6"/>
  <c r="I55" i="6"/>
  <c r="C80" i="6"/>
  <c r="I20" i="6"/>
  <c r="C34" i="6"/>
  <c r="L33" i="6"/>
  <c r="C33" i="6" s="1"/>
  <c r="C37" i="6"/>
  <c r="L36" i="6"/>
  <c r="C36" i="6" s="1"/>
  <c r="M20" i="6"/>
  <c r="C23" i="6"/>
  <c r="F43" i="6"/>
  <c r="C43" i="6" s="1"/>
  <c r="C46" i="6"/>
  <c r="O45" i="6"/>
  <c r="C60" i="6"/>
  <c r="C62" i="6"/>
  <c r="F58" i="6"/>
  <c r="L67" i="6"/>
  <c r="C28" i="6"/>
  <c r="L27" i="6"/>
  <c r="D274" i="6"/>
  <c r="D20" i="6"/>
  <c r="H274" i="6"/>
  <c r="H20" i="6"/>
  <c r="C42" i="6"/>
  <c r="F41" i="6"/>
  <c r="C41" i="6" s="1"/>
  <c r="I58" i="6"/>
  <c r="C123" i="6"/>
  <c r="I121" i="6"/>
  <c r="C190" i="6"/>
  <c r="L188" i="6"/>
  <c r="C231" i="6"/>
  <c r="I227" i="6"/>
  <c r="C284" i="6"/>
  <c r="N20" i="6"/>
  <c r="C56" i="6"/>
  <c r="C68" i="6"/>
  <c r="F69" i="6"/>
  <c r="F77" i="6"/>
  <c r="C84" i="6"/>
  <c r="C94" i="6"/>
  <c r="C106" i="6"/>
  <c r="J120" i="6"/>
  <c r="J75" i="6" s="1"/>
  <c r="N120" i="6"/>
  <c r="C132" i="6"/>
  <c r="F131" i="6"/>
  <c r="O138" i="6"/>
  <c r="O147" i="6"/>
  <c r="J161" i="6"/>
  <c r="J160" i="6" s="1"/>
  <c r="C163" i="6"/>
  <c r="O171" i="6"/>
  <c r="E174" i="6"/>
  <c r="O175" i="6"/>
  <c r="O174" i="6" s="1"/>
  <c r="C92" i="6"/>
  <c r="F91" i="6"/>
  <c r="O77" i="6"/>
  <c r="O76" i="6" s="1"/>
  <c r="C81" i="6"/>
  <c r="C86" i="6"/>
  <c r="C98" i="6"/>
  <c r="I114" i="6"/>
  <c r="C115" i="6"/>
  <c r="C118" i="6"/>
  <c r="C148" i="6"/>
  <c r="F147" i="6"/>
  <c r="C154" i="6"/>
  <c r="C156" i="6"/>
  <c r="F153" i="6"/>
  <c r="C172" i="6"/>
  <c r="F171" i="6"/>
  <c r="C176" i="6"/>
  <c r="F175" i="6"/>
  <c r="C236" i="6"/>
  <c r="F233" i="6"/>
  <c r="I108" i="6"/>
  <c r="I91" i="6"/>
  <c r="L91" i="6"/>
  <c r="C100" i="6"/>
  <c r="F99" i="6"/>
  <c r="O99" i="6"/>
  <c r="C112" i="6"/>
  <c r="F108" i="6"/>
  <c r="C124" i="6"/>
  <c r="F121" i="6"/>
  <c r="M120" i="6"/>
  <c r="F138" i="6"/>
  <c r="I138" i="6"/>
  <c r="C143" i="6"/>
  <c r="C151" i="6"/>
  <c r="I152" i="6"/>
  <c r="C159" i="6"/>
  <c r="M160" i="6"/>
  <c r="C167" i="6"/>
  <c r="H174" i="6"/>
  <c r="L174" i="6"/>
  <c r="F178" i="6"/>
  <c r="C178" i="6" s="1"/>
  <c r="C184" i="6"/>
  <c r="F183" i="6"/>
  <c r="C248" i="6"/>
  <c r="F245" i="6"/>
  <c r="I250" i="6"/>
  <c r="C250" i="6" s="1"/>
  <c r="C251" i="6"/>
  <c r="O188" i="6"/>
  <c r="C200" i="6"/>
  <c r="F199" i="6"/>
  <c r="M212" i="6"/>
  <c r="M211" i="6" s="1"/>
  <c r="C226" i="6"/>
  <c r="C235" i="6"/>
  <c r="I233" i="6"/>
  <c r="I232" i="6" s="1"/>
  <c r="C238" i="6"/>
  <c r="C246" i="6"/>
  <c r="C259" i="6"/>
  <c r="I257" i="6"/>
  <c r="I253" i="6" s="1"/>
  <c r="I252" i="6" s="1"/>
  <c r="C262" i="6"/>
  <c r="C271" i="6"/>
  <c r="I269" i="6"/>
  <c r="I275" i="6" s="1"/>
  <c r="I274" i="6" s="1"/>
  <c r="C283" i="6"/>
  <c r="L183" i="6"/>
  <c r="C192" i="6"/>
  <c r="F188" i="6"/>
  <c r="C202" i="6"/>
  <c r="C203" i="6"/>
  <c r="C218" i="6"/>
  <c r="C228" i="6"/>
  <c r="F227" i="6"/>
  <c r="K240" i="6"/>
  <c r="C242" i="6"/>
  <c r="C243" i="6"/>
  <c r="C244" i="6"/>
  <c r="F241" i="6"/>
  <c r="C254" i="6"/>
  <c r="C256" i="6"/>
  <c r="F253" i="6"/>
  <c r="C268" i="6"/>
  <c r="F267" i="6"/>
  <c r="O276" i="6"/>
  <c r="C180" i="6"/>
  <c r="C191" i="6"/>
  <c r="I188" i="6"/>
  <c r="I187" i="6" s="1"/>
  <c r="I182" i="6" s="1"/>
  <c r="C207" i="6"/>
  <c r="I214" i="6"/>
  <c r="C215" i="6"/>
  <c r="C220" i="6"/>
  <c r="F219" i="6"/>
  <c r="C255" i="6"/>
  <c r="C264" i="6"/>
  <c r="F263" i="6"/>
  <c r="C263" i="6" s="1"/>
  <c r="C280" i="6"/>
  <c r="F276" i="6"/>
  <c r="C258" i="6"/>
  <c r="C270" i="6"/>
  <c r="K75" i="6" l="1"/>
  <c r="L161" i="6"/>
  <c r="L160" i="6" s="1"/>
  <c r="C131" i="6"/>
  <c r="H211" i="6"/>
  <c r="H181" i="6" s="1"/>
  <c r="C21" i="6"/>
  <c r="L275" i="6"/>
  <c r="J181" i="6"/>
  <c r="C269" i="6"/>
  <c r="K52" i="6"/>
  <c r="J272" i="6"/>
  <c r="G211" i="6"/>
  <c r="G272" i="6" s="1"/>
  <c r="M75" i="6"/>
  <c r="M272" i="6" s="1"/>
  <c r="K211" i="6"/>
  <c r="K272" i="6" s="1"/>
  <c r="I161" i="6"/>
  <c r="I160" i="6" s="1"/>
  <c r="C126" i="6"/>
  <c r="E211" i="6"/>
  <c r="E181" i="6" s="1"/>
  <c r="I212" i="6"/>
  <c r="O212" i="6"/>
  <c r="O211" i="6" s="1"/>
  <c r="L53" i="6"/>
  <c r="C108" i="6"/>
  <c r="C69" i="6"/>
  <c r="D75" i="6"/>
  <c r="D52" i="6" s="1"/>
  <c r="C114" i="6"/>
  <c r="C219" i="6"/>
  <c r="L274" i="6"/>
  <c r="H75" i="6"/>
  <c r="C245" i="6"/>
  <c r="G75" i="6"/>
  <c r="G52" i="6" s="1"/>
  <c r="C276" i="6"/>
  <c r="O83" i="6"/>
  <c r="C85" i="6"/>
  <c r="L120" i="6"/>
  <c r="J52" i="6"/>
  <c r="O187" i="6"/>
  <c r="O182" i="6" s="1"/>
  <c r="C99" i="6"/>
  <c r="L187" i="6"/>
  <c r="L182" i="6" s="1"/>
  <c r="I54" i="6"/>
  <c r="I53" i="6" s="1"/>
  <c r="C166" i="6"/>
  <c r="C199" i="6"/>
  <c r="M52" i="6"/>
  <c r="L83" i="6"/>
  <c r="C171" i="6"/>
  <c r="E52" i="6"/>
  <c r="O120" i="6"/>
  <c r="N75" i="6"/>
  <c r="N52" i="6" s="1"/>
  <c r="N51" i="6" s="1"/>
  <c r="C227" i="6"/>
  <c r="C162" i="6"/>
  <c r="L212" i="6"/>
  <c r="L211" i="6" s="1"/>
  <c r="I83" i="6"/>
  <c r="O274" i="6"/>
  <c r="I240" i="6"/>
  <c r="I211" i="6" s="1"/>
  <c r="I181" i="6" s="1"/>
  <c r="C216" i="6"/>
  <c r="F212" i="6"/>
  <c r="C138" i="6"/>
  <c r="C91" i="6"/>
  <c r="C58" i="6"/>
  <c r="O161" i="6"/>
  <c r="O160" i="6" s="1"/>
  <c r="O53" i="6"/>
  <c r="K181" i="6"/>
  <c r="K51" i="6" s="1"/>
  <c r="C188" i="6"/>
  <c r="F187" i="6"/>
  <c r="F182" i="6" s="1"/>
  <c r="D181" i="6"/>
  <c r="C257" i="6"/>
  <c r="F232" i="6"/>
  <c r="C232" i="6" s="1"/>
  <c r="C233" i="6"/>
  <c r="F160" i="6"/>
  <c r="C147" i="6"/>
  <c r="C77" i="6"/>
  <c r="F76" i="6"/>
  <c r="F20" i="6"/>
  <c r="F252" i="6"/>
  <c r="C252" i="6" s="1"/>
  <c r="C253" i="6"/>
  <c r="C45" i="6"/>
  <c r="F120" i="6"/>
  <c r="C121" i="6"/>
  <c r="F152" i="6"/>
  <c r="C152" i="6" s="1"/>
  <c r="C153" i="6"/>
  <c r="I120" i="6"/>
  <c r="F67" i="6"/>
  <c r="C67" i="6" s="1"/>
  <c r="F54" i="6"/>
  <c r="C267" i="6"/>
  <c r="F266" i="6"/>
  <c r="C183" i="6"/>
  <c r="F240" i="6"/>
  <c r="C241" i="6"/>
  <c r="C214" i="6"/>
  <c r="M181" i="6"/>
  <c r="M51" i="6" s="1"/>
  <c r="C175" i="6"/>
  <c r="F174" i="6"/>
  <c r="C174" i="6" s="1"/>
  <c r="C27" i="6"/>
  <c r="L26" i="6"/>
  <c r="C55" i="6"/>
  <c r="F83" i="6"/>
  <c r="O20" i="6"/>
  <c r="J51" i="6" l="1"/>
  <c r="J50" i="6" s="1"/>
  <c r="D272" i="6"/>
  <c r="G181" i="6"/>
  <c r="G51" i="6" s="1"/>
  <c r="N272" i="6"/>
  <c r="J273" i="6"/>
  <c r="H52" i="6"/>
  <c r="H272" i="6"/>
  <c r="E272" i="6"/>
  <c r="O75" i="6"/>
  <c r="O52" i="6" s="1"/>
  <c r="L75" i="6"/>
  <c r="L52" i="6" s="1"/>
  <c r="I75" i="6"/>
  <c r="I52" i="6" s="1"/>
  <c r="I51" i="6" s="1"/>
  <c r="I273" i="6" s="1"/>
  <c r="C212" i="6"/>
  <c r="D51" i="6"/>
  <c r="D273" i="6" s="1"/>
  <c r="H51" i="6"/>
  <c r="H273" i="6" s="1"/>
  <c r="E51" i="6"/>
  <c r="E273" i="6" s="1"/>
  <c r="C240" i="6"/>
  <c r="C187" i="6"/>
  <c r="O181" i="6"/>
  <c r="C83" i="6"/>
  <c r="C161" i="6"/>
  <c r="C160" i="6"/>
  <c r="M50" i="6"/>
  <c r="M273" i="6"/>
  <c r="C26" i="6"/>
  <c r="L20" i="6"/>
  <c r="C20" i="6" s="1"/>
  <c r="K50" i="6"/>
  <c r="K273" i="6"/>
  <c r="C182" i="6"/>
  <c r="F265" i="6"/>
  <c r="C266" i="6"/>
  <c r="C120" i="6"/>
  <c r="F75" i="6"/>
  <c r="C76" i="6"/>
  <c r="D50" i="6"/>
  <c r="N50" i="6"/>
  <c r="N273" i="6"/>
  <c r="F211" i="6"/>
  <c r="C211" i="6" s="1"/>
  <c r="C54" i="6"/>
  <c r="F53" i="6"/>
  <c r="L181" i="6"/>
  <c r="G273" i="6" l="1"/>
  <c r="G50" i="6"/>
  <c r="L272" i="6"/>
  <c r="L51" i="6"/>
  <c r="L50" i="6" s="1"/>
  <c r="F272" i="6"/>
  <c r="I272" i="6"/>
  <c r="O272" i="6"/>
  <c r="C75" i="6"/>
  <c r="H50" i="6"/>
  <c r="E50" i="6"/>
  <c r="O51" i="6"/>
  <c r="O50" i="6" s="1"/>
  <c r="O273" i="6"/>
  <c r="I50" i="6"/>
  <c r="F181" i="6"/>
  <c r="C181" i="6" s="1"/>
  <c r="L273" i="6"/>
  <c r="C53" i="6"/>
  <c r="F52" i="6"/>
  <c r="C265" i="6"/>
  <c r="C272" i="6" l="1"/>
  <c r="C275" i="6"/>
  <c r="F274" i="6"/>
  <c r="C274" i="6" s="1"/>
  <c r="F51" i="6"/>
  <c r="C52" i="6"/>
  <c r="F273" i="6" l="1"/>
  <c r="C273" i="6" s="1"/>
  <c r="F50" i="6"/>
  <c r="C50" i="6" s="1"/>
  <c r="C51" i="6"/>
  <c r="O284" i="5" l="1"/>
  <c r="L284" i="5"/>
  <c r="I284" i="5"/>
  <c r="F284" i="5"/>
  <c r="O283" i="5"/>
  <c r="L283" i="5"/>
  <c r="I283" i="5"/>
  <c r="F283" i="5"/>
  <c r="O282" i="5"/>
  <c r="L282" i="5"/>
  <c r="I282" i="5"/>
  <c r="F282" i="5"/>
  <c r="O281" i="5"/>
  <c r="L281" i="5"/>
  <c r="I281" i="5"/>
  <c r="F281" i="5"/>
  <c r="O280" i="5"/>
  <c r="L280" i="5"/>
  <c r="I280" i="5"/>
  <c r="F280" i="5"/>
  <c r="O279" i="5"/>
  <c r="L279" i="5"/>
  <c r="I279" i="5"/>
  <c r="F279" i="5"/>
  <c r="O278" i="5"/>
  <c r="L278" i="5"/>
  <c r="I278" i="5"/>
  <c r="F278" i="5"/>
  <c r="O277" i="5"/>
  <c r="L277" i="5"/>
  <c r="L276" i="5" s="1"/>
  <c r="I277" i="5"/>
  <c r="F277" i="5"/>
  <c r="N276" i="5"/>
  <c r="M276" i="5"/>
  <c r="K276" i="5"/>
  <c r="J276" i="5"/>
  <c r="H276" i="5"/>
  <c r="G276" i="5"/>
  <c r="E276" i="5"/>
  <c r="D276" i="5"/>
  <c r="O271" i="5"/>
  <c r="L271" i="5"/>
  <c r="I271" i="5"/>
  <c r="F271" i="5"/>
  <c r="O270" i="5"/>
  <c r="L270" i="5"/>
  <c r="L269" i="5" s="1"/>
  <c r="I270" i="5"/>
  <c r="I269" i="5" s="1"/>
  <c r="F270" i="5"/>
  <c r="N269" i="5"/>
  <c r="M269" i="5"/>
  <c r="K269" i="5"/>
  <c r="J269" i="5"/>
  <c r="H269" i="5"/>
  <c r="G269" i="5"/>
  <c r="E269" i="5"/>
  <c r="D269" i="5"/>
  <c r="O268" i="5"/>
  <c r="L268" i="5"/>
  <c r="L267" i="5" s="1"/>
  <c r="L266" i="5" s="1"/>
  <c r="L265" i="5" s="1"/>
  <c r="I268" i="5"/>
  <c r="F268" i="5"/>
  <c r="F267" i="5" s="1"/>
  <c r="F266" i="5" s="1"/>
  <c r="O267" i="5"/>
  <c r="O266" i="5" s="1"/>
  <c r="O265" i="5" s="1"/>
  <c r="N267" i="5"/>
  <c r="N266" i="5" s="1"/>
  <c r="N265" i="5" s="1"/>
  <c r="M267" i="5"/>
  <c r="K267" i="5"/>
  <c r="K266" i="5" s="1"/>
  <c r="K265" i="5" s="1"/>
  <c r="J267" i="5"/>
  <c r="J266" i="5" s="1"/>
  <c r="J265" i="5" s="1"/>
  <c r="H267" i="5"/>
  <c r="H266" i="5" s="1"/>
  <c r="H265" i="5" s="1"/>
  <c r="G267" i="5"/>
  <c r="G266" i="5" s="1"/>
  <c r="G265" i="5" s="1"/>
  <c r="E267" i="5"/>
  <c r="E266" i="5" s="1"/>
  <c r="E265" i="5" s="1"/>
  <c r="D267" i="5"/>
  <c r="D266" i="5" s="1"/>
  <c r="D265" i="5" s="1"/>
  <c r="M266" i="5"/>
  <c r="M265" i="5" s="1"/>
  <c r="O264" i="5"/>
  <c r="O263" i="5" s="1"/>
  <c r="L264" i="5"/>
  <c r="L263" i="5" s="1"/>
  <c r="I264" i="5"/>
  <c r="F264" i="5"/>
  <c r="N263" i="5"/>
  <c r="M263" i="5"/>
  <c r="K263" i="5"/>
  <c r="J263" i="5"/>
  <c r="H263" i="5"/>
  <c r="G263" i="5"/>
  <c r="F263" i="5"/>
  <c r="E263" i="5"/>
  <c r="D263" i="5"/>
  <c r="O262" i="5"/>
  <c r="L262" i="5"/>
  <c r="I262" i="5"/>
  <c r="F262" i="5"/>
  <c r="O261" i="5"/>
  <c r="L261" i="5"/>
  <c r="I261" i="5"/>
  <c r="F261" i="5"/>
  <c r="O260" i="5"/>
  <c r="L260" i="5"/>
  <c r="I260" i="5"/>
  <c r="F260" i="5"/>
  <c r="O259" i="5"/>
  <c r="L259" i="5"/>
  <c r="I259" i="5"/>
  <c r="F259" i="5"/>
  <c r="O258" i="5"/>
  <c r="L258" i="5"/>
  <c r="I258" i="5"/>
  <c r="I257" i="5" s="1"/>
  <c r="F258" i="5"/>
  <c r="N257" i="5"/>
  <c r="M257" i="5"/>
  <c r="M253" i="5" s="1"/>
  <c r="K257" i="5"/>
  <c r="K253" i="5" s="1"/>
  <c r="J257" i="5"/>
  <c r="J253" i="5" s="1"/>
  <c r="H257" i="5"/>
  <c r="H253" i="5" s="1"/>
  <c r="G257" i="5"/>
  <c r="G253" i="5" s="1"/>
  <c r="E257" i="5"/>
  <c r="D257" i="5"/>
  <c r="D253" i="5" s="1"/>
  <c r="D252" i="5" s="1"/>
  <c r="O256" i="5"/>
  <c r="L256" i="5"/>
  <c r="I256" i="5"/>
  <c r="F256" i="5"/>
  <c r="O255" i="5"/>
  <c r="L255" i="5"/>
  <c r="I255" i="5"/>
  <c r="F255" i="5"/>
  <c r="O254" i="5"/>
  <c r="L254" i="5"/>
  <c r="I254" i="5"/>
  <c r="F254" i="5"/>
  <c r="N253" i="5"/>
  <c r="E253" i="5"/>
  <c r="E252" i="5" s="1"/>
  <c r="O251" i="5"/>
  <c r="O250" i="5" s="1"/>
  <c r="L251" i="5"/>
  <c r="I251" i="5"/>
  <c r="I250" i="5" s="1"/>
  <c r="F251" i="5"/>
  <c r="N250" i="5"/>
  <c r="M250" i="5"/>
  <c r="L250" i="5"/>
  <c r="K250" i="5"/>
  <c r="J250" i="5"/>
  <c r="H250" i="5"/>
  <c r="G250" i="5"/>
  <c r="E250" i="5"/>
  <c r="D250" i="5"/>
  <c r="O249" i="5"/>
  <c r="L249" i="5"/>
  <c r="I249" i="5"/>
  <c r="F249" i="5"/>
  <c r="O248" i="5"/>
  <c r="L248" i="5"/>
  <c r="I248" i="5"/>
  <c r="F248" i="5"/>
  <c r="O247" i="5"/>
  <c r="L247" i="5"/>
  <c r="I247" i="5"/>
  <c r="F247" i="5"/>
  <c r="O246" i="5"/>
  <c r="L246" i="5"/>
  <c r="I246" i="5"/>
  <c r="F246" i="5"/>
  <c r="N245" i="5"/>
  <c r="M245" i="5"/>
  <c r="K245" i="5"/>
  <c r="J245" i="5"/>
  <c r="H245" i="5"/>
  <c r="G245" i="5"/>
  <c r="E245" i="5"/>
  <c r="D245" i="5"/>
  <c r="O244" i="5"/>
  <c r="L244" i="5"/>
  <c r="I244" i="5"/>
  <c r="F244" i="5"/>
  <c r="O243" i="5"/>
  <c r="L243" i="5"/>
  <c r="I243" i="5"/>
  <c r="F243" i="5"/>
  <c r="O242" i="5"/>
  <c r="O241" i="5" s="1"/>
  <c r="L242" i="5"/>
  <c r="I242" i="5"/>
  <c r="F242" i="5"/>
  <c r="N241" i="5"/>
  <c r="M241" i="5"/>
  <c r="K241" i="5"/>
  <c r="J241" i="5"/>
  <c r="H241" i="5"/>
  <c r="H240" i="5" s="1"/>
  <c r="G241" i="5"/>
  <c r="G240" i="5" s="1"/>
  <c r="E241" i="5"/>
  <c r="D241" i="5"/>
  <c r="D240" i="5" s="1"/>
  <c r="N240" i="5"/>
  <c r="K240" i="5"/>
  <c r="O239" i="5"/>
  <c r="L239" i="5"/>
  <c r="I239" i="5"/>
  <c r="F239" i="5"/>
  <c r="O238" i="5"/>
  <c r="L238" i="5"/>
  <c r="I238" i="5"/>
  <c r="F238" i="5"/>
  <c r="O237" i="5"/>
  <c r="L237" i="5"/>
  <c r="I237" i="5"/>
  <c r="F237" i="5"/>
  <c r="O236" i="5"/>
  <c r="L236" i="5"/>
  <c r="I236" i="5"/>
  <c r="F236" i="5"/>
  <c r="O235" i="5"/>
  <c r="L235" i="5"/>
  <c r="I235" i="5"/>
  <c r="F235" i="5"/>
  <c r="O234" i="5"/>
  <c r="O233" i="5" s="1"/>
  <c r="L234" i="5"/>
  <c r="I234" i="5"/>
  <c r="I233" i="5" s="1"/>
  <c r="I232" i="5" s="1"/>
  <c r="F234" i="5"/>
  <c r="N233" i="5"/>
  <c r="M233" i="5"/>
  <c r="M232" i="5" s="1"/>
  <c r="K233" i="5"/>
  <c r="K232" i="5" s="1"/>
  <c r="J233" i="5"/>
  <c r="J232" i="5" s="1"/>
  <c r="H233" i="5"/>
  <c r="H232" i="5" s="1"/>
  <c r="G233" i="5"/>
  <c r="G232" i="5" s="1"/>
  <c r="E233" i="5"/>
  <c r="E232" i="5" s="1"/>
  <c r="D233" i="5"/>
  <c r="D232" i="5" s="1"/>
  <c r="N232" i="5"/>
  <c r="O231" i="5"/>
  <c r="L231" i="5"/>
  <c r="I231" i="5"/>
  <c r="F231" i="5"/>
  <c r="O230" i="5"/>
  <c r="L230" i="5"/>
  <c r="I230" i="5"/>
  <c r="F230" i="5"/>
  <c r="O229" i="5"/>
  <c r="L229" i="5"/>
  <c r="I229" i="5"/>
  <c r="F229" i="5"/>
  <c r="O228" i="5"/>
  <c r="L228" i="5"/>
  <c r="I228" i="5"/>
  <c r="F228" i="5"/>
  <c r="N227" i="5"/>
  <c r="M227" i="5"/>
  <c r="K227" i="5"/>
  <c r="J227" i="5"/>
  <c r="H227" i="5"/>
  <c r="G227" i="5"/>
  <c r="E227" i="5"/>
  <c r="D227" i="5"/>
  <c r="O226" i="5"/>
  <c r="L226" i="5"/>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N219" i="5"/>
  <c r="M219" i="5"/>
  <c r="K219" i="5"/>
  <c r="J219" i="5"/>
  <c r="H219" i="5"/>
  <c r="G219" i="5"/>
  <c r="E219" i="5"/>
  <c r="D219" i="5"/>
  <c r="O218" i="5"/>
  <c r="L218" i="5"/>
  <c r="I218" i="5"/>
  <c r="F218" i="5"/>
  <c r="O217" i="5"/>
  <c r="O216" i="5" s="1"/>
  <c r="L217" i="5"/>
  <c r="L216" i="5" s="1"/>
  <c r="I217" i="5"/>
  <c r="I216" i="5" s="1"/>
  <c r="F217" i="5"/>
  <c r="N216" i="5"/>
  <c r="M216" i="5"/>
  <c r="K216" i="5"/>
  <c r="J216" i="5"/>
  <c r="H216" i="5"/>
  <c r="G216" i="5"/>
  <c r="F216" i="5"/>
  <c r="E216" i="5"/>
  <c r="D216" i="5"/>
  <c r="O215" i="5"/>
  <c r="O214" i="5" s="1"/>
  <c r="L215" i="5"/>
  <c r="I215" i="5"/>
  <c r="I214" i="5" s="1"/>
  <c r="F215" i="5"/>
  <c r="F214" i="5" s="1"/>
  <c r="N214" i="5"/>
  <c r="M214" i="5"/>
  <c r="K214" i="5"/>
  <c r="J214" i="5"/>
  <c r="H214" i="5"/>
  <c r="G214" i="5"/>
  <c r="E214" i="5"/>
  <c r="D214" i="5"/>
  <c r="O213" i="5"/>
  <c r="L213" i="5"/>
  <c r="I213" i="5"/>
  <c r="F213" i="5"/>
  <c r="O210" i="5"/>
  <c r="L210" i="5"/>
  <c r="I210" i="5"/>
  <c r="F210" i="5"/>
  <c r="O209" i="5"/>
  <c r="L209" i="5"/>
  <c r="L208" i="5" s="1"/>
  <c r="I209" i="5"/>
  <c r="I208" i="5" s="1"/>
  <c r="F209" i="5"/>
  <c r="F208" i="5" s="1"/>
  <c r="O208" i="5"/>
  <c r="N208" i="5"/>
  <c r="M208" i="5"/>
  <c r="K208" i="5"/>
  <c r="J208" i="5"/>
  <c r="H208" i="5"/>
  <c r="G208" i="5"/>
  <c r="E208" i="5"/>
  <c r="D208" i="5"/>
  <c r="O207" i="5"/>
  <c r="L207" i="5"/>
  <c r="I207" i="5"/>
  <c r="F207" i="5"/>
  <c r="O206" i="5"/>
  <c r="L206" i="5"/>
  <c r="I206" i="5"/>
  <c r="F206" i="5"/>
  <c r="O205" i="5"/>
  <c r="L205" i="5"/>
  <c r="I205" i="5"/>
  <c r="F205" i="5"/>
  <c r="O204" i="5"/>
  <c r="L204" i="5"/>
  <c r="I204" i="5"/>
  <c r="F204" i="5"/>
  <c r="O203" i="5"/>
  <c r="L203" i="5"/>
  <c r="I203" i="5"/>
  <c r="F203" i="5"/>
  <c r="O202" i="5"/>
  <c r="L202" i="5"/>
  <c r="I202" i="5"/>
  <c r="F202" i="5"/>
  <c r="O201" i="5"/>
  <c r="L201" i="5"/>
  <c r="I201" i="5"/>
  <c r="F201" i="5"/>
  <c r="O200" i="5"/>
  <c r="L200" i="5"/>
  <c r="I200" i="5"/>
  <c r="F200" i="5"/>
  <c r="N199" i="5"/>
  <c r="M199" i="5"/>
  <c r="K199" i="5"/>
  <c r="J199" i="5"/>
  <c r="H199" i="5"/>
  <c r="G199" i="5"/>
  <c r="E199" i="5"/>
  <c r="D199" i="5"/>
  <c r="O198" i="5"/>
  <c r="L198" i="5"/>
  <c r="I198" i="5"/>
  <c r="F198" i="5"/>
  <c r="O197" i="5"/>
  <c r="L197" i="5"/>
  <c r="I197" i="5"/>
  <c r="F197" i="5"/>
  <c r="O196" i="5"/>
  <c r="L196" i="5"/>
  <c r="I196" i="5"/>
  <c r="F196" i="5"/>
  <c r="O195" i="5"/>
  <c r="L195" i="5"/>
  <c r="I195" i="5"/>
  <c r="F195" i="5"/>
  <c r="O194" i="5"/>
  <c r="L194" i="5"/>
  <c r="I194" i="5"/>
  <c r="F194" i="5"/>
  <c r="O193" i="5"/>
  <c r="L193" i="5"/>
  <c r="I193" i="5"/>
  <c r="F193" i="5"/>
  <c r="O192" i="5"/>
  <c r="L192" i="5"/>
  <c r="I192" i="5"/>
  <c r="F192" i="5"/>
  <c r="O191" i="5"/>
  <c r="L191" i="5"/>
  <c r="I191" i="5"/>
  <c r="F191" i="5"/>
  <c r="O190" i="5"/>
  <c r="L190" i="5"/>
  <c r="I190" i="5"/>
  <c r="F190" i="5"/>
  <c r="O189" i="5"/>
  <c r="L189" i="5"/>
  <c r="L188" i="5" s="1"/>
  <c r="I189" i="5"/>
  <c r="F189" i="5"/>
  <c r="F188" i="5" s="1"/>
  <c r="N188" i="5"/>
  <c r="M188" i="5"/>
  <c r="M187" i="5" s="1"/>
  <c r="K188" i="5"/>
  <c r="J188" i="5"/>
  <c r="J187" i="5" s="1"/>
  <c r="H188" i="5"/>
  <c r="H187" i="5" s="1"/>
  <c r="G188" i="5"/>
  <c r="G187" i="5" s="1"/>
  <c r="E188" i="5"/>
  <c r="D188" i="5"/>
  <c r="D187" i="5" s="1"/>
  <c r="O186" i="5"/>
  <c r="L186" i="5"/>
  <c r="I186" i="5"/>
  <c r="F186" i="5"/>
  <c r="O185" i="5"/>
  <c r="L185" i="5"/>
  <c r="I185" i="5"/>
  <c r="F185" i="5"/>
  <c r="O184" i="5"/>
  <c r="L184" i="5"/>
  <c r="L183" i="5" s="1"/>
  <c r="I184" i="5"/>
  <c r="F184" i="5"/>
  <c r="O183" i="5"/>
  <c r="N183" i="5"/>
  <c r="M183" i="5"/>
  <c r="K183" i="5"/>
  <c r="J183" i="5"/>
  <c r="H183" i="5"/>
  <c r="G183" i="5"/>
  <c r="E183" i="5"/>
  <c r="D183" i="5"/>
  <c r="O180" i="5"/>
  <c r="L180" i="5"/>
  <c r="L179" i="5" s="1"/>
  <c r="L178" i="5" s="1"/>
  <c r="I180" i="5"/>
  <c r="I179" i="5" s="1"/>
  <c r="I178" i="5" s="1"/>
  <c r="F180" i="5"/>
  <c r="O179" i="5"/>
  <c r="O178" i="5" s="1"/>
  <c r="N179" i="5"/>
  <c r="N178" i="5" s="1"/>
  <c r="M179" i="5"/>
  <c r="M178" i="5" s="1"/>
  <c r="K179" i="5"/>
  <c r="K178" i="5" s="1"/>
  <c r="J179" i="5"/>
  <c r="J178" i="5" s="1"/>
  <c r="H179" i="5"/>
  <c r="H178" i="5" s="1"/>
  <c r="G179" i="5"/>
  <c r="G178" i="5" s="1"/>
  <c r="E179" i="5"/>
  <c r="E178" i="5" s="1"/>
  <c r="D179" i="5"/>
  <c r="D178" i="5" s="1"/>
  <c r="O177" i="5"/>
  <c r="L177" i="5"/>
  <c r="I177" i="5"/>
  <c r="F177" i="5"/>
  <c r="O176" i="5"/>
  <c r="O175" i="5" s="1"/>
  <c r="O174" i="5" s="1"/>
  <c r="L176" i="5"/>
  <c r="I176" i="5"/>
  <c r="I175" i="5" s="1"/>
  <c r="F176" i="5"/>
  <c r="F175" i="5" s="1"/>
  <c r="N175" i="5"/>
  <c r="M175" i="5"/>
  <c r="K175" i="5"/>
  <c r="J175" i="5"/>
  <c r="H175" i="5"/>
  <c r="G175" i="5"/>
  <c r="E175" i="5"/>
  <c r="D175" i="5"/>
  <c r="O173" i="5"/>
  <c r="L173" i="5"/>
  <c r="I173" i="5"/>
  <c r="F173" i="5"/>
  <c r="O172" i="5"/>
  <c r="O171" i="5" s="1"/>
  <c r="L172" i="5"/>
  <c r="L171" i="5" s="1"/>
  <c r="I172" i="5"/>
  <c r="I171" i="5" s="1"/>
  <c r="F172" i="5"/>
  <c r="N171" i="5"/>
  <c r="M171" i="5"/>
  <c r="K171" i="5"/>
  <c r="J171" i="5"/>
  <c r="H171" i="5"/>
  <c r="G171" i="5"/>
  <c r="F171" i="5"/>
  <c r="E171" i="5"/>
  <c r="D171" i="5"/>
  <c r="O170" i="5"/>
  <c r="L170" i="5"/>
  <c r="I170" i="5"/>
  <c r="F170" i="5"/>
  <c r="O169" i="5"/>
  <c r="L169" i="5"/>
  <c r="I169" i="5"/>
  <c r="F169" i="5"/>
  <c r="O168" i="5"/>
  <c r="L168" i="5"/>
  <c r="I168" i="5"/>
  <c r="F168" i="5"/>
  <c r="O167" i="5"/>
  <c r="L167" i="5"/>
  <c r="I167" i="5"/>
  <c r="F167" i="5"/>
  <c r="N166" i="5"/>
  <c r="M166" i="5"/>
  <c r="K166" i="5"/>
  <c r="J166" i="5"/>
  <c r="H166" i="5"/>
  <c r="G166" i="5"/>
  <c r="E166" i="5"/>
  <c r="D166" i="5"/>
  <c r="O165" i="5"/>
  <c r="L165" i="5"/>
  <c r="I165" i="5"/>
  <c r="F165" i="5"/>
  <c r="O164" i="5"/>
  <c r="L164" i="5"/>
  <c r="I164" i="5"/>
  <c r="F164" i="5"/>
  <c r="O163" i="5"/>
  <c r="L163" i="5"/>
  <c r="I163" i="5"/>
  <c r="I162" i="5" s="1"/>
  <c r="F163" i="5"/>
  <c r="N162" i="5"/>
  <c r="M162" i="5"/>
  <c r="M161" i="5" s="1"/>
  <c r="K162" i="5"/>
  <c r="K161" i="5" s="1"/>
  <c r="J162" i="5"/>
  <c r="J161" i="5" s="1"/>
  <c r="J160" i="5" s="1"/>
  <c r="H162" i="5"/>
  <c r="H161" i="5" s="1"/>
  <c r="G162" i="5"/>
  <c r="G161" i="5" s="1"/>
  <c r="E162" i="5"/>
  <c r="D162" i="5"/>
  <c r="D161" i="5" s="1"/>
  <c r="D160" i="5" s="1"/>
  <c r="N161" i="5"/>
  <c r="O159" i="5"/>
  <c r="L159" i="5"/>
  <c r="I159" i="5"/>
  <c r="F159" i="5"/>
  <c r="O158" i="5"/>
  <c r="L158" i="5"/>
  <c r="I158" i="5"/>
  <c r="F158" i="5"/>
  <c r="O157" i="5"/>
  <c r="L157" i="5"/>
  <c r="I157" i="5"/>
  <c r="F157" i="5"/>
  <c r="O156" i="5"/>
  <c r="L156" i="5"/>
  <c r="I156" i="5"/>
  <c r="F156" i="5"/>
  <c r="O155" i="5"/>
  <c r="L155" i="5"/>
  <c r="I155" i="5"/>
  <c r="F155" i="5"/>
  <c r="O154" i="5"/>
  <c r="O153" i="5" s="1"/>
  <c r="O152" i="5" s="1"/>
  <c r="L154" i="5"/>
  <c r="I154" i="5"/>
  <c r="I153" i="5" s="1"/>
  <c r="I152" i="5" s="1"/>
  <c r="F154" i="5"/>
  <c r="N153" i="5"/>
  <c r="N152" i="5" s="1"/>
  <c r="M153" i="5"/>
  <c r="M152" i="5" s="1"/>
  <c r="K153" i="5"/>
  <c r="K152" i="5" s="1"/>
  <c r="J153" i="5"/>
  <c r="J152" i="5" s="1"/>
  <c r="H153" i="5"/>
  <c r="H152" i="5" s="1"/>
  <c r="G153" i="5"/>
  <c r="G152" i="5" s="1"/>
  <c r="E153" i="5"/>
  <c r="E152" i="5" s="1"/>
  <c r="D153" i="5"/>
  <c r="D152" i="5" s="1"/>
  <c r="O151" i="5"/>
  <c r="L151" i="5"/>
  <c r="I151" i="5"/>
  <c r="F151" i="5"/>
  <c r="O150" i="5"/>
  <c r="L150" i="5"/>
  <c r="I150" i="5"/>
  <c r="F150" i="5"/>
  <c r="O149" i="5"/>
  <c r="L149" i="5"/>
  <c r="I149" i="5"/>
  <c r="F149" i="5"/>
  <c r="O148" i="5"/>
  <c r="O147" i="5" s="1"/>
  <c r="L148" i="5"/>
  <c r="I148" i="5"/>
  <c r="I147" i="5" s="1"/>
  <c r="F148" i="5"/>
  <c r="F147" i="5" s="1"/>
  <c r="N147" i="5"/>
  <c r="M147" i="5"/>
  <c r="K147" i="5"/>
  <c r="J147" i="5"/>
  <c r="H147" i="5"/>
  <c r="G147" i="5"/>
  <c r="E147" i="5"/>
  <c r="D147" i="5"/>
  <c r="O146" i="5"/>
  <c r="L146" i="5"/>
  <c r="I146" i="5"/>
  <c r="F146" i="5"/>
  <c r="O145" i="5"/>
  <c r="L145" i="5"/>
  <c r="I145" i="5"/>
  <c r="F145" i="5"/>
  <c r="O144" i="5"/>
  <c r="L144" i="5"/>
  <c r="I144" i="5"/>
  <c r="F144" i="5"/>
  <c r="O143" i="5"/>
  <c r="L143" i="5"/>
  <c r="I143" i="5"/>
  <c r="F143" i="5"/>
  <c r="O142" i="5"/>
  <c r="L142" i="5"/>
  <c r="I142" i="5"/>
  <c r="F142" i="5"/>
  <c r="O141" i="5"/>
  <c r="L141" i="5"/>
  <c r="I141" i="5"/>
  <c r="F141" i="5"/>
  <c r="O140" i="5"/>
  <c r="L140" i="5"/>
  <c r="I140" i="5"/>
  <c r="F140" i="5"/>
  <c r="O139" i="5"/>
  <c r="L139" i="5"/>
  <c r="I139" i="5"/>
  <c r="I138" i="5" s="1"/>
  <c r="F139" i="5"/>
  <c r="N138" i="5"/>
  <c r="M138" i="5"/>
  <c r="K138" i="5"/>
  <c r="J138" i="5"/>
  <c r="H138" i="5"/>
  <c r="G138" i="5"/>
  <c r="E138" i="5"/>
  <c r="D138" i="5"/>
  <c r="O137" i="5"/>
  <c r="L137" i="5"/>
  <c r="I137" i="5"/>
  <c r="F137" i="5"/>
  <c r="O136" i="5"/>
  <c r="L136" i="5"/>
  <c r="I136" i="5"/>
  <c r="F136" i="5"/>
  <c r="O135" i="5"/>
  <c r="O134" i="5" s="1"/>
  <c r="L135" i="5"/>
  <c r="I135" i="5"/>
  <c r="I134" i="5" s="1"/>
  <c r="F135" i="5"/>
  <c r="N134" i="5"/>
  <c r="M134" i="5"/>
  <c r="K134" i="5"/>
  <c r="J134" i="5"/>
  <c r="H134" i="5"/>
  <c r="G134" i="5"/>
  <c r="E134" i="5"/>
  <c r="D134" i="5"/>
  <c r="O133" i="5"/>
  <c r="L133" i="5"/>
  <c r="I133" i="5"/>
  <c r="F133" i="5"/>
  <c r="O132" i="5"/>
  <c r="O131" i="5" s="1"/>
  <c r="L132" i="5"/>
  <c r="I132" i="5"/>
  <c r="F132" i="5"/>
  <c r="F131" i="5" s="1"/>
  <c r="N131" i="5"/>
  <c r="M131" i="5"/>
  <c r="K131" i="5"/>
  <c r="J131" i="5"/>
  <c r="H131" i="5"/>
  <c r="G131" i="5"/>
  <c r="E131" i="5"/>
  <c r="D131" i="5"/>
  <c r="O130" i="5"/>
  <c r="L130" i="5"/>
  <c r="I130" i="5"/>
  <c r="F130" i="5"/>
  <c r="O129" i="5"/>
  <c r="L129" i="5"/>
  <c r="I129" i="5"/>
  <c r="F129" i="5"/>
  <c r="O128" i="5"/>
  <c r="L128" i="5"/>
  <c r="I128" i="5"/>
  <c r="F128" i="5"/>
  <c r="O127" i="5"/>
  <c r="L127" i="5"/>
  <c r="I127" i="5"/>
  <c r="I126" i="5" s="1"/>
  <c r="F127" i="5"/>
  <c r="N126" i="5"/>
  <c r="M126" i="5"/>
  <c r="K126" i="5"/>
  <c r="J126" i="5"/>
  <c r="H126" i="5"/>
  <c r="G126" i="5"/>
  <c r="E126" i="5"/>
  <c r="D126" i="5"/>
  <c r="O125" i="5"/>
  <c r="L125" i="5"/>
  <c r="I125" i="5"/>
  <c r="F125" i="5"/>
  <c r="O124" i="5"/>
  <c r="L124" i="5"/>
  <c r="I124" i="5"/>
  <c r="F124" i="5"/>
  <c r="O123" i="5"/>
  <c r="L123" i="5"/>
  <c r="I123" i="5"/>
  <c r="F123" i="5"/>
  <c r="O122" i="5"/>
  <c r="L122" i="5"/>
  <c r="I122" i="5"/>
  <c r="I121" i="5" s="1"/>
  <c r="F122" i="5"/>
  <c r="N121" i="5"/>
  <c r="M121" i="5"/>
  <c r="K121" i="5"/>
  <c r="J121" i="5"/>
  <c r="H121" i="5"/>
  <c r="G121" i="5"/>
  <c r="E121" i="5"/>
  <c r="D121" i="5"/>
  <c r="O119" i="5"/>
  <c r="L119" i="5"/>
  <c r="I119" i="5"/>
  <c r="F119" i="5"/>
  <c r="O118" i="5"/>
  <c r="L118" i="5"/>
  <c r="I118" i="5"/>
  <c r="F118" i="5"/>
  <c r="O117" i="5"/>
  <c r="L117" i="5"/>
  <c r="I117" i="5"/>
  <c r="F117" i="5"/>
  <c r="O116" i="5"/>
  <c r="L116" i="5"/>
  <c r="I116" i="5"/>
  <c r="F116" i="5"/>
  <c r="O115" i="5"/>
  <c r="L115" i="5"/>
  <c r="I115" i="5"/>
  <c r="F115" i="5"/>
  <c r="N114" i="5"/>
  <c r="M114" i="5"/>
  <c r="K114" i="5"/>
  <c r="J114" i="5"/>
  <c r="H114" i="5"/>
  <c r="G114" i="5"/>
  <c r="E114" i="5"/>
  <c r="D114" i="5"/>
  <c r="O113" i="5"/>
  <c r="L113" i="5"/>
  <c r="I113" i="5"/>
  <c r="F113" i="5"/>
  <c r="O112" i="5"/>
  <c r="L112" i="5"/>
  <c r="I112" i="5"/>
  <c r="F112" i="5"/>
  <c r="O111" i="5"/>
  <c r="L111" i="5"/>
  <c r="I111" i="5"/>
  <c r="F111" i="5"/>
  <c r="O110" i="5"/>
  <c r="L110" i="5"/>
  <c r="I110" i="5"/>
  <c r="F110" i="5"/>
  <c r="O109" i="5"/>
  <c r="L109" i="5"/>
  <c r="I109" i="5"/>
  <c r="I108" i="5" s="1"/>
  <c r="F109" i="5"/>
  <c r="N108" i="5"/>
  <c r="M108" i="5"/>
  <c r="K108" i="5"/>
  <c r="J108" i="5"/>
  <c r="H108" i="5"/>
  <c r="G108" i="5"/>
  <c r="E108" i="5"/>
  <c r="D108" i="5"/>
  <c r="O107" i="5"/>
  <c r="L107" i="5"/>
  <c r="I107" i="5"/>
  <c r="F107" i="5"/>
  <c r="O106" i="5"/>
  <c r="L106" i="5"/>
  <c r="I106" i="5"/>
  <c r="F106" i="5"/>
  <c r="O105" i="5"/>
  <c r="L105" i="5"/>
  <c r="I105" i="5"/>
  <c r="F105" i="5"/>
  <c r="O104" i="5"/>
  <c r="L104" i="5"/>
  <c r="I104" i="5"/>
  <c r="F104" i="5"/>
  <c r="O103" i="5"/>
  <c r="L103" i="5"/>
  <c r="I103" i="5"/>
  <c r="F103" i="5"/>
  <c r="O102" i="5"/>
  <c r="L102" i="5"/>
  <c r="I102" i="5"/>
  <c r="F102" i="5"/>
  <c r="O101" i="5"/>
  <c r="L101" i="5"/>
  <c r="I101" i="5"/>
  <c r="F101" i="5"/>
  <c r="O100" i="5"/>
  <c r="O99" i="5" s="1"/>
  <c r="L100" i="5"/>
  <c r="I100" i="5"/>
  <c r="F100" i="5"/>
  <c r="N99" i="5"/>
  <c r="M99" i="5"/>
  <c r="K99" i="5"/>
  <c r="J99" i="5"/>
  <c r="H99" i="5"/>
  <c r="G99" i="5"/>
  <c r="E99" i="5"/>
  <c r="D99" i="5"/>
  <c r="O98" i="5"/>
  <c r="L98" i="5"/>
  <c r="I98" i="5"/>
  <c r="F98" i="5"/>
  <c r="O97" i="5"/>
  <c r="L97" i="5"/>
  <c r="I97" i="5"/>
  <c r="F97" i="5"/>
  <c r="O96" i="5"/>
  <c r="L96" i="5"/>
  <c r="I96" i="5"/>
  <c r="F96" i="5"/>
  <c r="O95" i="5"/>
  <c r="L95" i="5"/>
  <c r="I95" i="5"/>
  <c r="F95" i="5"/>
  <c r="O94" i="5"/>
  <c r="L94" i="5"/>
  <c r="I94" i="5"/>
  <c r="F94" i="5"/>
  <c r="O93" i="5"/>
  <c r="L93" i="5"/>
  <c r="I93" i="5"/>
  <c r="F93" i="5"/>
  <c r="O92" i="5"/>
  <c r="L92" i="5"/>
  <c r="I92" i="5"/>
  <c r="F92" i="5"/>
  <c r="N91" i="5"/>
  <c r="M91" i="5"/>
  <c r="K91" i="5"/>
  <c r="J91" i="5"/>
  <c r="H91" i="5"/>
  <c r="G91" i="5"/>
  <c r="E91" i="5"/>
  <c r="D91" i="5"/>
  <c r="O90" i="5"/>
  <c r="L90" i="5"/>
  <c r="I90" i="5"/>
  <c r="F90" i="5"/>
  <c r="O89" i="5"/>
  <c r="L89" i="5"/>
  <c r="I89" i="5"/>
  <c r="F89" i="5"/>
  <c r="O88" i="5"/>
  <c r="L88" i="5"/>
  <c r="I88" i="5"/>
  <c r="F88" i="5"/>
  <c r="O87" i="5"/>
  <c r="L87" i="5"/>
  <c r="I87" i="5"/>
  <c r="F87" i="5"/>
  <c r="O86" i="5"/>
  <c r="O85" i="5" s="1"/>
  <c r="L86" i="5"/>
  <c r="I86" i="5"/>
  <c r="I85" i="5" s="1"/>
  <c r="F86" i="5"/>
  <c r="F85" i="5" s="1"/>
  <c r="N85" i="5"/>
  <c r="M85" i="5"/>
  <c r="K85" i="5"/>
  <c r="J85" i="5"/>
  <c r="J83" i="5" s="1"/>
  <c r="H85" i="5"/>
  <c r="H83" i="5" s="1"/>
  <c r="G85" i="5"/>
  <c r="E85" i="5"/>
  <c r="E83" i="5" s="1"/>
  <c r="D85" i="5"/>
  <c r="D83" i="5" s="1"/>
  <c r="O84" i="5"/>
  <c r="L84" i="5"/>
  <c r="I84" i="5"/>
  <c r="F84" i="5"/>
  <c r="O82" i="5"/>
  <c r="L82" i="5"/>
  <c r="I82" i="5"/>
  <c r="F82" i="5"/>
  <c r="O81" i="5"/>
  <c r="O80" i="5" s="1"/>
  <c r="L81" i="5"/>
  <c r="L80" i="5" s="1"/>
  <c r="I81" i="5"/>
  <c r="F81" i="5"/>
  <c r="F80" i="5" s="1"/>
  <c r="N80" i="5"/>
  <c r="M80" i="5"/>
  <c r="K80" i="5"/>
  <c r="J80" i="5"/>
  <c r="H80" i="5"/>
  <c r="G80" i="5"/>
  <c r="E80" i="5"/>
  <c r="D80" i="5"/>
  <c r="O79" i="5"/>
  <c r="L79" i="5"/>
  <c r="I79" i="5"/>
  <c r="F79" i="5"/>
  <c r="O78" i="5"/>
  <c r="O77" i="5" s="1"/>
  <c r="L78" i="5"/>
  <c r="L77" i="5" s="1"/>
  <c r="L76" i="5" s="1"/>
  <c r="I78" i="5"/>
  <c r="I77" i="5" s="1"/>
  <c r="F78" i="5"/>
  <c r="F77" i="5" s="1"/>
  <c r="N77" i="5"/>
  <c r="N76" i="5" s="1"/>
  <c r="M77" i="5"/>
  <c r="M76" i="5" s="1"/>
  <c r="K77" i="5"/>
  <c r="K76" i="5" s="1"/>
  <c r="J77" i="5"/>
  <c r="J76" i="5" s="1"/>
  <c r="H77" i="5"/>
  <c r="H76" i="5" s="1"/>
  <c r="G77" i="5"/>
  <c r="E77" i="5"/>
  <c r="E76" i="5" s="1"/>
  <c r="D77" i="5"/>
  <c r="G76" i="5"/>
  <c r="O74" i="5"/>
  <c r="L74" i="5"/>
  <c r="I74" i="5"/>
  <c r="F74" i="5"/>
  <c r="O73" i="5"/>
  <c r="L73" i="5"/>
  <c r="I73" i="5"/>
  <c r="F73" i="5"/>
  <c r="O72" i="5"/>
  <c r="L72" i="5"/>
  <c r="I72" i="5"/>
  <c r="F72" i="5"/>
  <c r="O71" i="5"/>
  <c r="L71" i="5"/>
  <c r="I71" i="5"/>
  <c r="F71" i="5"/>
  <c r="O70" i="5"/>
  <c r="O69" i="5" s="1"/>
  <c r="L70" i="5"/>
  <c r="I70" i="5"/>
  <c r="F70" i="5"/>
  <c r="F69" i="5" s="1"/>
  <c r="N69" i="5"/>
  <c r="N67" i="5" s="1"/>
  <c r="M69" i="5"/>
  <c r="M67" i="5" s="1"/>
  <c r="K69" i="5"/>
  <c r="K67" i="5" s="1"/>
  <c r="J69" i="5"/>
  <c r="J67" i="5" s="1"/>
  <c r="H69" i="5"/>
  <c r="H67" i="5" s="1"/>
  <c r="G69" i="5"/>
  <c r="G67" i="5" s="1"/>
  <c r="E69" i="5"/>
  <c r="E67" i="5" s="1"/>
  <c r="D69" i="5"/>
  <c r="D67" i="5" s="1"/>
  <c r="O68" i="5"/>
  <c r="L68" i="5"/>
  <c r="I68" i="5"/>
  <c r="F68"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F59" i="5"/>
  <c r="N58" i="5"/>
  <c r="M58" i="5"/>
  <c r="K58" i="5"/>
  <c r="J58" i="5"/>
  <c r="H58" i="5"/>
  <c r="G58" i="5"/>
  <c r="E58" i="5"/>
  <c r="D58" i="5"/>
  <c r="O57" i="5"/>
  <c r="L57" i="5"/>
  <c r="I57" i="5"/>
  <c r="F57" i="5"/>
  <c r="O56" i="5"/>
  <c r="O55" i="5" s="1"/>
  <c r="L56" i="5"/>
  <c r="L55" i="5" s="1"/>
  <c r="I56" i="5"/>
  <c r="I55" i="5" s="1"/>
  <c r="F56" i="5"/>
  <c r="N55" i="5"/>
  <c r="M55" i="5"/>
  <c r="M54" i="5" s="1"/>
  <c r="M53" i="5" s="1"/>
  <c r="K55" i="5"/>
  <c r="K54" i="5" s="1"/>
  <c r="J55" i="5"/>
  <c r="H55" i="5"/>
  <c r="G55" i="5"/>
  <c r="E55" i="5"/>
  <c r="E54" i="5" s="1"/>
  <c r="D55" i="5"/>
  <c r="D54" i="5" s="1"/>
  <c r="O47" i="5"/>
  <c r="C47" i="5" s="1"/>
  <c r="O46" i="5"/>
  <c r="C46" i="5" s="1"/>
  <c r="N45" i="5"/>
  <c r="M45" i="5"/>
  <c r="L44" i="5"/>
  <c r="L43" i="5" s="1"/>
  <c r="I44" i="5"/>
  <c r="I43" i="5" s="1"/>
  <c r="F44" i="5"/>
  <c r="F43" i="5" s="1"/>
  <c r="K43" i="5"/>
  <c r="J43" i="5"/>
  <c r="H43" i="5"/>
  <c r="G43" i="5"/>
  <c r="E43" i="5"/>
  <c r="D43" i="5"/>
  <c r="F42" i="5"/>
  <c r="F41" i="5" s="1"/>
  <c r="C41" i="5" s="1"/>
  <c r="E41" i="5"/>
  <c r="D41" i="5"/>
  <c r="L40" i="5"/>
  <c r="C40" i="5" s="1"/>
  <c r="L39" i="5"/>
  <c r="C39" i="5" s="1"/>
  <c r="L38" i="5"/>
  <c r="C38" i="5" s="1"/>
  <c r="L37" i="5"/>
  <c r="K36" i="5"/>
  <c r="J36" i="5"/>
  <c r="L35" i="5"/>
  <c r="C35" i="5" s="1"/>
  <c r="L34" i="5"/>
  <c r="K33" i="5"/>
  <c r="J33" i="5"/>
  <c r="L32" i="5"/>
  <c r="C32" i="5" s="1"/>
  <c r="K31" i="5"/>
  <c r="J31" i="5"/>
  <c r="L30" i="5"/>
  <c r="C30" i="5" s="1"/>
  <c r="L29" i="5"/>
  <c r="C29" i="5" s="1"/>
  <c r="L28" i="5"/>
  <c r="K27" i="5"/>
  <c r="J27" i="5"/>
  <c r="F25" i="5"/>
  <c r="C25" i="5" s="1"/>
  <c r="I24" i="5"/>
  <c r="F24" i="5"/>
  <c r="O23" i="5"/>
  <c r="L23" i="5"/>
  <c r="I23" i="5"/>
  <c r="F23" i="5"/>
  <c r="O22" i="5"/>
  <c r="L22" i="5"/>
  <c r="L21" i="5" s="1"/>
  <c r="I22" i="5"/>
  <c r="I21" i="5" s="1"/>
  <c r="F22" i="5"/>
  <c r="N21" i="5"/>
  <c r="N275" i="5" s="1"/>
  <c r="N274" i="5" s="1"/>
  <c r="M21" i="5"/>
  <c r="M275" i="5" s="1"/>
  <c r="M274" i="5" s="1"/>
  <c r="K21" i="5"/>
  <c r="K275" i="5" s="1"/>
  <c r="K274" i="5" s="1"/>
  <c r="J21" i="5"/>
  <c r="H21" i="5"/>
  <c r="H275" i="5" s="1"/>
  <c r="H274" i="5" s="1"/>
  <c r="G21" i="5"/>
  <c r="E21" i="5"/>
  <c r="E275" i="5" s="1"/>
  <c r="E274" i="5" s="1"/>
  <c r="D21" i="5"/>
  <c r="H20" i="5"/>
  <c r="D20" i="5" l="1"/>
  <c r="E174" i="5"/>
  <c r="K174" i="5"/>
  <c r="G174" i="5"/>
  <c r="G120" i="5"/>
  <c r="G160" i="5"/>
  <c r="M160" i="5"/>
  <c r="C251" i="5"/>
  <c r="J252" i="5"/>
  <c r="C279" i="5"/>
  <c r="C283" i="5"/>
  <c r="J26" i="5"/>
  <c r="J20" i="5" s="1"/>
  <c r="C207" i="5"/>
  <c r="C124" i="5"/>
  <c r="C156" i="5"/>
  <c r="L31" i="5"/>
  <c r="C31" i="5" s="1"/>
  <c r="G54" i="5"/>
  <c r="C64" i="5"/>
  <c r="N160" i="5"/>
  <c r="H160" i="5"/>
  <c r="N187" i="5"/>
  <c r="K187" i="5"/>
  <c r="C59" i="5"/>
  <c r="C61" i="5"/>
  <c r="C63" i="5"/>
  <c r="J174" i="5"/>
  <c r="D212" i="5"/>
  <c r="D211" i="5" s="1"/>
  <c r="C239" i="5"/>
  <c r="C259" i="5"/>
  <c r="N252" i="5"/>
  <c r="G83" i="5"/>
  <c r="D275" i="5"/>
  <c r="D274" i="5" s="1"/>
  <c r="J275" i="5"/>
  <c r="J274" i="5" s="1"/>
  <c r="C42" i="5"/>
  <c r="N20" i="5"/>
  <c r="C112" i="5"/>
  <c r="K120" i="5"/>
  <c r="C144" i="5"/>
  <c r="C223" i="5"/>
  <c r="C231" i="5"/>
  <c r="C247" i="5"/>
  <c r="E187" i="5"/>
  <c r="E182" i="5" s="1"/>
  <c r="L27" i="5"/>
  <c r="K53" i="5"/>
  <c r="H54" i="5"/>
  <c r="I58" i="5"/>
  <c r="I54" i="5" s="1"/>
  <c r="F67" i="5"/>
  <c r="J120" i="5"/>
  <c r="J75" i="5" s="1"/>
  <c r="C122" i="5"/>
  <c r="C123" i="5"/>
  <c r="C172" i="5"/>
  <c r="M174" i="5"/>
  <c r="E212" i="5"/>
  <c r="I245" i="5"/>
  <c r="O276" i="5"/>
  <c r="G275" i="5"/>
  <c r="G274" i="5" s="1"/>
  <c r="H53" i="5"/>
  <c r="C72" i="5"/>
  <c r="C84" i="5"/>
  <c r="C88" i="5"/>
  <c r="C90" i="5"/>
  <c r="C100" i="5"/>
  <c r="C104" i="5"/>
  <c r="C105" i="5"/>
  <c r="C106" i="5"/>
  <c r="C107" i="5"/>
  <c r="C110" i="5"/>
  <c r="O108" i="5"/>
  <c r="C132" i="5"/>
  <c r="D182" i="5"/>
  <c r="H182" i="5"/>
  <c r="M212" i="5"/>
  <c r="C215" i="5"/>
  <c r="C218" i="5"/>
  <c r="O219" i="5"/>
  <c r="C235" i="5"/>
  <c r="C238" i="5"/>
  <c r="C243" i="5"/>
  <c r="F250" i="5"/>
  <c r="C250" i="5" s="1"/>
  <c r="L36" i="5"/>
  <c r="C36" i="5" s="1"/>
  <c r="D53" i="5"/>
  <c r="C74" i="5"/>
  <c r="M120" i="5"/>
  <c r="C128" i="5"/>
  <c r="C140" i="5"/>
  <c r="L153" i="5"/>
  <c r="L152" i="5" s="1"/>
  <c r="C164" i="5"/>
  <c r="C168" i="5"/>
  <c r="D174" i="5"/>
  <c r="H174" i="5"/>
  <c r="M182" i="5"/>
  <c r="C191" i="5"/>
  <c r="C195" i="5"/>
  <c r="C196" i="5"/>
  <c r="C197" i="5"/>
  <c r="C198" i="5"/>
  <c r="C203" i="5"/>
  <c r="C204" i="5"/>
  <c r="C206" i="5"/>
  <c r="C213" i="5"/>
  <c r="H212" i="5"/>
  <c r="H211" i="5" s="1"/>
  <c r="I241" i="5"/>
  <c r="I240" i="5" s="1"/>
  <c r="J240" i="5"/>
  <c r="C255" i="5"/>
  <c r="I275" i="5"/>
  <c r="C23" i="5"/>
  <c r="C24" i="5"/>
  <c r="C56" i="5"/>
  <c r="D76" i="5"/>
  <c r="O76" i="5"/>
  <c r="M83" i="5"/>
  <c r="M75" i="5" s="1"/>
  <c r="C92" i="5"/>
  <c r="L108" i="5"/>
  <c r="C116" i="5"/>
  <c r="N120" i="5"/>
  <c r="C129" i="5"/>
  <c r="C136" i="5"/>
  <c r="C148" i="5"/>
  <c r="F153" i="5"/>
  <c r="F152" i="5" s="1"/>
  <c r="C152" i="5" s="1"/>
  <c r="C155" i="5"/>
  <c r="K160" i="5"/>
  <c r="C176" i="5"/>
  <c r="M240" i="5"/>
  <c r="H252" i="5"/>
  <c r="G252" i="5"/>
  <c r="C271" i="5"/>
  <c r="F276" i="5"/>
  <c r="C278" i="5"/>
  <c r="G53" i="5"/>
  <c r="K26" i="5"/>
  <c r="L33" i="5"/>
  <c r="C33" i="5" s="1"/>
  <c r="F55" i="5"/>
  <c r="C55" i="5" s="1"/>
  <c r="L58" i="5"/>
  <c r="L54" i="5" s="1"/>
  <c r="C66" i="5"/>
  <c r="C71" i="5"/>
  <c r="N83" i="5"/>
  <c r="L85" i="5"/>
  <c r="C85" i="5" s="1"/>
  <c r="L91" i="5"/>
  <c r="C93" i="5"/>
  <c r="C94" i="5"/>
  <c r="L99" i="5"/>
  <c r="C119" i="5"/>
  <c r="C125" i="5"/>
  <c r="L131" i="5"/>
  <c r="C133" i="5"/>
  <c r="L134" i="5"/>
  <c r="C141" i="5"/>
  <c r="C142" i="5"/>
  <c r="C143" i="5"/>
  <c r="L147" i="5"/>
  <c r="C149" i="5"/>
  <c r="C150" i="5"/>
  <c r="C151" i="5"/>
  <c r="C158" i="5"/>
  <c r="C159" i="5"/>
  <c r="L162" i="5"/>
  <c r="I166" i="5"/>
  <c r="I161" i="5" s="1"/>
  <c r="I160" i="5" s="1"/>
  <c r="N174" i="5"/>
  <c r="L175" i="5"/>
  <c r="L174" i="5" s="1"/>
  <c r="C180" i="5"/>
  <c r="J182" i="5"/>
  <c r="C190" i="5"/>
  <c r="L199" i="5"/>
  <c r="L187" i="5" s="1"/>
  <c r="L182" i="5" s="1"/>
  <c r="L214" i="5"/>
  <c r="C214" i="5" s="1"/>
  <c r="G212" i="5"/>
  <c r="G211" i="5" s="1"/>
  <c r="O232" i="5"/>
  <c r="L233" i="5"/>
  <c r="L232" i="5" s="1"/>
  <c r="M252" i="5"/>
  <c r="I253" i="5"/>
  <c r="C280" i="5"/>
  <c r="C22" i="5"/>
  <c r="O21" i="5"/>
  <c r="C28" i="5"/>
  <c r="C37" i="5"/>
  <c r="C57" i="5"/>
  <c r="C60" i="5"/>
  <c r="I69" i="5"/>
  <c r="I67" i="5" s="1"/>
  <c r="C73" i="5"/>
  <c r="C82" i="5"/>
  <c r="C87" i="5"/>
  <c r="C101" i="5"/>
  <c r="C103" i="5"/>
  <c r="I114" i="5"/>
  <c r="L121" i="5"/>
  <c r="I131" i="5"/>
  <c r="I120" i="5" s="1"/>
  <c r="L166" i="5"/>
  <c r="C186" i="5"/>
  <c r="C194" i="5"/>
  <c r="J212" i="5"/>
  <c r="N212" i="5"/>
  <c r="N211" i="5" s="1"/>
  <c r="L227" i="5"/>
  <c r="L245" i="5"/>
  <c r="L257" i="5"/>
  <c r="L253" i="5" s="1"/>
  <c r="L252" i="5" s="1"/>
  <c r="K252" i="5"/>
  <c r="C43" i="5"/>
  <c r="I99" i="5"/>
  <c r="L114" i="5"/>
  <c r="H120" i="5"/>
  <c r="H75" i="5" s="1"/>
  <c r="L138" i="5"/>
  <c r="C165" i="5"/>
  <c r="C173" i="5"/>
  <c r="O199" i="5"/>
  <c r="C34" i="5"/>
  <c r="O45" i="5"/>
  <c r="C45" i="5" s="1"/>
  <c r="J54" i="5"/>
  <c r="J53" i="5" s="1"/>
  <c r="N54" i="5"/>
  <c r="N53" i="5" s="1"/>
  <c r="C62" i="5"/>
  <c r="C65" i="5"/>
  <c r="L69" i="5"/>
  <c r="L67" i="5" s="1"/>
  <c r="C79" i="5"/>
  <c r="C96" i="5"/>
  <c r="K83" i="5"/>
  <c r="C113" i="5"/>
  <c r="D120" i="5"/>
  <c r="L126" i="5"/>
  <c r="I174" i="5"/>
  <c r="N182" i="5"/>
  <c r="N181" i="5" s="1"/>
  <c r="C192" i="5"/>
  <c r="C210" i="5"/>
  <c r="K212" i="5"/>
  <c r="K211" i="5" s="1"/>
  <c r="C220" i="5"/>
  <c r="C224" i="5"/>
  <c r="C225" i="5"/>
  <c r="C226" i="5"/>
  <c r="O227" i="5"/>
  <c r="L241" i="5"/>
  <c r="C249" i="5"/>
  <c r="C260" i="5"/>
  <c r="C262" i="5"/>
  <c r="C282" i="5"/>
  <c r="C27" i="5"/>
  <c r="E53" i="5"/>
  <c r="O67" i="5"/>
  <c r="L275" i="5"/>
  <c r="L274" i="5" s="1"/>
  <c r="F76" i="5"/>
  <c r="C68" i="5"/>
  <c r="C95" i="5"/>
  <c r="F91" i="5"/>
  <c r="C167" i="5"/>
  <c r="F166" i="5"/>
  <c r="C254" i="5"/>
  <c r="G20" i="5"/>
  <c r="K20" i="5"/>
  <c r="F21" i="5"/>
  <c r="F58" i="5"/>
  <c r="C77" i="5"/>
  <c r="C81" i="5"/>
  <c r="C86" i="5"/>
  <c r="I91" i="5"/>
  <c r="C97" i="5"/>
  <c r="C98" i="5"/>
  <c r="C117" i="5"/>
  <c r="C118" i="5"/>
  <c r="O121" i="5"/>
  <c r="C130" i="5"/>
  <c r="C135" i="5"/>
  <c r="F134" i="5"/>
  <c r="C134" i="5" s="1"/>
  <c r="C145" i="5"/>
  <c r="C146" i="5"/>
  <c r="C147" i="5"/>
  <c r="C154" i="5"/>
  <c r="O162" i="5"/>
  <c r="C169" i="5"/>
  <c r="C170" i="5"/>
  <c r="C171" i="5"/>
  <c r="C115" i="5"/>
  <c r="F114" i="5"/>
  <c r="C44" i="5"/>
  <c r="O58" i="5"/>
  <c r="O54" i="5" s="1"/>
  <c r="C70" i="5"/>
  <c r="C78" i="5"/>
  <c r="I80" i="5"/>
  <c r="I76" i="5" s="1"/>
  <c r="C89" i="5"/>
  <c r="C109" i="5"/>
  <c r="C111" i="5"/>
  <c r="F108" i="5"/>
  <c r="E120" i="5"/>
  <c r="E75" i="5" s="1"/>
  <c r="C137" i="5"/>
  <c r="O138" i="5"/>
  <c r="C157" i="5"/>
  <c r="E161" i="5"/>
  <c r="E160" i="5" s="1"/>
  <c r="C163" i="5"/>
  <c r="F162" i="5"/>
  <c r="C177" i="5"/>
  <c r="C127" i="5"/>
  <c r="F126" i="5"/>
  <c r="E20" i="5"/>
  <c r="I20" i="5"/>
  <c r="M20" i="5"/>
  <c r="O91" i="5"/>
  <c r="C102" i="5"/>
  <c r="O114" i="5"/>
  <c r="F121" i="5"/>
  <c r="O126" i="5"/>
  <c r="C139" i="5"/>
  <c r="F138" i="5"/>
  <c r="O166" i="5"/>
  <c r="K182" i="5"/>
  <c r="C184" i="5"/>
  <c r="C216" i="5"/>
  <c r="C217" i="5"/>
  <c r="L219" i="5"/>
  <c r="F233" i="5"/>
  <c r="C234" i="5"/>
  <c r="E240" i="5"/>
  <c r="F241" i="5"/>
  <c r="C242" i="5"/>
  <c r="C248" i="5"/>
  <c r="C256" i="5"/>
  <c r="O257" i="5"/>
  <c r="O253" i="5" s="1"/>
  <c r="O252" i="5" s="1"/>
  <c r="F265" i="5"/>
  <c r="C284" i="5"/>
  <c r="F99" i="5"/>
  <c r="G182" i="5"/>
  <c r="G181" i="5" s="1"/>
  <c r="C185" i="5"/>
  <c r="I183" i="5"/>
  <c r="C189" i="5"/>
  <c r="O188" i="5"/>
  <c r="O187" i="5" s="1"/>
  <c r="O182" i="5" s="1"/>
  <c r="C200" i="5"/>
  <c r="C201" i="5"/>
  <c r="C202" i="5"/>
  <c r="F199" i="5"/>
  <c r="F187" i="5" s="1"/>
  <c r="C208" i="5"/>
  <c r="C229" i="5"/>
  <c r="C230" i="5"/>
  <c r="F227" i="5"/>
  <c r="C236" i="5"/>
  <c r="C237" i="5"/>
  <c r="O245" i="5"/>
  <c r="O240" i="5" s="1"/>
  <c r="F257" i="5"/>
  <c r="C257" i="5" s="1"/>
  <c r="C258" i="5"/>
  <c r="C268" i="5"/>
  <c r="O269" i="5"/>
  <c r="C277" i="5"/>
  <c r="I188" i="5"/>
  <c r="C193" i="5"/>
  <c r="I199" i="5"/>
  <c r="C205" i="5"/>
  <c r="C209" i="5"/>
  <c r="C221" i="5"/>
  <c r="C222" i="5"/>
  <c r="F219" i="5"/>
  <c r="C228" i="5"/>
  <c r="C244" i="5"/>
  <c r="F245" i="5"/>
  <c r="C246" i="5"/>
  <c r="C261" i="5"/>
  <c r="C264" i="5"/>
  <c r="F269" i="5"/>
  <c r="C270" i="5"/>
  <c r="I276" i="5"/>
  <c r="C281" i="5"/>
  <c r="I219" i="5"/>
  <c r="I227" i="5"/>
  <c r="I263" i="5"/>
  <c r="C263" i="5" s="1"/>
  <c r="I267" i="5"/>
  <c r="F179" i="5"/>
  <c r="F183" i="5"/>
  <c r="M211" i="5" l="1"/>
  <c r="H181" i="5"/>
  <c r="N75" i="5"/>
  <c r="N52" i="5" s="1"/>
  <c r="N51" i="5" s="1"/>
  <c r="G75" i="5"/>
  <c r="G272" i="5" s="1"/>
  <c r="D181" i="5"/>
  <c r="I274" i="5"/>
  <c r="L240" i="5"/>
  <c r="C99" i="5"/>
  <c r="E211" i="5"/>
  <c r="E181" i="5" s="1"/>
  <c r="D75" i="5"/>
  <c r="D52" i="5" s="1"/>
  <c r="D51" i="5" s="1"/>
  <c r="D273" i="5" s="1"/>
  <c r="O212" i="5"/>
  <c r="O211" i="5" s="1"/>
  <c r="O181" i="5" s="1"/>
  <c r="C69" i="5"/>
  <c r="K75" i="5"/>
  <c r="K52" i="5" s="1"/>
  <c r="C131" i="5"/>
  <c r="O20" i="5"/>
  <c r="J52" i="5"/>
  <c r="M181" i="5"/>
  <c r="H52" i="5"/>
  <c r="H51" i="5" s="1"/>
  <c r="M52" i="5"/>
  <c r="M272" i="5"/>
  <c r="F54" i="5"/>
  <c r="C54" i="5" s="1"/>
  <c r="L212" i="5"/>
  <c r="L211" i="5" s="1"/>
  <c r="L181" i="5" s="1"/>
  <c r="C175" i="5"/>
  <c r="C153" i="5"/>
  <c r="O53" i="5"/>
  <c r="L53" i="5"/>
  <c r="J211" i="5"/>
  <c r="C188" i="5"/>
  <c r="L120" i="5"/>
  <c r="L161" i="5"/>
  <c r="L160" i="5" s="1"/>
  <c r="K181" i="5"/>
  <c r="O83" i="5"/>
  <c r="C108" i="5"/>
  <c r="I83" i="5"/>
  <c r="I75" i="5" s="1"/>
  <c r="L26" i="5"/>
  <c r="L20" i="5" s="1"/>
  <c r="D272" i="5"/>
  <c r="K272" i="5"/>
  <c r="C67" i="5"/>
  <c r="I53" i="5"/>
  <c r="I212" i="5"/>
  <c r="I211" i="5" s="1"/>
  <c r="H272" i="5"/>
  <c r="L83" i="5"/>
  <c r="C245" i="5"/>
  <c r="C114" i="5"/>
  <c r="E272" i="5"/>
  <c r="F178" i="5"/>
  <c r="C179" i="5"/>
  <c r="C276" i="5"/>
  <c r="C241" i="5"/>
  <c r="F240" i="5"/>
  <c r="C138" i="5"/>
  <c r="F120" i="5"/>
  <c r="C121" i="5"/>
  <c r="C162" i="5"/>
  <c r="F161" i="5"/>
  <c r="C58" i="5"/>
  <c r="F253" i="5"/>
  <c r="C91" i="5"/>
  <c r="C76" i="5"/>
  <c r="C80" i="5"/>
  <c r="F182" i="5"/>
  <c r="C183" i="5"/>
  <c r="I266" i="5"/>
  <c r="C267" i="5"/>
  <c r="C219" i="5"/>
  <c r="F212" i="5"/>
  <c r="I187" i="5"/>
  <c r="C187" i="5" s="1"/>
  <c r="C227" i="5"/>
  <c r="C126" i="5"/>
  <c r="O120" i="5"/>
  <c r="E52" i="5"/>
  <c r="C233" i="5"/>
  <c r="F232" i="5"/>
  <c r="C232" i="5" s="1"/>
  <c r="C269" i="5"/>
  <c r="C199" i="5"/>
  <c r="O161" i="5"/>
  <c r="O160" i="5" s="1"/>
  <c r="F275" i="5"/>
  <c r="C21" i="5"/>
  <c r="F20" i="5"/>
  <c r="I252" i="5"/>
  <c r="C166" i="5"/>
  <c r="F83" i="5"/>
  <c r="O275" i="5"/>
  <c r="O274" i="5" s="1"/>
  <c r="N272" i="5" l="1"/>
  <c r="G52" i="5"/>
  <c r="G51" i="5" s="1"/>
  <c r="C240" i="5"/>
  <c r="M51" i="5"/>
  <c r="M50" i="5" s="1"/>
  <c r="K51" i="5"/>
  <c r="F53" i="5"/>
  <c r="G273" i="5"/>
  <c r="G50" i="5"/>
  <c r="L75" i="5"/>
  <c r="L52" i="5" s="1"/>
  <c r="L51" i="5" s="1"/>
  <c r="L50" i="5" s="1"/>
  <c r="I52" i="5"/>
  <c r="H50" i="5"/>
  <c r="H273" i="5"/>
  <c r="C26" i="5"/>
  <c r="J272" i="5"/>
  <c r="J181" i="5"/>
  <c r="J51" i="5" s="1"/>
  <c r="C20" i="5"/>
  <c r="C83" i="5"/>
  <c r="E51" i="5"/>
  <c r="E273" i="5" s="1"/>
  <c r="O75" i="5"/>
  <c r="O272" i="5" s="1"/>
  <c r="K273" i="5"/>
  <c r="K50" i="5"/>
  <c r="D50" i="5"/>
  <c r="F274" i="5"/>
  <c r="C274" i="5" s="1"/>
  <c r="C275" i="5"/>
  <c r="I265" i="5"/>
  <c r="C266" i="5"/>
  <c r="C253" i="5"/>
  <c r="F252" i="5"/>
  <c r="C53" i="5"/>
  <c r="I182" i="5"/>
  <c r="C212" i="5"/>
  <c r="F211" i="5"/>
  <c r="C211" i="5" s="1"/>
  <c r="F75" i="5"/>
  <c r="C120" i="5"/>
  <c r="C178" i="5"/>
  <c r="F174" i="5"/>
  <c r="C174" i="5" s="1"/>
  <c r="F160" i="5"/>
  <c r="C160" i="5" s="1"/>
  <c r="C161" i="5"/>
  <c r="N50" i="5"/>
  <c r="N273" i="5"/>
  <c r="M273" i="5" l="1"/>
  <c r="I181" i="5"/>
  <c r="I51" i="5" s="1"/>
  <c r="I50" i="5" s="1"/>
  <c r="E50" i="5"/>
  <c r="L272" i="5"/>
  <c r="C75" i="5"/>
  <c r="O52" i="5"/>
  <c r="O51" i="5" s="1"/>
  <c r="O50" i="5" s="1"/>
  <c r="J50" i="5"/>
  <c r="J273" i="5"/>
  <c r="F181" i="5"/>
  <c r="C181" i="5" s="1"/>
  <c r="L273" i="5"/>
  <c r="F52" i="5"/>
  <c r="C252" i="5"/>
  <c r="F272" i="5"/>
  <c r="C182" i="5"/>
  <c r="I272" i="5"/>
  <c r="C265" i="5"/>
  <c r="O273" i="5" l="1"/>
  <c r="I273" i="5"/>
  <c r="C272" i="5"/>
  <c r="F51" i="5"/>
  <c r="C52" i="5"/>
  <c r="F273" i="5" l="1"/>
  <c r="C273" i="5" s="1"/>
  <c r="C51" i="5"/>
  <c r="F50" i="5"/>
  <c r="C50" i="5" s="1"/>
  <c r="O284" i="4" l="1"/>
  <c r="L284" i="4"/>
  <c r="I284" i="4"/>
  <c r="F284" i="4"/>
  <c r="C284" i="4" s="1"/>
  <c r="O283" i="4"/>
  <c r="L283" i="4"/>
  <c r="I283" i="4"/>
  <c r="F283" i="4"/>
  <c r="O282" i="4"/>
  <c r="L282" i="4"/>
  <c r="I282" i="4"/>
  <c r="F282" i="4"/>
  <c r="O281" i="4"/>
  <c r="L281" i="4"/>
  <c r="I281" i="4"/>
  <c r="F281" i="4"/>
  <c r="O280" i="4"/>
  <c r="L280" i="4"/>
  <c r="I280" i="4"/>
  <c r="F280" i="4"/>
  <c r="C280" i="4" s="1"/>
  <c r="O279" i="4"/>
  <c r="L279" i="4"/>
  <c r="I279" i="4"/>
  <c r="F279" i="4"/>
  <c r="O278" i="4"/>
  <c r="L278" i="4"/>
  <c r="I278" i="4"/>
  <c r="F278" i="4"/>
  <c r="O277" i="4"/>
  <c r="L277" i="4"/>
  <c r="L276" i="4" s="1"/>
  <c r="I277" i="4"/>
  <c r="F277" i="4"/>
  <c r="N276" i="4"/>
  <c r="M276" i="4"/>
  <c r="K276" i="4"/>
  <c r="J276" i="4"/>
  <c r="H276" i="4"/>
  <c r="G276" i="4"/>
  <c r="E276" i="4"/>
  <c r="D276" i="4"/>
  <c r="O271" i="4"/>
  <c r="L271" i="4"/>
  <c r="I271" i="4"/>
  <c r="F271" i="4"/>
  <c r="O270" i="4"/>
  <c r="O269" i="4" s="1"/>
  <c r="L270" i="4"/>
  <c r="L269" i="4" s="1"/>
  <c r="I270" i="4"/>
  <c r="F270" i="4"/>
  <c r="F269" i="4" s="1"/>
  <c r="N269" i="4"/>
  <c r="M269" i="4"/>
  <c r="K269" i="4"/>
  <c r="J269" i="4"/>
  <c r="H269" i="4"/>
  <c r="G269" i="4"/>
  <c r="E269" i="4"/>
  <c r="D269" i="4"/>
  <c r="O268" i="4"/>
  <c r="O267" i="4" s="1"/>
  <c r="O266" i="4" s="1"/>
  <c r="O265" i="4" s="1"/>
  <c r="L268" i="4"/>
  <c r="L267" i="4" s="1"/>
  <c r="L266" i="4" s="1"/>
  <c r="L265" i="4" s="1"/>
  <c r="I268" i="4"/>
  <c r="I267" i="4" s="1"/>
  <c r="I266" i="4" s="1"/>
  <c r="I265" i="4" s="1"/>
  <c r="F268" i="4"/>
  <c r="N267" i="4"/>
  <c r="N266" i="4" s="1"/>
  <c r="N265" i="4" s="1"/>
  <c r="M267" i="4"/>
  <c r="M266" i="4" s="1"/>
  <c r="M265" i="4" s="1"/>
  <c r="K267" i="4"/>
  <c r="K266" i="4" s="1"/>
  <c r="K265" i="4" s="1"/>
  <c r="J267" i="4"/>
  <c r="J266" i="4" s="1"/>
  <c r="J265" i="4" s="1"/>
  <c r="H267" i="4"/>
  <c r="H266" i="4" s="1"/>
  <c r="H265" i="4" s="1"/>
  <c r="G267" i="4"/>
  <c r="F267" i="4"/>
  <c r="E267" i="4"/>
  <c r="E266" i="4" s="1"/>
  <c r="E265" i="4" s="1"/>
  <c r="D267" i="4"/>
  <c r="D266" i="4" s="1"/>
  <c r="D265" i="4" s="1"/>
  <c r="G266" i="4"/>
  <c r="G265" i="4" s="1"/>
  <c r="O264" i="4"/>
  <c r="O263" i="4" s="1"/>
  <c r="L264" i="4"/>
  <c r="L263" i="4" s="1"/>
  <c r="I264" i="4"/>
  <c r="I263" i="4" s="1"/>
  <c r="F264" i="4"/>
  <c r="N263" i="4"/>
  <c r="M263" i="4"/>
  <c r="K263" i="4"/>
  <c r="J263" i="4"/>
  <c r="H263" i="4"/>
  <c r="G263" i="4"/>
  <c r="E263" i="4"/>
  <c r="D263" i="4"/>
  <c r="O262" i="4"/>
  <c r="L262" i="4"/>
  <c r="I262" i="4"/>
  <c r="F262" i="4"/>
  <c r="O261" i="4"/>
  <c r="L261" i="4"/>
  <c r="I261" i="4"/>
  <c r="F261" i="4"/>
  <c r="O260" i="4"/>
  <c r="L260" i="4"/>
  <c r="I260" i="4"/>
  <c r="F260" i="4"/>
  <c r="O259" i="4"/>
  <c r="L259" i="4"/>
  <c r="I259" i="4"/>
  <c r="F259" i="4"/>
  <c r="O258" i="4"/>
  <c r="L258" i="4"/>
  <c r="I258" i="4"/>
  <c r="F258" i="4"/>
  <c r="F257" i="4" s="1"/>
  <c r="N257" i="4"/>
  <c r="N253" i="4" s="1"/>
  <c r="M257" i="4"/>
  <c r="M253" i="4" s="1"/>
  <c r="K257" i="4"/>
  <c r="K253" i="4" s="1"/>
  <c r="K252" i="4" s="1"/>
  <c r="J257" i="4"/>
  <c r="J253" i="4" s="1"/>
  <c r="J252" i="4" s="1"/>
  <c r="H257" i="4"/>
  <c r="G257" i="4"/>
  <c r="G253" i="4" s="1"/>
  <c r="G252" i="4" s="1"/>
  <c r="E257" i="4"/>
  <c r="E253" i="4" s="1"/>
  <c r="E252" i="4" s="1"/>
  <c r="D257" i="4"/>
  <c r="O256" i="4"/>
  <c r="L256" i="4"/>
  <c r="I256" i="4"/>
  <c r="F256" i="4"/>
  <c r="O255" i="4"/>
  <c r="L255" i="4"/>
  <c r="I255" i="4"/>
  <c r="F255" i="4"/>
  <c r="O254" i="4"/>
  <c r="L254" i="4"/>
  <c r="I254" i="4"/>
  <c r="F254" i="4"/>
  <c r="H253" i="4"/>
  <c r="H252" i="4" s="1"/>
  <c r="D253" i="4"/>
  <c r="D252" i="4" s="1"/>
  <c r="O251" i="4"/>
  <c r="L251" i="4"/>
  <c r="L250" i="4" s="1"/>
  <c r="I251" i="4"/>
  <c r="I250" i="4" s="1"/>
  <c r="F251" i="4"/>
  <c r="O250" i="4"/>
  <c r="N250" i="4"/>
  <c r="M250" i="4"/>
  <c r="K250" i="4"/>
  <c r="J250" i="4"/>
  <c r="H250" i="4"/>
  <c r="G250" i="4"/>
  <c r="E250" i="4"/>
  <c r="D250" i="4"/>
  <c r="O249" i="4"/>
  <c r="L249" i="4"/>
  <c r="I249" i="4"/>
  <c r="F249" i="4"/>
  <c r="O248" i="4"/>
  <c r="L248" i="4"/>
  <c r="I248" i="4"/>
  <c r="F248" i="4"/>
  <c r="O247" i="4"/>
  <c r="L247" i="4"/>
  <c r="I247" i="4"/>
  <c r="F247" i="4"/>
  <c r="O246" i="4"/>
  <c r="L246" i="4"/>
  <c r="I246" i="4"/>
  <c r="F246" i="4"/>
  <c r="N245" i="4"/>
  <c r="M245" i="4"/>
  <c r="K245" i="4"/>
  <c r="J245" i="4"/>
  <c r="H245" i="4"/>
  <c r="G245" i="4"/>
  <c r="E245" i="4"/>
  <c r="D245" i="4"/>
  <c r="O244" i="4"/>
  <c r="L244" i="4"/>
  <c r="I244" i="4"/>
  <c r="F244" i="4"/>
  <c r="O243" i="4"/>
  <c r="L243" i="4"/>
  <c r="I243" i="4"/>
  <c r="F243" i="4"/>
  <c r="O242" i="4"/>
  <c r="O241" i="4" s="1"/>
  <c r="L242" i="4"/>
  <c r="L241" i="4" s="1"/>
  <c r="I242" i="4"/>
  <c r="F242" i="4"/>
  <c r="N241" i="4"/>
  <c r="M241" i="4"/>
  <c r="M240" i="4" s="1"/>
  <c r="K241" i="4"/>
  <c r="J241" i="4"/>
  <c r="H241" i="4"/>
  <c r="G241" i="4"/>
  <c r="E241" i="4"/>
  <c r="E240" i="4" s="1"/>
  <c r="D241" i="4"/>
  <c r="D240" i="4" s="1"/>
  <c r="H240" i="4"/>
  <c r="O239" i="4"/>
  <c r="L239" i="4"/>
  <c r="I239" i="4"/>
  <c r="F239" i="4"/>
  <c r="O238" i="4"/>
  <c r="L238" i="4"/>
  <c r="I238" i="4"/>
  <c r="F238" i="4"/>
  <c r="O237" i="4"/>
  <c r="L237" i="4"/>
  <c r="I237" i="4"/>
  <c r="F237" i="4"/>
  <c r="O236" i="4"/>
  <c r="L236" i="4"/>
  <c r="I236" i="4"/>
  <c r="F236" i="4"/>
  <c r="O235" i="4"/>
  <c r="L235" i="4"/>
  <c r="I235" i="4"/>
  <c r="F235" i="4"/>
  <c r="O234" i="4"/>
  <c r="L234" i="4"/>
  <c r="I234" i="4"/>
  <c r="F234" i="4"/>
  <c r="N233" i="4"/>
  <c r="N232" i="4" s="1"/>
  <c r="M233" i="4"/>
  <c r="K233" i="4"/>
  <c r="K232" i="4" s="1"/>
  <c r="J233" i="4"/>
  <c r="J232" i="4" s="1"/>
  <c r="H233" i="4"/>
  <c r="H232" i="4" s="1"/>
  <c r="G233" i="4"/>
  <c r="E233" i="4"/>
  <c r="E232" i="4" s="1"/>
  <c r="D233" i="4"/>
  <c r="D232" i="4" s="1"/>
  <c r="M232" i="4"/>
  <c r="G232" i="4"/>
  <c r="O231" i="4"/>
  <c r="L231" i="4"/>
  <c r="I231" i="4"/>
  <c r="F231" i="4"/>
  <c r="O230" i="4"/>
  <c r="L230" i="4"/>
  <c r="I230" i="4"/>
  <c r="F230" i="4"/>
  <c r="O229" i="4"/>
  <c r="L229" i="4"/>
  <c r="I229" i="4"/>
  <c r="F229" i="4"/>
  <c r="O228" i="4"/>
  <c r="O227" i="4" s="1"/>
  <c r="L228" i="4"/>
  <c r="I228" i="4"/>
  <c r="F228" i="4"/>
  <c r="N227" i="4"/>
  <c r="M227" i="4"/>
  <c r="K227" i="4"/>
  <c r="J227" i="4"/>
  <c r="H227" i="4"/>
  <c r="G227" i="4"/>
  <c r="E227" i="4"/>
  <c r="D227" i="4"/>
  <c r="O226" i="4"/>
  <c r="L226" i="4"/>
  <c r="I226" i="4"/>
  <c r="F226" i="4"/>
  <c r="O225" i="4"/>
  <c r="L225" i="4"/>
  <c r="I225" i="4"/>
  <c r="F225" i="4"/>
  <c r="O224" i="4"/>
  <c r="L224" i="4"/>
  <c r="I224" i="4"/>
  <c r="C224" i="4" s="1"/>
  <c r="F224" i="4"/>
  <c r="O223" i="4"/>
  <c r="L223" i="4"/>
  <c r="I223" i="4"/>
  <c r="F223" i="4"/>
  <c r="O222" i="4"/>
  <c r="L222" i="4"/>
  <c r="I222" i="4"/>
  <c r="F222" i="4"/>
  <c r="O221" i="4"/>
  <c r="L221" i="4"/>
  <c r="I221" i="4"/>
  <c r="F221" i="4"/>
  <c r="O220" i="4"/>
  <c r="L220" i="4"/>
  <c r="I220" i="4"/>
  <c r="F220" i="4"/>
  <c r="N219" i="4"/>
  <c r="M219" i="4"/>
  <c r="K219" i="4"/>
  <c r="J219" i="4"/>
  <c r="H219" i="4"/>
  <c r="G219" i="4"/>
  <c r="E219" i="4"/>
  <c r="D219" i="4"/>
  <c r="O218" i="4"/>
  <c r="L218" i="4"/>
  <c r="I218" i="4"/>
  <c r="F218" i="4"/>
  <c r="O217" i="4"/>
  <c r="L217" i="4"/>
  <c r="L216" i="4" s="1"/>
  <c r="I217" i="4"/>
  <c r="F217" i="4"/>
  <c r="O216" i="4"/>
  <c r="N216" i="4"/>
  <c r="M216" i="4"/>
  <c r="K216" i="4"/>
  <c r="J216" i="4"/>
  <c r="H216" i="4"/>
  <c r="G216" i="4"/>
  <c r="F216" i="4"/>
  <c r="E216" i="4"/>
  <c r="D216" i="4"/>
  <c r="O215" i="4"/>
  <c r="O214" i="4" s="1"/>
  <c r="L215" i="4"/>
  <c r="I215" i="4"/>
  <c r="I214" i="4" s="1"/>
  <c r="F215" i="4"/>
  <c r="N214" i="4"/>
  <c r="M214" i="4"/>
  <c r="L214" i="4"/>
  <c r="K214" i="4"/>
  <c r="J214" i="4"/>
  <c r="J212" i="4" s="1"/>
  <c r="H214" i="4"/>
  <c r="G214" i="4"/>
  <c r="E214" i="4"/>
  <c r="D214" i="4"/>
  <c r="O213" i="4"/>
  <c r="L213" i="4"/>
  <c r="I213" i="4"/>
  <c r="F213" i="4"/>
  <c r="O210" i="4"/>
  <c r="L210" i="4"/>
  <c r="I210" i="4"/>
  <c r="F210" i="4"/>
  <c r="O209" i="4"/>
  <c r="L209" i="4"/>
  <c r="L208" i="4" s="1"/>
  <c r="I209" i="4"/>
  <c r="I208" i="4" s="1"/>
  <c r="F209" i="4"/>
  <c r="O208" i="4"/>
  <c r="N208" i="4"/>
  <c r="M208" i="4"/>
  <c r="K208" i="4"/>
  <c r="J208" i="4"/>
  <c r="H208" i="4"/>
  <c r="G208" i="4"/>
  <c r="F208" i="4"/>
  <c r="E208" i="4"/>
  <c r="D208" i="4"/>
  <c r="O207" i="4"/>
  <c r="L207" i="4"/>
  <c r="I207" i="4"/>
  <c r="F207" i="4"/>
  <c r="O206" i="4"/>
  <c r="L206" i="4"/>
  <c r="I206" i="4"/>
  <c r="F206" i="4"/>
  <c r="O205" i="4"/>
  <c r="L205" i="4"/>
  <c r="I205" i="4"/>
  <c r="F205" i="4"/>
  <c r="O204" i="4"/>
  <c r="L204" i="4"/>
  <c r="I204" i="4"/>
  <c r="F204" i="4"/>
  <c r="O203" i="4"/>
  <c r="L203" i="4"/>
  <c r="I203" i="4"/>
  <c r="F203" i="4"/>
  <c r="O202" i="4"/>
  <c r="L202" i="4"/>
  <c r="I202" i="4"/>
  <c r="F202" i="4"/>
  <c r="O201" i="4"/>
  <c r="L201" i="4"/>
  <c r="I201" i="4"/>
  <c r="F201" i="4"/>
  <c r="O200" i="4"/>
  <c r="O199" i="4" s="1"/>
  <c r="L200" i="4"/>
  <c r="I200" i="4"/>
  <c r="F200" i="4"/>
  <c r="N199" i="4"/>
  <c r="M199" i="4"/>
  <c r="K199" i="4"/>
  <c r="J199" i="4"/>
  <c r="H199" i="4"/>
  <c r="G199" i="4"/>
  <c r="E199" i="4"/>
  <c r="D199" i="4"/>
  <c r="O198" i="4"/>
  <c r="L198" i="4"/>
  <c r="I198" i="4"/>
  <c r="F198" i="4"/>
  <c r="O197" i="4"/>
  <c r="L197" i="4"/>
  <c r="I197" i="4"/>
  <c r="F197" i="4"/>
  <c r="O196" i="4"/>
  <c r="L196" i="4"/>
  <c r="I196" i="4"/>
  <c r="F196" i="4"/>
  <c r="O195" i="4"/>
  <c r="L195" i="4"/>
  <c r="I195" i="4"/>
  <c r="F195" i="4"/>
  <c r="O194" i="4"/>
  <c r="L194" i="4"/>
  <c r="I194" i="4"/>
  <c r="F194" i="4"/>
  <c r="O193" i="4"/>
  <c r="L193" i="4"/>
  <c r="I193" i="4"/>
  <c r="F193" i="4"/>
  <c r="O192" i="4"/>
  <c r="L192" i="4"/>
  <c r="I192" i="4"/>
  <c r="F192" i="4"/>
  <c r="O191" i="4"/>
  <c r="L191" i="4"/>
  <c r="I191" i="4"/>
  <c r="F191" i="4"/>
  <c r="O190" i="4"/>
  <c r="L190" i="4"/>
  <c r="I190" i="4"/>
  <c r="F190" i="4"/>
  <c r="O189" i="4"/>
  <c r="L189" i="4"/>
  <c r="L188" i="4" s="1"/>
  <c r="I189" i="4"/>
  <c r="F189" i="4"/>
  <c r="N188" i="4"/>
  <c r="M188" i="4"/>
  <c r="K188" i="4"/>
  <c r="J188" i="4"/>
  <c r="H188" i="4"/>
  <c r="G188" i="4"/>
  <c r="E188" i="4"/>
  <c r="E187" i="4" s="1"/>
  <c r="D188" i="4"/>
  <c r="O186" i="4"/>
  <c r="L186" i="4"/>
  <c r="I186" i="4"/>
  <c r="F186" i="4"/>
  <c r="O185" i="4"/>
  <c r="L185" i="4"/>
  <c r="I185" i="4"/>
  <c r="F185" i="4"/>
  <c r="O184" i="4"/>
  <c r="O183" i="4" s="1"/>
  <c r="L184" i="4"/>
  <c r="I184" i="4"/>
  <c r="F184" i="4"/>
  <c r="F183" i="4" s="1"/>
  <c r="N183" i="4"/>
  <c r="M183" i="4"/>
  <c r="K183" i="4"/>
  <c r="J183" i="4"/>
  <c r="H183" i="4"/>
  <c r="G183" i="4"/>
  <c r="E183" i="4"/>
  <c r="D183" i="4"/>
  <c r="O180" i="4"/>
  <c r="O179" i="4" s="1"/>
  <c r="O178" i="4" s="1"/>
  <c r="L180" i="4"/>
  <c r="L179" i="4" s="1"/>
  <c r="L178" i="4" s="1"/>
  <c r="I180" i="4"/>
  <c r="F180" i="4"/>
  <c r="N179" i="4"/>
  <c r="N178" i="4" s="1"/>
  <c r="M179" i="4"/>
  <c r="K179" i="4"/>
  <c r="K178" i="4" s="1"/>
  <c r="J179" i="4"/>
  <c r="I179" i="4"/>
  <c r="H179" i="4"/>
  <c r="H178" i="4" s="1"/>
  <c r="G179" i="4"/>
  <c r="G178" i="4" s="1"/>
  <c r="E179" i="4"/>
  <c r="E178" i="4" s="1"/>
  <c r="D179" i="4"/>
  <c r="D178" i="4" s="1"/>
  <c r="M178" i="4"/>
  <c r="J178" i="4"/>
  <c r="I178" i="4"/>
  <c r="O177" i="4"/>
  <c r="L177" i="4"/>
  <c r="I177" i="4"/>
  <c r="F177" i="4"/>
  <c r="O176" i="4"/>
  <c r="L176" i="4"/>
  <c r="L175" i="4" s="1"/>
  <c r="I176" i="4"/>
  <c r="I175" i="4" s="1"/>
  <c r="F176" i="4"/>
  <c r="N175" i="4"/>
  <c r="M175" i="4"/>
  <c r="K175" i="4"/>
  <c r="J175" i="4"/>
  <c r="H175" i="4"/>
  <c r="H174" i="4" s="1"/>
  <c r="G175" i="4"/>
  <c r="E175" i="4"/>
  <c r="D175" i="4"/>
  <c r="O173" i="4"/>
  <c r="L173" i="4"/>
  <c r="I173" i="4"/>
  <c r="F173" i="4"/>
  <c r="O172" i="4"/>
  <c r="L172" i="4"/>
  <c r="L171" i="4" s="1"/>
  <c r="I172" i="4"/>
  <c r="I171" i="4" s="1"/>
  <c r="F172" i="4"/>
  <c r="N171" i="4"/>
  <c r="M171" i="4"/>
  <c r="K171" i="4"/>
  <c r="J171" i="4"/>
  <c r="H171" i="4"/>
  <c r="G171" i="4"/>
  <c r="E171" i="4"/>
  <c r="D171" i="4"/>
  <c r="O170" i="4"/>
  <c r="L170" i="4"/>
  <c r="I170" i="4"/>
  <c r="F170" i="4"/>
  <c r="O169" i="4"/>
  <c r="L169" i="4"/>
  <c r="I169" i="4"/>
  <c r="F169" i="4"/>
  <c r="O168" i="4"/>
  <c r="L168" i="4"/>
  <c r="I168" i="4"/>
  <c r="F168" i="4"/>
  <c r="O167" i="4"/>
  <c r="L167" i="4"/>
  <c r="L166" i="4" s="1"/>
  <c r="I167" i="4"/>
  <c r="F167" i="4"/>
  <c r="O166" i="4"/>
  <c r="N166" i="4"/>
  <c r="M166" i="4"/>
  <c r="K166" i="4"/>
  <c r="J166" i="4"/>
  <c r="H166" i="4"/>
  <c r="G166" i="4"/>
  <c r="E166" i="4"/>
  <c r="D166" i="4"/>
  <c r="O165" i="4"/>
  <c r="L165" i="4"/>
  <c r="I165" i="4"/>
  <c r="F165" i="4"/>
  <c r="O164" i="4"/>
  <c r="L164" i="4"/>
  <c r="I164" i="4"/>
  <c r="F164" i="4"/>
  <c r="O163" i="4"/>
  <c r="O162" i="4" s="1"/>
  <c r="O161" i="4" s="1"/>
  <c r="L163" i="4"/>
  <c r="L162" i="4" s="1"/>
  <c r="I163" i="4"/>
  <c r="F163" i="4"/>
  <c r="N162" i="4"/>
  <c r="M162" i="4"/>
  <c r="M161" i="4" s="1"/>
  <c r="K162" i="4"/>
  <c r="K161" i="4" s="1"/>
  <c r="K160" i="4" s="1"/>
  <c r="J162" i="4"/>
  <c r="J161" i="4" s="1"/>
  <c r="H162" i="4"/>
  <c r="G162" i="4"/>
  <c r="G161" i="4" s="1"/>
  <c r="E162" i="4"/>
  <c r="D162" i="4"/>
  <c r="D161" i="4" s="1"/>
  <c r="O159" i="4"/>
  <c r="L159" i="4"/>
  <c r="I159" i="4"/>
  <c r="F159" i="4"/>
  <c r="O158" i="4"/>
  <c r="L158" i="4"/>
  <c r="I158" i="4"/>
  <c r="F158" i="4"/>
  <c r="O157" i="4"/>
  <c r="L157" i="4"/>
  <c r="I157" i="4"/>
  <c r="F157" i="4"/>
  <c r="O156" i="4"/>
  <c r="L156" i="4"/>
  <c r="I156" i="4"/>
  <c r="F156" i="4"/>
  <c r="O155" i="4"/>
  <c r="L155" i="4"/>
  <c r="I155" i="4"/>
  <c r="F155" i="4"/>
  <c r="O154" i="4"/>
  <c r="O153" i="4" s="1"/>
  <c r="O152" i="4" s="1"/>
  <c r="L154" i="4"/>
  <c r="L153" i="4" s="1"/>
  <c r="L152" i="4" s="1"/>
  <c r="I154" i="4"/>
  <c r="F154" i="4"/>
  <c r="N153" i="4"/>
  <c r="N152" i="4" s="1"/>
  <c r="M153" i="4"/>
  <c r="M152" i="4" s="1"/>
  <c r="K153" i="4"/>
  <c r="K152" i="4" s="1"/>
  <c r="J153" i="4"/>
  <c r="J152" i="4" s="1"/>
  <c r="H153" i="4"/>
  <c r="G153" i="4"/>
  <c r="G152" i="4" s="1"/>
  <c r="E153" i="4"/>
  <c r="E152" i="4" s="1"/>
  <c r="D153" i="4"/>
  <c r="D152" i="4" s="1"/>
  <c r="H152" i="4"/>
  <c r="O151" i="4"/>
  <c r="L151" i="4"/>
  <c r="I151" i="4"/>
  <c r="F151" i="4"/>
  <c r="O150" i="4"/>
  <c r="L150" i="4"/>
  <c r="I150" i="4"/>
  <c r="F150" i="4"/>
  <c r="O149" i="4"/>
  <c r="L149" i="4"/>
  <c r="I149" i="4"/>
  <c r="F149" i="4"/>
  <c r="O148" i="4"/>
  <c r="L148" i="4"/>
  <c r="L147" i="4" s="1"/>
  <c r="I148" i="4"/>
  <c r="I147" i="4" s="1"/>
  <c r="F148" i="4"/>
  <c r="N147" i="4"/>
  <c r="M147" i="4"/>
  <c r="K147" i="4"/>
  <c r="J147" i="4"/>
  <c r="H147" i="4"/>
  <c r="G147" i="4"/>
  <c r="E147" i="4"/>
  <c r="D147" i="4"/>
  <c r="O146" i="4"/>
  <c r="L146" i="4"/>
  <c r="I146" i="4"/>
  <c r="F146" i="4"/>
  <c r="O145" i="4"/>
  <c r="L145" i="4"/>
  <c r="I145" i="4"/>
  <c r="F145" i="4"/>
  <c r="O144" i="4"/>
  <c r="L144" i="4"/>
  <c r="I144" i="4"/>
  <c r="F144" i="4"/>
  <c r="O143" i="4"/>
  <c r="L143" i="4"/>
  <c r="I143" i="4"/>
  <c r="F143" i="4"/>
  <c r="O142" i="4"/>
  <c r="L142" i="4"/>
  <c r="I142" i="4"/>
  <c r="F142" i="4"/>
  <c r="O141" i="4"/>
  <c r="L141" i="4"/>
  <c r="I141" i="4"/>
  <c r="F141" i="4"/>
  <c r="O140" i="4"/>
  <c r="L140" i="4"/>
  <c r="I140" i="4"/>
  <c r="F140" i="4"/>
  <c r="O139" i="4"/>
  <c r="L139" i="4"/>
  <c r="L138" i="4" s="1"/>
  <c r="I139" i="4"/>
  <c r="F139" i="4"/>
  <c r="N138" i="4"/>
  <c r="M138" i="4"/>
  <c r="K138" i="4"/>
  <c r="J138" i="4"/>
  <c r="H138" i="4"/>
  <c r="G138" i="4"/>
  <c r="E138" i="4"/>
  <c r="D138" i="4"/>
  <c r="O137" i="4"/>
  <c r="L137" i="4"/>
  <c r="I137" i="4"/>
  <c r="F137" i="4"/>
  <c r="O136" i="4"/>
  <c r="L136" i="4"/>
  <c r="I136" i="4"/>
  <c r="F136" i="4"/>
  <c r="O135" i="4"/>
  <c r="L135" i="4"/>
  <c r="L134" i="4" s="1"/>
  <c r="I135" i="4"/>
  <c r="F135" i="4"/>
  <c r="O134" i="4"/>
  <c r="N134" i="4"/>
  <c r="M134" i="4"/>
  <c r="K134" i="4"/>
  <c r="J134" i="4"/>
  <c r="H134" i="4"/>
  <c r="G134" i="4"/>
  <c r="E134" i="4"/>
  <c r="D134" i="4"/>
  <c r="O133" i="4"/>
  <c r="L133" i="4"/>
  <c r="I133" i="4"/>
  <c r="F133" i="4"/>
  <c r="O132" i="4"/>
  <c r="L132" i="4"/>
  <c r="L131" i="4" s="1"/>
  <c r="I132" i="4"/>
  <c r="I131" i="4" s="1"/>
  <c r="F132" i="4"/>
  <c r="N131" i="4"/>
  <c r="M131" i="4"/>
  <c r="K131" i="4"/>
  <c r="J131" i="4"/>
  <c r="H131" i="4"/>
  <c r="G131" i="4"/>
  <c r="E131" i="4"/>
  <c r="D131" i="4"/>
  <c r="O130" i="4"/>
  <c r="L130" i="4"/>
  <c r="I130" i="4"/>
  <c r="F130" i="4"/>
  <c r="O129" i="4"/>
  <c r="L129" i="4"/>
  <c r="I129" i="4"/>
  <c r="F129" i="4"/>
  <c r="O128" i="4"/>
  <c r="L128" i="4"/>
  <c r="I128" i="4"/>
  <c r="F128" i="4"/>
  <c r="O127" i="4"/>
  <c r="O126" i="4" s="1"/>
  <c r="L127" i="4"/>
  <c r="L126" i="4" s="1"/>
  <c r="I127" i="4"/>
  <c r="F127" i="4"/>
  <c r="N126" i="4"/>
  <c r="M126" i="4"/>
  <c r="K126" i="4"/>
  <c r="J126" i="4"/>
  <c r="H126" i="4"/>
  <c r="G126" i="4"/>
  <c r="E126" i="4"/>
  <c r="D126" i="4"/>
  <c r="O125" i="4"/>
  <c r="L125" i="4"/>
  <c r="I125" i="4"/>
  <c r="F125" i="4"/>
  <c r="O124" i="4"/>
  <c r="L124" i="4"/>
  <c r="I124" i="4"/>
  <c r="F124" i="4"/>
  <c r="O123" i="4"/>
  <c r="L123" i="4"/>
  <c r="I123" i="4"/>
  <c r="F123" i="4"/>
  <c r="O122" i="4"/>
  <c r="L122" i="4"/>
  <c r="I122" i="4"/>
  <c r="F122" i="4"/>
  <c r="O121" i="4"/>
  <c r="N121" i="4"/>
  <c r="M121" i="4"/>
  <c r="K121" i="4"/>
  <c r="J121" i="4"/>
  <c r="H121" i="4"/>
  <c r="G121" i="4"/>
  <c r="E121" i="4"/>
  <c r="E120" i="4" s="1"/>
  <c r="D121" i="4"/>
  <c r="O119" i="4"/>
  <c r="L119" i="4"/>
  <c r="I119" i="4"/>
  <c r="F119" i="4"/>
  <c r="O118" i="4"/>
  <c r="L118" i="4"/>
  <c r="I118" i="4"/>
  <c r="F118" i="4"/>
  <c r="O117" i="4"/>
  <c r="L117" i="4"/>
  <c r="I117" i="4"/>
  <c r="F117" i="4"/>
  <c r="O116" i="4"/>
  <c r="L116" i="4"/>
  <c r="I116" i="4"/>
  <c r="F116" i="4"/>
  <c r="O115" i="4"/>
  <c r="L115" i="4"/>
  <c r="L114" i="4" s="1"/>
  <c r="I115" i="4"/>
  <c r="I114" i="4" s="1"/>
  <c r="F115" i="4"/>
  <c r="N114" i="4"/>
  <c r="M114" i="4"/>
  <c r="K114" i="4"/>
  <c r="J114" i="4"/>
  <c r="H114" i="4"/>
  <c r="G114" i="4"/>
  <c r="E114" i="4"/>
  <c r="D114" i="4"/>
  <c r="O113" i="4"/>
  <c r="L113" i="4"/>
  <c r="I113" i="4"/>
  <c r="F113" i="4"/>
  <c r="O112" i="4"/>
  <c r="L112" i="4"/>
  <c r="I112" i="4"/>
  <c r="F112" i="4"/>
  <c r="O111" i="4"/>
  <c r="L111" i="4"/>
  <c r="I111" i="4"/>
  <c r="F111" i="4"/>
  <c r="O110" i="4"/>
  <c r="L110" i="4"/>
  <c r="I110" i="4"/>
  <c r="F110" i="4"/>
  <c r="O109" i="4"/>
  <c r="O108" i="4" s="1"/>
  <c r="L109" i="4"/>
  <c r="I109" i="4"/>
  <c r="F109" i="4"/>
  <c r="N108" i="4"/>
  <c r="M108" i="4"/>
  <c r="K108" i="4"/>
  <c r="J108" i="4"/>
  <c r="H108" i="4"/>
  <c r="G108" i="4"/>
  <c r="E108" i="4"/>
  <c r="D108" i="4"/>
  <c r="O107" i="4"/>
  <c r="L107" i="4"/>
  <c r="I107" i="4"/>
  <c r="F107" i="4"/>
  <c r="O106" i="4"/>
  <c r="L106" i="4"/>
  <c r="I106" i="4"/>
  <c r="F106" i="4"/>
  <c r="O105" i="4"/>
  <c r="L105" i="4"/>
  <c r="I105" i="4"/>
  <c r="F105" i="4"/>
  <c r="O104" i="4"/>
  <c r="L104" i="4"/>
  <c r="I104" i="4"/>
  <c r="F104" i="4"/>
  <c r="O103" i="4"/>
  <c r="L103" i="4"/>
  <c r="I103" i="4"/>
  <c r="F103" i="4"/>
  <c r="O102" i="4"/>
  <c r="L102" i="4"/>
  <c r="I102" i="4"/>
  <c r="F102" i="4"/>
  <c r="O101" i="4"/>
  <c r="L101" i="4"/>
  <c r="I101" i="4"/>
  <c r="F101" i="4"/>
  <c r="O100" i="4"/>
  <c r="L100" i="4"/>
  <c r="I100" i="4"/>
  <c r="I99" i="4" s="1"/>
  <c r="F100" i="4"/>
  <c r="N99" i="4"/>
  <c r="M99" i="4"/>
  <c r="K99" i="4"/>
  <c r="J99" i="4"/>
  <c r="H99" i="4"/>
  <c r="G99" i="4"/>
  <c r="E99" i="4"/>
  <c r="D99" i="4"/>
  <c r="O98" i="4"/>
  <c r="L98" i="4"/>
  <c r="I98" i="4"/>
  <c r="F98" i="4"/>
  <c r="O97" i="4"/>
  <c r="L97" i="4"/>
  <c r="I97" i="4"/>
  <c r="F97" i="4"/>
  <c r="O96" i="4"/>
  <c r="L96" i="4"/>
  <c r="I96" i="4"/>
  <c r="F96" i="4"/>
  <c r="O95" i="4"/>
  <c r="L95" i="4"/>
  <c r="I95" i="4"/>
  <c r="F95" i="4"/>
  <c r="O94" i="4"/>
  <c r="L94" i="4"/>
  <c r="I94" i="4"/>
  <c r="F94" i="4"/>
  <c r="O93" i="4"/>
  <c r="L93" i="4"/>
  <c r="I93" i="4"/>
  <c r="F93" i="4"/>
  <c r="O92" i="4"/>
  <c r="L92" i="4"/>
  <c r="I92" i="4"/>
  <c r="F92" i="4"/>
  <c r="N91" i="4"/>
  <c r="M91" i="4"/>
  <c r="K91" i="4"/>
  <c r="J91" i="4"/>
  <c r="H91" i="4"/>
  <c r="G91" i="4"/>
  <c r="E91" i="4"/>
  <c r="D91" i="4"/>
  <c r="O90" i="4"/>
  <c r="L90" i="4"/>
  <c r="I90" i="4"/>
  <c r="F90" i="4"/>
  <c r="O89" i="4"/>
  <c r="L89" i="4"/>
  <c r="I89" i="4"/>
  <c r="F89" i="4"/>
  <c r="O88" i="4"/>
  <c r="L88" i="4"/>
  <c r="I88" i="4"/>
  <c r="F88" i="4"/>
  <c r="O87" i="4"/>
  <c r="L87" i="4"/>
  <c r="I87" i="4"/>
  <c r="F87" i="4"/>
  <c r="O86" i="4"/>
  <c r="L86" i="4"/>
  <c r="L85" i="4" s="1"/>
  <c r="I86" i="4"/>
  <c r="F86" i="4"/>
  <c r="N85" i="4"/>
  <c r="M85" i="4"/>
  <c r="K85" i="4"/>
  <c r="J85" i="4"/>
  <c r="H85" i="4"/>
  <c r="G85" i="4"/>
  <c r="E85" i="4"/>
  <c r="D85" i="4"/>
  <c r="D83" i="4" s="1"/>
  <c r="O84" i="4"/>
  <c r="L84" i="4"/>
  <c r="I84" i="4"/>
  <c r="F84" i="4"/>
  <c r="O82" i="4"/>
  <c r="L82" i="4"/>
  <c r="I82" i="4"/>
  <c r="F82" i="4"/>
  <c r="O81" i="4"/>
  <c r="L81" i="4"/>
  <c r="L80" i="4" s="1"/>
  <c r="I81" i="4"/>
  <c r="I80" i="4" s="1"/>
  <c r="F81" i="4"/>
  <c r="N80" i="4"/>
  <c r="M80" i="4"/>
  <c r="K80" i="4"/>
  <c r="J80" i="4"/>
  <c r="H80" i="4"/>
  <c r="G80" i="4"/>
  <c r="E80" i="4"/>
  <c r="D80" i="4"/>
  <c r="O79" i="4"/>
  <c r="L79" i="4"/>
  <c r="I79" i="4"/>
  <c r="F79" i="4"/>
  <c r="O78" i="4"/>
  <c r="L78" i="4"/>
  <c r="L77" i="4" s="1"/>
  <c r="I78" i="4"/>
  <c r="I77" i="4" s="1"/>
  <c r="F78" i="4"/>
  <c r="O77" i="4"/>
  <c r="N77" i="4"/>
  <c r="M77" i="4"/>
  <c r="K77" i="4"/>
  <c r="J77" i="4"/>
  <c r="H77" i="4"/>
  <c r="G77" i="4"/>
  <c r="F77" i="4"/>
  <c r="E77" i="4"/>
  <c r="D77" i="4"/>
  <c r="O74" i="4"/>
  <c r="L74" i="4"/>
  <c r="I74" i="4"/>
  <c r="F74" i="4"/>
  <c r="O73" i="4"/>
  <c r="L73" i="4"/>
  <c r="I73" i="4"/>
  <c r="F73" i="4"/>
  <c r="O72" i="4"/>
  <c r="L72" i="4"/>
  <c r="I72" i="4"/>
  <c r="F72" i="4"/>
  <c r="O71" i="4"/>
  <c r="L71" i="4"/>
  <c r="I71" i="4"/>
  <c r="F71" i="4"/>
  <c r="O70" i="4"/>
  <c r="L70" i="4"/>
  <c r="I70" i="4"/>
  <c r="I69" i="4" s="1"/>
  <c r="F70" i="4"/>
  <c r="N69" i="4"/>
  <c r="N67" i="4" s="1"/>
  <c r="M69" i="4"/>
  <c r="M67" i="4" s="1"/>
  <c r="K69" i="4"/>
  <c r="K67" i="4" s="1"/>
  <c r="J69" i="4"/>
  <c r="J67" i="4" s="1"/>
  <c r="H69" i="4"/>
  <c r="H67" i="4" s="1"/>
  <c r="G69" i="4"/>
  <c r="E69" i="4"/>
  <c r="E67" i="4" s="1"/>
  <c r="D69" i="4"/>
  <c r="D67" i="4" s="1"/>
  <c r="O68" i="4"/>
  <c r="L68" i="4"/>
  <c r="I68" i="4"/>
  <c r="F68" i="4"/>
  <c r="G67"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L59" i="4"/>
  <c r="I59" i="4"/>
  <c r="F59" i="4"/>
  <c r="F58" i="4" s="1"/>
  <c r="N58" i="4"/>
  <c r="M58" i="4"/>
  <c r="K58" i="4"/>
  <c r="J58" i="4"/>
  <c r="H58" i="4"/>
  <c r="G58" i="4"/>
  <c r="E58" i="4"/>
  <c r="D58" i="4"/>
  <c r="O57" i="4"/>
  <c r="L57" i="4"/>
  <c r="I57" i="4"/>
  <c r="F57" i="4"/>
  <c r="O56" i="4"/>
  <c r="O55" i="4" s="1"/>
  <c r="L56" i="4"/>
  <c r="L55" i="4" s="1"/>
  <c r="I56" i="4"/>
  <c r="I55" i="4" s="1"/>
  <c r="F56" i="4"/>
  <c r="N55" i="4"/>
  <c r="M55" i="4"/>
  <c r="M54" i="4" s="1"/>
  <c r="K55" i="4"/>
  <c r="J55" i="4"/>
  <c r="H55" i="4"/>
  <c r="G55" i="4"/>
  <c r="G54" i="4" s="1"/>
  <c r="E55" i="4"/>
  <c r="E54" i="4" s="1"/>
  <c r="D55" i="4"/>
  <c r="O47" i="4"/>
  <c r="C47" i="4" s="1"/>
  <c r="O46" i="4"/>
  <c r="C46" i="4" s="1"/>
  <c r="N45" i="4"/>
  <c r="M45" i="4"/>
  <c r="L44" i="4"/>
  <c r="L43" i="4" s="1"/>
  <c r="I44" i="4"/>
  <c r="F44" i="4"/>
  <c r="K43" i="4"/>
  <c r="J43" i="4"/>
  <c r="I43" i="4"/>
  <c r="H43" i="4"/>
  <c r="G43" i="4"/>
  <c r="E43" i="4"/>
  <c r="D43" i="4"/>
  <c r="F42" i="4"/>
  <c r="C42" i="4" s="1"/>
  <c r="E41" i="4"/>
  <c r="D41" i="4"/>
  <c r="L40" i="4"/>
  <c r="C40" i="4" s="1"/>
  <c r="L39" i="4"/>
  <c r="C39" i="4" s="1"/>
  <c r="L38" i="4"/>
  <c r="C38" i="4" s="1"/>
  <c r="L37" i="4"/>
  <c r="C37" i="4" s="1"/>
  <c r="K36" i="4"/>
  <c r="J36" i="4"/>
  <c r="L35" i="4"/>
  <c r="C35" i="4" s="1"/>
  <c r="L34" i="4"/>
  <c r="C34" i="4" s="1"/>
  <c r="K33" i="4"/>
  <c r="J33" i="4"/>
  <c r="L32" i="4"/>
  <c r="C32" i="4" s="1"/>
  <c r="K31" i="4"/>
  <c r="J31" i="4"/>
  <c r="L30" i="4"/>
  <c r="C30" i="4" s="1"/>
  <c r="L29" i="4"/>
  <c r="C29" i="4" s="1"/>
  <c r="L28" i="4"/>
  <c r="C28" i="4" s="1"/>
  <c r="K27" i="4"/>
  <c r="J27" i="4"/>
  <c r="F25" i="4"/>
  <c r="C25" i="4" s="1"/>
  <c r="I24" i="4"/>
  <c r="F24" i="4"/>
  <c r="C24" i="4" s="1"/>
  <c r="O23" i="4"/>
  <c r="L23" i="4"/>
  <c r="I23" i="4"/>
  <c r="F23" i="4"/>
  <c r="O22" i="4"/>
  <c r="O21" i="4" s="1"/>
  <c r="L22" i="4"/>
  <c r="L21" i="4" s="1"/>
  <c r="I22" i="4"/>
  <c r="I21" i="4" s="1"/>
  <c r="F22" i="4"/>
  <c r="F21" i="4" s="1"/>
  <c r="N21" i="4"/>
  <c r="N275" i="4" s="1"/>
  <c r="N274" i="4" s="1"/>
  <c r="M21" i="4"/>
  <c r="M275" i="4" s="1"/>
  <c r="M274" i="4" s="1"/>
  <c r="K21" i="4"/>
  <c r="J21" i="4"/>
  <c r="J275" i="4" s="1"/>
  <c r="H21" i="4"/>
  <c r="H275" i="4" s="1"/>
  <c r="H274" i="4" s="1"/>
  <c r="G21" i="4"/>
  <c r="E21" i="4"/>
  <c r="E275" i="4" s="1"/>
  <c r="D21" i="4"/>
  <c r="D275" i="4" s="1"/>
  <c r="G20" i="4"/>
  <c r="D274" i="4" l="1"/>
  <c r="E53" i="4"/>
  <c r="H76" i="4"/>
  <c r="N76" i="4"/>
  <c r="I174" i="4"/>
  <c r="E212" i="4"/>
  <c r="F55" i="4"/>
  <c r="C55" i="4" s="1"/>
  <c r="K76" i="4"/>
  <c r="C86" i="4"/>
  <c r="C89" i="4"/>
  <c r="C92" i="4"/>
  <c r="C97" i="4"/>
  <c r="C98" i="4"/>
  <c r="J160" i="4"/>
  <c r="N174" i="4"/>
  <c r="C260" i="4"/>
  <c r="C268" i="4"/>
  <c r="J274" i="4"/>
  <c r="G53" i="4"/>
  <c r="M53" i="4"/>
  <c r="C236" i="4"/>
  <c r="F275" i="4"/>
  <c r="K275" i="4"/>
  <c r="K274" i="4" s="1"/>
  <c r="C142" i="4"/>
  <c r="C146" i="4"/>
  <c r="G160" i="4"/>
  <c r="M160" i="4"/>
  <c r="C220" i="4"/>
  <c r="C221" i="4"/>
  <c r="L219" i="4"/>
  <c r="J54" i="4"/>
  <c r="J53" i="4" s="1"/>
  <c r="F54" i="4"/>
  <c r="H161" i="4"/>
  <c r="H160" i="4" s="1"/>
  <c r="G187" i="4"/>
  <c r="M187" i="4"/>
  <c r="M182" i="4" s="1"/>
  <c r="C256" i="4"/>
  <c r="C74" i="4"/>
  <c r="C158" i="4"/>
  <c r="C259" i="4"/>
  <c r="E20" i="4"/>
  <c r="M20" i="4"/>
  <c r="N54" i="4"/>
  <c r="N53" i="4" s="1"/>
  <c r="I67" i="4"/>
  <c r="M76" i="4"/>
  <c r="D120" i="4"/>
  <c r="C130" i="4"/>
  <c r="D174" i="4"/>
  <c r="G182" i="4"/>
  <c r="K212" i="4"/>
  <c r="C145" i="4"/>
  <c r="O147" i="4"/>
  <c r="O120" i="4" s="1"/>
  <c r="C180" i="4"/>
  <c r="C208" i="4"/>
  <c r="L257" i="4"/>
  <c r="C102" i="4"/>
  <c r="E161" i="4"/>
  <c r="C170" i="4"/>
  <c r="G174" i="4"/>
  <c r="K174" i="4"/>
  <c r="M252" i="4"/>
  <c r="K240" i="4"/>
  <c r="G275" i="4"/>
  <c r="G274" i="4" s="1"/>
  <c r="L275" i="4"/>
  <c r="L274" i="4" s="1"/>
  <c r="K26" i="4"/>
  <c r="K54" i="4"/>
  <c r="K53" i="4" s="1"/>
  <c r="C60" i="4"/>
  <c r="C63" i="4"/>
  <c r="E83" i="4"/>
  <c r="I91" i="4"/>
  <c r="C106" i="4"/>
  <c r="C109" i="4"/>
  <c r="G120" i="4"/>
  <c r="H120" i="4"/>
  <c r="C150" i="4"/>
  <c r="L161" i="4"/>
  <c r="L160" i="4" s="1"/>
  <c r="E160" i="4"/>
  <c r="C173" i="4"/>
  <c r="G212" i="4"/>
  <c r="N212" i="4"/>
  <c r="O233" i="4"/>
  <c r="O232" i="4" s="1"/>
  <c r="G240" i="4"/>
  <c r="C65" i="4"/>
  <c r="D76" i="4"/>
  <c r="C119" i="4"/>
  <c r="D160" i="4"/>
  <c r="C184" i="4"/>
  <c r="C192" i="4"/>
  <c r="C196" i="4"/>
  <c r="C197" i="4"/>
  <c r="D187" i="4"/>
  <c r="J187" i="4"/>
  <c r="J182" i="4" s="1"/>
  <c r="C204" i="4"/>
  <c r="C228" i="4"/>
  <c r="F253" i="4"/>
  <c r="C255" i="4"/>
  <c r="C264" i="4"/>
  <c r="E274" i="4"/>
  <c r="C23" i="4"/>
  <c r="C44" i="4"/>
  <c r="D54" i="4"/>
  <c r="D53" i="4" s="1"/>
  <c r="C68" i="4"/>
  <c r="O69" i="4"/>
  <c r="O67" i="4" s="1"/>
  <c r="E76" i="4"/>
  <c r="J76" i="4"/>
  <c r="N83" i="4"/>
  <c r="O138" i="4"/>
  <c r="M174" i="4"/>
  <c r="L174" i="4"/>
  <c r="J174" i="4"/>
  <c r="E182" i="4"/>
  <c r="C194" i="4"/>
  <c r="N187" i="4"/>
  <c r="N182" i="4" s="1"/>
  <c r="M212" i="4"/>
  <c r="L227" i="4"/>
  <c r="L212" i="4" s="1"/>
  <c r="C244" i="4"/>
  <c r="C248" i="4"/>
  <c r="N252" i="4"/>
  <c r="F276" i="4"/>
  <c r="F274" i="4" s="1"/>
  <c r="C279" i="4"/>
  <c r="O276" i="4"/>
  <c r="C154" i="4"/>
  <c r="L183" i="4"/>
  <c r="C200" i="4"/>
  <c r="H54" i="4"/>
  <c r="H53" i="4" s="1"/>
  <c r="C59" i="4"/>
  <c r="L58" i="4"/>
  <c r="L54" i="4" s="1"/>
  <c r="F69" i="4"/>
  <c r="F67" i="4" s="1"/>
  <c r="C73" i="4"/>
  <c r="O80" i="4"/>
  <c r="O76" i="4" s="1"/>
  <c r="K83" i="4"/>
  <c r="C90" i="4"/>
  <c r="F91" i="4"/>
  <c r="C105" i="4"/>
  <c r="H83" i="4"/>
  <c r="C110" i="4"/>
  <c r="C122" i="4"/>
  <c r="O131" i="4"/>
  <c r="C143" i="4"/>
  <c r="C149" i="4"/>
  <c r="C157" i="4"/>
  <c r="C165" i="4"/>
  <c r="O175" i="4"/>
  <c r="O174" i="4" s="1"/>
  <c r="C198" i="4"/>
  <c r="H212" i="4"/>
  <c r="H211" i="4" s="1"/>
  <c r="I219" i="4"/>
  <c r="C225" i="4"/>
  <c r="C226" i="4"/>
  <c r="C237" i="4"/>
  <c r="C239" i="4"/>
  <c r="F241" i="4"/>
  <c r="C243" i="4"/>
  <c r="L245" i="4"/>
  <c r="L240" i="4" s="1"/>
  <c r="C262" i="4"/>
  <c r="C282" i="4"/>
  <c r="L27" i="4"/>
  <c r="C27" i="4" s="1"/>
  <c r="J26" i="4"/>
  <c r="J20" i="4" s="1"/>
  <c r="F41" i="4"/>
  <c r="C41" i="4" s="1"/>
  <c r="F43" i="4"/>
  <c r="C43" i="4" s="1"/>
  <c r="C57" i="4"/>
  <c r="C62" i="4"/>
  <c r="C72" i="4"/>
  <c r="I76" i="4"/>
  <c r="G83" i="4"/>
  <c r="C87" i="4"/>
  <c r="L91" i="4"/>
  <c r="O114" i="4"/>
  <c r="C169" i="4"/>
  <c r="E174" i="4"/>
  <c r="C177" i="4"/>
  <c r="F179" i="4"/>
  <c r="C205" i="4"/>
  <c r="C207" i="4"/>
  <c r="C209" i="4"/>
  <c r="C213" i="4"/>
  <c r="C218" i="4"/>
  <c r="C238" i="4"/>
  <c r="O257" i="4"/>
  <c r="O253" i="4" s="1"/>
  <c r="O252" i="4" s="1"/>
  <c r="L253" i="4"/>
  <c r="L252" i="4" s="1"/>
  <c r="F263" i="4"/>
  <c r="C263" i="4" s="1"/>
  <c r="C271" i="4"/>
  <c r="J83" i="4"/>
  <c r="M120" i="4"/>
  <c r="L33" i="4"/>
  <c r="C33" i="4" s="1"/>
  <c r="C61" i="4"/>
  <c r="C64" i="4"/>
  <c r="L69" i="4"/>
  <c r="L76" i="4"/>
  <c r="C82" i="4"/>
  <c r="I85" i="4"/>
  <c r="C93" i="4"/>
  <c r="M83" i="4"/>
  <c r="C113" i="4"/>
  <c r="K120" i="4"/>
  <c r="C125" i="4"/>
  <c r="J120" i="4"/>
  <c r="C151" i="4"/>
  <c r="C159" i="4"/>
  <c r="N161" i="4"/>
  <c r="N160" i="4" s="1"/>
  <c r="O171" i="4"/>
  <c r="O160" i="4" s="1"/>
  <c r="C193" i="4"/>
  <c r="C195" i="4"/>
  <c r="O188" i="4"/>
  <c r="O187" i="4" s="1"/>
  <c r="O182" i="4" s="1"/>
  <c r="H187" i="4"/>
  <c r="H182" i="4" s="1"/>
  <c r="H181" i="4" s="1"/>
  <c r="L199" i="4"/>
  <c r="L187" i="4" s="1"/>
  <c r="E211" i="4"/>
  <c r="I216" i="4"/>
  <c r="C216" i="4" s="1"/>
  <c r="I227" i="4"/>
  <c r="L233" i="4"/>
  <c r="L232" i="4" s="1"/>
  <c r="I20" i="4"/>
  <c r="O275" i="4"/>
  <c r="K20" i="4"/>
  <c r="L36" i="4"/>
  <c r="C36" i="4" s="1"/>
  <c r="O45" i="4"/>
  <c r="O20" i="4" s="1"/>
  <c r="C88" i="4"/>
  <c r="F85" i="4"/>
  <c r="C101" i="4"/>
  <c r="F99" i="4"/>
  <c r="C118" i="4"/>
  <c r="C155" i="4"/>
  <c r="I153" i="4"/>
  <c r="I152" i="4" s="1"/>
  <c r="D20" i="4"/>
  <c r="H20" i="4"/>
  <c r="C21" i="4"/>
  <c r="O58" i="4"/>
  <c r="O54" i="4" s="1"/>
  <c r="C84" i="4"/>
  <c r="C94" i="4"/>
  <c r="C103" i="4"/>
  <c r="C104" i="4"/>
  <c r="L108" i="4"/>
  <c r="F108" i="4"/>
  <c r="L121" i="4"/>
  <c r="L120" i="4" s="1"/>
  <c r="I126" i="4"/>
  <c r="C127" i="4"/>
  <c r="I134" i="4"/>
  <c r="C135" i="4"/>
  <c r="C117" i="4"/>
  <c r="F114" i="4"/>
  <c r="C114" i="4" s="1"/>
  <c r="C129" i="4"/>
  <c r="F126" i="4"/>
  <c r="C137" i="4"/>
  <c r="F134" i="4"/>
  <c r="C134" i="4" s="1"/>
  <c r="L31" i="4"/>
  <c r="C71" i="4"/>
  <c r="C133" i="4"/>
  <c r="F131" i="4"/>
  <c r="C141" i="4"/>
  <c r="F138" i="4"/>
  <c r="I241" i="4"/>
  <c r="C242" i="4"/>
  <c r="C247" i="4"/>
  <c r="F245" i="4"/>
  <c r="C56" i="4"/>
  <c r="C22" i="4"/>
  <c r="F80" i="4"/>
  <c r="C80" i="4" s="1"/>
  <c r="C81" i="4"/>
  <c r="N120" i="4"/>
  <c r="N20" i="4"/>
  <c r="I58" i="4"/>
  <c r="C66" i="4"/>
  <c r="C70" i="4"/>
  <c r="C77" i="4"/>
  <c r="G76" i="4"/>
  <c r="C78" i="4"/>
  <c r="O85" i="4"/>
  <c r="O91" i="4"/>
  <c r="O99" i="4"/>
  <c r="C111" i="4"/>
  <c r="I108" i="4"/>
  <c r="C123" i="4"/>
  <c r="I121" i="4"/>
  <c r="I138" i="4"/>
  <c r="C139" i="4"/>
  <c r="C144" i="4"/>
  <c r="F147" i="4"/>
  <c r="C148" i="4"/>
  <c r="C235" i="4"/>
  <c r="F233" i="4"/>
  <c r="C79" i="4"/>
  <c r="C95" i="4"/>
  <c r="C96" i="4"/>
  <c r="C100" i="4"/>
  <c r="L99" i="4"/>
  <c r="C107" i="4"/>
  <c r="C112" i="4"/>
  <c r="C115" i="4"/>
  <c r="C116" i="4"/>
  <c r="C124" i="4"/>
  <c r="F121" i="4"/>
  <c r="C128" i="4"/>
  <c r="C132" i="4"/>
  <c r="C136" i="4"/>
  <c r="C140" i="4"/>
  <c r="F153" i="4"/>
  <c r="C156" i="4"/>
  <c r="F162" i="4"/>
  <c r="C164" i="4"/>
  <c r="F166" i="4"/>
  <c r="C168" i="4"/>
  <c r="F171" i="4"/>
  <c r="C172" i="4"/>
  <c r="F175" i="4"/>
  <c r="C176" i="4"/>
  <c r="M211" i="4"/>
  <c r="I233" i="4"/>
  <c r="I232" i="4" s="1"/>
  <c r="C234" i="4"/>
  <c r="C254" i="4"/>
  <c r="I162" i="4"/>
  <c r="C163" i="4"/>
  <c r="I166" i="4"/>
  <c r="C167" i="4"/>
  <c r="C202" i="4"/>
  <c r="I199" i="4"/>
  <c r="C206" i="4"/>
  <c r="C210" i="4"/>
  <c r="C190" i="4"/>
  <c r="I188" i="4"/>
  <c r="C222" i="4"/>
  <c r="C223" i="4"/>
  <c r="F219" i="4"/>
  <c r="O245" i="4"/>
  <c r="O240" i="4" s="1"/>
  <c r="C251" i="4"/>
  <c r="F250" i="4"/>
  <c r="C250" i="4" s="1"/>
  <c r="C267" i="4"/>
  <c r="I269" i="4"/>
  <c r="C270" i="4"/>
  <c r="E181" i="4"/>
  <c r="C185" i="4"/>
  <c r="C217" i="4"/>
  <c r="D212" i="4"/>
  <c r="D211" i="4" s="1"/>
  <c r="J240" i="4"/>
  <c r="J211" i="4" s="1"/>
  <c r="N240" i="4"/>
  <c r="I245" i="4"/>
  <c r="C246" i="4"/>
  <c r="C249" i="4"/>
  <c r="D182" i="4"/>
  <c r="C186" i="4"/>
  <c r="I183" i="4"/>
  <c r="K187" i="4"/>
  <c r="K182" i="4" s="1"/>
  <c r="C189" i="4"/>
  <c r="C191" i="4"/>
  <c r="F188" i="4"/>
  <c r="C201" i="4"/>
  <c r="C203" i="4"/>
  <c r="F199" i="4"/>
  <c r="C215" i="4"/>
  <c r="F214" i="4"/>
  <c r="O219" i="4"/>
  <c r="O212" i="4" s="1"/>
  <c r="C229" i="4"/>
  <c r="C230" i="4"/>
  <c r="C231" i="4"/>
  <c r="F227" i="4"/>
  <c r="I257" i="4"/>
  <c r="I253" i="4" s="1"/>
  <c r="I252" i="4" s="1"/>
  <c r="C258" i="4"/>
  <c r="C261" i="4"/>
  <c r="C269" i="4"/>
  <c r="C278" i="4"/>
  <c r="I276" i="4"/>
  <c r="C281" i="4"/>
  <c r="C283" i="4"/>
  <c r="F266" i="4"/>
  <c r="C277" i="4"/>
  <c r="C147" i="4" l="1"/>
  <c r="G75" i="4"/>
  <c r="G52" i="4" s="1"/>
  <c r="C126" i="4"/>
  <c r="K211" i="4"/>
  <c r="K181" i="4" s="1"/>
  <c r="C91" i="4"/>
  <c r="O274" i="4"/>
  <c r="J75" i="4"/>
  <c r="J52" i="4" s="1"/>
  <c r="H75" i="4"/>
  <c r="H52" i="4" s="1"/>
  <c r="D75" i="4"/>
  <c r="D52" i="4" s="1"/>
  <c r="C171" i="4"/>
  <c r="N75" i="4"/>
  <c r="N52" i="4" s="1"/>
  <c r="G211" i="4"/>
  <c r="G181" i="4" s="1"/>
  <c r="D181" i="4"/>
  <c r="C241" i="4"/>
  <c r="L211" i="4"/>
  <c r="C257" i="4"/>
  <c r="I83" i="4"/>
  <c r="F76" i="4"/>
  <c r="C76" i="4" s="1"/>
  <c r="N211" i="4"/>
  <c r="N181" i="4" s="1"/>
  <c r="O53" i="4"/>
  <c r="F83" i="4"/>
  <c r="F240" i="4"/>
  <c r="K75" i="4"/>
  <c r="K52" i="4" s="1"/>
  <c r="C183" i="4"/>
  <c r="L83" i="4"/>
  <c r="L75" i="4" s="1"/>
  <c r="L182" i="4"/>
  <c r="C227" i="4"/>
  <c r="C276" i="4"/>
  <c r="J181" i="4"/>
  <c r="G51" i="4"/>
  <c r="G273" i="4" s="1"/>
  <c r="C58" i="4"/>
  <c r="C131" i="4"/>
  <c r="I212" i="4"/>
  <c r="C69" i="4"/>
  <c r="M75" i="4"/>
  <c r="M52" i="4" s="1"/>
  <c r="E75" i="4"/>
  <c r="E52" i="4" s="1"/>
  <c r="L67" i="4"/>
  <c r="L53" i="4" s="1"/>
  <c r="F252" i="4"/>
  <c r="C252" i="4" s="1"/>
  <c r="G272" i="4"/>
  <c r="I54" i="4"/>
  <c r="I53" i="4" s="1"/>
  <c r="C179" i="4"/>
  <c r="F178" i="4"/>
  <c r="C178" i="4" s="1"/>
  <c r="C199" i="4"/>
  <c r="O83" i="4"/>
  <c r="O75" i="4" s="1"/>
  <c r="O52" i="4" s="1"/>
  <c r="F53" i="4"/>
  <c r="I161" i="4"/>
  <c r="I160" i="4" s="1"/>
  <c r="F20" i="4"/>
  <c r="N272" i="4"/>
  <c r="C83" i="4"/>
  <c r="F212" i="4"/>
  <c r="C214" i="4"/>
  <c r="F120" i="4"/>
  <c r="C121" i="4"/>
  <c r="F161" i="4"/>
  <c r="C162" i="4"/>
  <c r="C108" i="4"/>
  <c r="F187" i="4"/>
  <c r="C188" i="4"/>
  <c r="C219" i="4"/>
  <c r="I187" i="4"/>
  <c r="I182" i="4" s="1"/>
  <c r="C138" i="4"/>
  <c r="M181" i="4"/>
  <c r="E51" i="4"/>
  <c r="I275" i="4"/>
  <c r="C266" i="4"/>
  <c r="F265" i="4"/>
  <c r="I240" i="4"/>
  <c r="C240" i="4" s="1"/>
  <c r="C31" i="4"/>
  <c r="L26" i="4"/>
  <c r="C45" i="4"/>
  <c r="C253" i="4"/>
  <c r="C245" i="4"/>
  <c r="H272" i="4"/>
  <c r="C85" i="4"/>
  <c r="O211" i="4"/>
  <c r="O181" i="4" s="1"/>
  <c r="C175" i="4"/>
  <c r="C166" i="4"/>
  <c r="F152" i="4"/>
  <c r="C152" i="4" s="1"/>
  <c r="C153" i="4"/>
  <c r="F232" i="4"/>
  <c r="C232" i="4" s="1"/>
  <c r="C233" i="4"/>
  <c r="I120" i="4"/>
  <c r="I75" i="4" s="1"/>
  <c r="C99" i="4"/>
  <c r="H51" i="4"/>
  <c r="K51" i="4" l="1"/>
  <c r="K50" i="4" s="1"/>
  <c r="J51" i="4"/>
  <c r="J50" i="4" s="1"/>
  <c r="D51" i="4"/>
  <c r="D273" i="4" s="1"/>
  <c r="J272" i="4"/>
  <c r="K272" i="4"/>
  <c r="M51" i="4"/>
  <c r="N51" i="4"/>
  <c r="N50" i="4" s="1"/>
  <c r="D272" i="4"/>
  <c r="M272" i="4"/>
  <c r="G50" i="4"/>
  <c r="I52" i="4"/>
  <c r="C54" i="4"/>
  <c r="L181" i="4"/>
  <c r="O272" i="4"/>
  <c r="J273" i="4"/>
  <c r="F75" i="4"/>
  <c r="C75" i="4" s="1"/>
  <c r="C53" i="4"/>
  <c r="E272" i="4"/>
  <c r="L52" i="4"/>
  <c r="L272" i="4"/>
  <c r="F174" i="4"/>
  <c r="C174" i="4" s="1"/>
  <c r="K273" i="4"/>
  <c r="C67" i="4"/>
  <c r="I211" i="4"/>
  <c r="I181" i="4" s="1"/>
  <c r="E273" i="4"/>
  <c r="E50" i="4"/>
  <c r="F211" i="4"/>
  <c r="C212" i="4"/>
  <c r="H273" i="4"/>
  <c r="H50" i="4"/>
  <c r="C265" i="4"/>
  <c r="M50" i="4"/>
  <c r="M273" i="4"/>
  <c r="I274" i="4"/>
  <c r="C274" i="4" s="1"/>
  <c r="C275" i="4"/>
  <c r="C26" i="4"/>
  <c r="L20" i="4"/>
  <c r="C20" i="4" s="1"/>
  <c r="C187" i="4"/>
  <c r="F182" i="4"/>
  <c r="F160" i="4"/>
  <c r="C160" i="4" s="1"/>
  <c r="C161" i="4"/>
  <c r="C120" i="4"/>
  <c r="O51" i="4"/>
  <c r="D50" i="4" l="1"/>
  <c r="N273" i="4"/>
  <c r="I51" i="4"/>
  <c r="I50" i="4" s="1"/>
  <c r="L51" i="4"/>
  <c r="F272" i="4"/>
  <c r="C211" i="4"/>
  <c r="I272" i="4"/>
  <c r="I273" i="4"/>
  <c r="O50" i="4"/>
  <c r="O273" i="4"/>
  <c r="C182" i="4"/>
  <c r="F181" i="4"/>
  <c r="C181" i="4" s="1"/>
  <c r="F52" i="4"/>
  <c r="C272" i="4" l="1"/>
  <c r="L50" i="4"/>
  <c r="L273" i="4"/>
  <c r="C52" i="4"/>
  <c r="F51" i="4"/>
  <c r="F273" i="4" l="1"/>
  <c r="C273" i="4" s="1"/>
  <c r="C51" i="4"/>
  <c r="F50" i="4"/>
  <c r="C50" i="4" s="1"/>
  <c r="O284" i="3" l="1"/>
  <c r="L284" i="3"/>
  <c r="I284" i="3"/>
  <c r="F284" i="3"/>
  <c r="O283" i="3"/>
  <c r="L283" i="3"/>
  <c r="I283" i="3"/>
  <c r="F283" i="3"/>
  <c r="O282" i="3"/>
  <c r="L282" i="3"/>
  <c r="I282" i="3"/>
  <c r="F282" i="3"/>
  <c r="O281" i="3"/>
  <c r="L281" i="3"/>
  <c r="I281" i="3"/>
  <c r="F281" i="3"/>
  <c r="O280" i="3"/>
  <c r="L280" i="3"/>
  <c r="I280" i="3"/>
  <c r="F280" i="3"/>
  <c r="O279" i="3"/>
  <c r="L279" i="3"/>
  <c r="I279" i="3"/>
  <c r="F279" i="3"/>
  <c r="O278" i="3"/>
  <c r="L278" i="3"/>
  <c r="I278" i="3"/>
  <c r="F278" i="3"/>
  <c r="O277" i="3"/>
  <c r="O276" i="3" s="1"/>
  <c r="L277" i="3"/>
  <c r="I277" i="3"/>
  <c r="I276" i="3" s="1"/>
  <c r="F277" i="3"/>
  <c r="N276" i="3"/>
  <c r="M276" i="3"/>
  <c r="K276" i="3"/>
  <c r="J276" i="3"/>
  <c r="H276" i="3"/>
  <c r="G276" i="3"/>
  <c r="E276" i="3"/>
  <c r="D276" i="3"/>
  <c r="O271" i="3"/>
  <c r="L271" i="3"/>
  <c r="I271" i="3"/>
  <c r="F271" i="3"/>
  <c r="O270" i="3"/>
  <c r="O269" i="3" s="1"/>
  <c r="L270" i="3"/>
  <c r="L269" i="3" s="1"/>
  <c r="I270" i="3"/>
  <c r="F270" i="3"/>
  <c r="F269" i="3" s="1"/>
  <c r="N269" i="3"/>
  <c r="M269" i="3"/>
  <c r="K269" i="3"/>
  <c r="J269" i="3"/>
  <c r="H269" i="3"/>
  <c r="G269" i="3"/>
  <c r="E269" i="3"/>
  <c r="D269" i="3"/>
  <c r="O268" i="3"/>
  <c r="L268" i="3"/>
  <c r="L267" i="3" s="1"/>
  <c r="L266" i="3" s="1"/>
  <c r="L265" i="3" s="1"/>
  <c r="I268" i="3"/>
  <c r="I267" i="3" s="1"/>
  <c r="I266" i="3" s="1"/>
  <c r="I265" i="3" s="1"/>
  <c r="F268" i="3"/>
  <c r="O267" i="3"/>
  <c r="O266" i="3" s="1"/>
  <c r="O265" i="3" s="1"/>
  <c r="N267" i="3"/>
  <c r="M267" i="3"/>
  <c r="M266" i="3" s="1"/>
  <c r="M265" i="3" s="1"/>
  <c r="K267" i="3"/>
  <c r="K266" i="3" s="1"/>
  <c r="K265" i="3" s="1"/>
  <c r="J267" i="3"/>
  <c r="J266" i="3" s="1"/>
  <c r="J265" i="3" s="1"/>
  <c r="H267" i="3"/>
  <c r="H266" i="3" s="1"/>
  <c r="H265" i="3" s="1"/>
  <c r="G267" i="3"/>
  <c r="G266" i="3" s="1"/>
  <c r="G265" i="3" s="1"/>
  <c r="E267" i="3"/>
  <c r="E266" i="3" s="1"/>
  <c r="E265" i="3" s="1"/>
  <c r="D267" i="3"/>
  <c r="N266" i="3"/>
  <c r="N265" i="3" s="1"/>
  <c r="D266" i="3"/>
  <c r="D265" i="3" s="1"/>
  <c r="O264" i="3"/>
  <c r="O263" i="3" s="1"/>
  <c r="L264" i="3"/>
  <c r="L263" i="3" s="1"/>
  <c r="I264" i="3"/>
  <c r="I263" i="3" s="1"/>
  <c r="F264" i="3"/>
  <c r="N263" i="3"/>
  <c r="M263" i="3"/>
  <c r="K263" i="3"/>
  <c r="J263" i="3"/>
  <c r="H263" i="3"/>
  <c r="G263" i="3"/>
  <c r="E263" i="3"/>
  <c r="D263" i="3"/>
  <c r="O262" i="3"/>
  <c r="L262" i="3"/>
  <c r="I262" i="3"/>
  <c r="F262" i="3"/>
  <c r="O261" i="3"/>
  <c r="L261" i="3"/>
  <c r="I261" i="3"/>
  <c r="F261" i="3"/>
  <c r="O260" i="3"/>
  <c r="L260" i="3"/>
  <c r="I260" i="3"/>
  <c r="F260" i="3"/>
  <c r="O259" i="3"/>
  <c r="L259" i="3"/>
  <c r="I259" i="3"/>
  <c r="F259" i="3"/>
  <c r="O258" i="3"/>
  <c r="L258" i="3"/>
  <c r="L257" i="3" s="1"/>
  <c r="I258" i="3"/>
  <c r="F258" i="3"/>
  <c r="F257" i="3" s="1"/>
  <c r="O257" i="3"/>
  <c r="N257" i="3"/>
  <c r="M257" i="3"/>
  <c r="K257" i="3"/>
  <c r="K253" i="3" s="1"/>
  <c r="J257" i="3"/>
  <c r="J253" i="3" s="1"/>
  <c r="H257" i="3"/>
  <c r="H253" i="3" s="1"/>
  <c r="H252" i="3" s="1"/>
  <c r="G257" i="3"/>
  <c r="G253" i="3" s="1"/>
  <c r="E257" i="3"/>
  <c r="D257" i="3"/>
  <c r="D253" i="3" s="1"/>
  <c r="O256" i="3"/>
  <c r="L256" i="3"/>
  <c r="I256" i="3"/>
  <c r="F256" i="3"/>
  <c r="O255" i="3"/>
  <c r="L255" i="3"/>
  <c r="I255" i="3"/>
  <c r="F255" i="3"/>
  <c r="O254" i="3"/>
  <c r="L254" i="3"/>
  <c r="I254" i="3"/>
  <c r="F254" i="3"/>
  <c r="N253" i="3"/>
  <c r="N252" i="3" s="1"/>
  <c r="M253" i="3"/>
  <c r="E253" i="3"/>
  <c r="O251" i="3"/>
  <c r="O250" i="3" s="1"/>
  <c r="L251" i="3"/>
  <c r="L250" i="3" s="1"/>
  <c r="I251" i="3"/>
  <c r="F251" i="3"/>
  <c r="F250" i="3" s="1"/>
  <c r="N250" i="3"/>
  <c r="M250" i="3"/>
  <c r="K250" i="3"/>
  <c r="J250" i="3"/>
  <c r="H250" i="3"/>
  <c r="G250" i="3"/>
  <c r="E250" i="3"/>
  <c r="D250" i="3"/>
  <c r="O249" i="3"/>
  <c r="L249" i="3"/>
  <c r="I249" i="3"/>
  <c r="F249" i="3"/>
  <c r="O248" i="3"/>
  <c r="L248" i="3"/>
  <c r="I248" i="3"/>
  <c r="F248" i="3"/>
  <c r="O247" i="3"/>
  <c r="L247" i="3"/>
  <c r="I247" i="3"/>
  <c r="F247" i="3"/>
  <c r="O246" i="3"/>
  <c r="L246" i="3"/>
  <c r="L245" i="3" s="1"/>
  <c r="I246" i="3"/>
  <c r="F246" i="3"/>
  <c r="F245" i="3" s="1"/>
  <c r="N245" i="3"/>
  <c r="M245" i="3"/>
  <c r="K245" i="3"/>
  <c r="J245" i="3"/>
  <c r="H245" i="3"/>
  <c r="G245" i="3"/>
  <c r="E245" i="3"/>
  <c r="D245" i="3"/>
  <c r="O244" i="3"/>
  <c r="L244" i="3"/>
  <c r="I244" i="3"/>
  <c r="F244" i="3"/>
  <c r="O243" i="3"/>
  <c r="L243" i="3"/>
  <c r="I243" i="3"/>
  <c r="F243" i="3"/>
  <c r="O242" i="3"/>
  <c r="L242" i="3"/>
  <c r="L241" i="3" s="1"/>
  <c r="L240" i="3" s="1"/>
  <c r="I242" i="3"/>
  <c r="F242" i="3"/>
  <c r="O241" i="3"/>
  <c r="N241" i="3"/>
  <c r="M241" i="3"/>
  <c r="K241" i="3"/>
  <c r="J241" i="3"/>
  <c r="H241" i="3"/>
  <c r="G241" i="3"/>
  <c r="E241" i="3"/>
  <c r="D241" i="3"/>
  <c r="O239" i="3"/>
  <c r="L239" i="3"/>
  <c r="I239" i="3"/>
  <c r="F239" i="3"/>
  <c r="O238" i="3"/>
  <c r="L238" i="3"/>
  <c r="I238" i="3"/>
  <c r="F238" i="3"/>
  <c r="O237" i="3"/>
  <c r="L237" i="3"/>
  <c r="I237" i="3"/>
  <c r="F237" i="3"/>
  <c r="O236" i="3"/>
  <c r="L236" i="3"/>
  <c r="I236" i="3"/>
  <c r="F236" i="3"/>
  <c r="O235" i="3"/>
  <c r="L235" i="3"/>
  <c r="I235" i="3"/>
  <c r="F235" i="3"/>
  <c r="O234" i="3"/>
  <c r="L234" i="3"/>
  <c r="I234" i="3"/>
  <c r="F234" i="3"/>
  <c r="F233" i="3" s="1"/>
  <c r="F232" i="3" s="1"/>
  <c r="N233" i="3"/>
  <c r="M233" i="3"/>
  <c r="M232" i="3" s="1"/>
  <c r="K233" i="3"/>
  <c r="K232" i="3" s="1"/>
  <c r="J233" i="3"/>
  <c r="J232" i="3" s="1"/>
  <c r="H233" i="3"/>
  <c r="H232" i="3" s="1"/>
  <c r="G233" i="3"/>
  <c r="G232" i="3" s="1"/>
  <c r="E233" i="3"/>
  <c r="E232" i="3" s="1"/>
  <c r="D233" i="3"/>
  <c r="D232" i="3" s="1"/>
  <c r="N232" i="3"/>
  <c r="O231" i="3"/>
  <c r="L231" i="3"/>
  <c r="I231" i="3"/>
  <c r="F231" i="3"/>
  <c r="O230" i="3"/>
  <c r="L230" i="3"/>
  <c r="I230" i="3"/>
  <c r="F230" i="3"/>
  <c r="O229" i="3"/>
  <c r="L229" i="3"/>
  <c r="I229" i="3"/>
  <c r="F229" i="3"/>
  <c r="O228" i="3"/>
  <c r="L228" i="3"/>
  <c r="I228" i="3"/>
  <c r="F228" i="3"/>
  <c r="N227" i="3"/>
  <c r="M227" i="3"/>
  <c r="K227" i="3"/>
  <c r="J227" i="3"/>
  <c r="H227" i="3"/>
  <c r="G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I219" i="3" s="1"/>
  <c r="F220" i="3"/>
  <c r="N219" i="3"/>
  <c r="M219" i="3"/>
  <c r="K219" i="3"/>
  <c r="J219" i="3"/>
  <c r="H219" i="3"/>
  <c r="G219" i="3"/>
  <c r="E219" i="3"/>
  <c r="D219" i="3"/>
  <c r="O218" i="3"/>
  <c r="L218" i="3"/>
  <c r="I218" i="3"/>
  <c r="F218" i="3"/>
  <c r="O217" i="3"/>
  <c r="O216" i="3" s="1"/>
  <c r="L217" i="3"/>
  <c r="I217" i="3"/>
  <c r="I216" i="3" s="1"/>
  <c r="F217" i="3"/>
  <c r="N216" i="3"/>
  <c r="M216" i="3"/>
  <c r="K216" i="3"/>
  <c r="J216" i="3"/>
  <c r="H216" i="3"/>
  <c r="G216" i="3"/>
  <c r="E216" i="3"/>
  <c r="D216" i="3"/>
  <c r="O215" i="3"/>
  <c r="L215" i="3"/>
  <c r="L214" i="3" s="1"/>
  <c r="I215" i="3"/>
  <c r="F215" i="3"/>
  <c r="F214" i="3" s="1"/>
  <c r="O214" i="3"/>
  <c r="N214" i="3"/>
  <c r="M214" i="3"/>
  <c r="K214" i="3"/>
  <c r="J214" i="3"/>
  <c r="H214" i="3"/>
  <c r="G214" i="3"/>
  <c r="E214" i="3"/>
  <c r="D214" i="3"/>
  <c r="O213" i="3"/>
  <c r="L213" i="3"/>
  <c r="I213" i="3"/>
  <c r="F213" i="3"/>
  <c r="O210" i="3"/>
  <c r="L210" i="3"/>
  <c r="I210" i="3"/>
  <c r="F210" i="3"/>
  <c r="O209" i="3"/>
  <c r="O208" i="3" s="1"/>
  <c r="L209" i="3"/>
  <c r="L208" i="3" s="1"/>
  <c r="I209" i="3"/>
  <c r="I208" i="3" s="1"/>
  <c r="F209" i="3"/>
  <c r="F208" i="3" s="1"/>
  <c r="N208" i="3"/>
  <c r="M208" i="3"/>
  <c r="K208" i="3"/>
  <c r="J208" i="3"/>
  <c r="H208" i="3"/>
  <c r="G208" i="3"/>
  <c r="E208" i="3"/>
  <c r="D208" i="3"/>
  <c r="O207" i="3"/>
  <c r="L207" i="3"/>
  <c r="I207" i="3"/>
  <c r="F207" i="3"/>
  <c r="O206" i="3"/>
  <c r="L206" i="3"/>
  <c r="I206" i="3"/>
  <c r="F206" i="3"/>
  <c r="O205" i="3"/>
  <c r="L205" i="3"/>
  <c r="I205" i="3"/>
  <c r="F205" i="3"/>
  <c r="O204" i="3"/>
  <c r="L204" i="3"/>
  <c r="I204" i="3"/>
  <c r="F204" i="3"/>
  <c r="O203" i="3"/>
  <c r="L203" i="3"/>
  <c r="I203" i="3"/>
  <c r="F203" i="3"/>
  <c r="O202" i="3"/>
  <c r="L202" i="3"/>
  <c r="I202" i="3"/>
  <c r="F202" i="3"/>
  <c r="O201" i="3"/>
  <c r="L201" i="3"/>
  <c r="I201" i="3"/>
  <c r="F201" i="3"/>
  <c r="O200" i="3"/>
  <c r="L200" i="3"/>
  <c r="I200" i="3"/>
  <c r="F200" i="3"/>
  <c r="N199" i="3"/>
  <c r="M199" i="3"/>
  <c r="K199" i="3"/>
  <c r="J199" i="3"/>
  <c r="H199" i="3"/>
  <c r="G199" i="3"/>
  <c r="E199" i="3"/>
  <c r="D199" i="3"/>
  <c r="O198" i="3"/>
  <c r="L198" i="3"/>
  <c r="I198" i="3"/>
  <c r="F198" i="3"/>
  <c r="O197" i="3"/>
  <c r="L197" i="3"/>
  <c r="I197" i="3"/>
  <c r="F197" i="3"/>
  <c r="O196" i="3"/>
  <c r="L196" i="3"/>
  <c r="I196" i="3"/>
  <c r="F196" i="3"/>
  <c r="O195" i="3"/>
  <c r="L195" i="3"/>
  <c r="I195" i="3"/>
  <c r="F195" i="3"/>
  <c r="O194" i="3"/>
  <c r="L194" i="3"/>
  <c r="I194" i="3"/>
  <c r="F194" i="3"/>
  <c r="O193" i="3"/>
  <c r="L193" i="3"/>
  <c r="I193" i="3"/>
  <c r="F193" i="3"/>
  <c r="O192" i="3"/>
  <c r="L192" i="3"/>
  <c r="I192" i="3"/>
  <c r="F192" i="3"/>
  <c r="O191" i="3"/>
  <c r="L191" i="3"/>
  <c r="I191" i="3"/>
  <c r="F191" i="3"/>
  <c r="O190" i="3"/>
  <c r="L190" i="3"/>
  <c r="I190" i="3"/>
  <c r="F190" i="3"/>
  <c r="O189" i="3"/>
  <c r="L189" i="3"/>
  <c r="I189" i="3"/>
  <c r="F189" i="3"/>
  <c r="N188" i="3"/>
  <c r="M188" i="3"/>
  <c r="K188" i="3"/>
  <c r="K187" i="3" s="1"/>
  <c r="J188" i="3"/>
  <c r="H188" i="3"/>
  <c r="G188" i="3"/>
  <c r="E188" i="3"/>
  <c r="D188" i="3"/>
  <c r="O186" i="3"/>
  <c r="L186" i="3"/>
  <c r="I186" i="3"/>
  <c r="F186" i="3"/>
  <c r="O185" i="3"/>
  <c r="L185" i="3"/>
  <c r="I185" i="3"/>
  <c r="F185" i="3"/>
  <c r="O184" i="3"/>
  <c r="L184" i="3"/>
  <c r="I184" i="3"/>
  <c r="I183" i="3" s="1"/>
  <c r="F184" i="3"/>
  <c r="N183" i="3"/>
  <c r="M183" i="3"/>
  <c r="K183" i="3"/>
  <c r="J183" i="3"/>
  <c r="H183" i="3"/>
  <c r="G183" i="3"/>
  <c r="E183" i="3"/>
  <c r="D183" i="3"/>
  <c r="O180" i="3"/>
  <c r="L180" i="3"/>
  <c r="L179" i="3" s="1"/>
  <c r="L178" i="3" s="1"/>
  <c r="I180" i="3"/>
  <c r="F180" i="3"/>
  <c r="F179" i="3" s="1"/>
  <c r="O179" i="3"/>
  <c r="O178" i="3" s="1"/>
  <c r="N179" i="3"/>
  <c r="N178" i="3" s="1"/>
  <c r="M179" i="3"/>
  <c r="M178" i="3" s="1"/>
  <c r="K179" i="3"/>
  <c r="K178" i="3" s="1"/>
  <c r="J179" i="3"/>
  <c r="J178" i="3" s="1"/>
  <c r="I179" i="3"/>
  <c r="I178" i="3" s="1"/>
  <c r="H179" i="3"/>
  <c r="H178" i="3" s="1"/>
  <c r="G179" i="3"/>
  <c r="G178" i="3" s="1"/>
  <c r="E179" i="3"/>
  <c r="E178" i="3" s="1"/>
  <c r="D179" i="3"/>
  <c r="D178" i="3" s="1"/>
  <c r="O177" i="3"/>
  <c r="L177" i="3"/>
  <c r="I177" i="3"/>
  <c r="F177" i="3"/>
  <c r="O176" i="3"/>
  <c r="L176" i="3"/>
  <c r="L175" i="3" s="1"/>
  <c r="I176" i="3"/>
  <c r="F176" i="3"/>
  <c r="N175" i="3"/>
  <c r="M175" i="3"/>
  <c r="K175" i="3"/>
  <c r="J175" i="3"/>
  <c r="H175" i="3"/>
  <c r="G175" i="3"/>
  <c r="E175" i="3"/>
  <c r="E174" i="3" s="1"/>
  <c r="D175" i="3"/>
  <c r="O173" i="3"/>
  <c r="L173" i="3"/>
  <c r="I173" i="3"/>
  <c r="F173" i="3"/>
  <c r="O172" i="3"/>
  <c r="L172" i="3"/>
  <c r="I172" i="3"/>
  <c r="F172" i="3"/>
  <c r="N171" i="3"/>
  <c r="M171" i="3"/>
  <c r="K171" i="3"/>
  <c r="J171" i="3"/>
  <c r="H171" i="3"/>
  <c r="G171" i="3"/>
  <c r="E171" i="3"/>
  <c r="D171" i="3"/>
  <c r="O170" i="3"/>
  <c r="L170" i="3"/>
  <c r="I170" i="3"/>
  <c r="F170" i="3"/>
  <c r="O169" i="3"/>
  <c r="L169" i="3"/>
  <c r="I169" i="3"/>
  <c r="F169" i="3"/>
  <c r="O168" i="3"/>
  <c r="L168" i="3"/>
  <c r="I168" i="3"/>
  <c r="F168" i="3"/>
  <c r="O167" i="3"/>
  <c r="O166" i="3" s="1"/>
  <c r="L167" i="3"/>
  <c r="I167" i="3"/>
  <c r="F167" i="3"/>
  <c r="F166" i="3" s="1"/>
  <c r="N166" i="3"/>
  <c r="M166" i="3"/>
  <c r="K166" i="3"/>
  <c r="J166" i="3"/>
  <c r="H166" i="3"/>
  <c r="G166" i="3"/>
  <c r="E166" i="3"/>
  <c r="D166" i="3"/>
  <c r="O165" i="3"/>
  <c r="L165" i="3"/>
  <c r="I165" i="3"/>
  <c r="F165" i="3"/>
  <c r="O164" i="3"/>
  <c r="L164" i="3"/>
  <c r="I164" i="3"/>
  <c r="F164" i="3"/>
  <c r="O163" i="3"/>
  <c r="O162" i="3" s="1"/>
  <c r="O161" i="3" s="1"/>
  <c r="L163" i="3"/>
  <c r="I163" i="3"/>
  <c r="F163" i="3"/>
  <c r="F162" i="3" s="1"/>
  <c r="N162" i="3"/>
  <c r="M162" i="3"/>
  <c r="K162" i="3"/>
  <c r="J162" i="3"/>
  <c r="J161" i="3" s="1"/>
  <c r="H162" i="3"/>
  <c r="H161" i="3" s="1"/>
  <c r="H160" i="3" s="1"/>
  <c r="G162" i="3"/>
  <c r="E162" i="3"/>
  <c r="E161" i="3" s="1"/>
  <c r="D162" i="3"/>
  <c r="D161" i="3" s="1"/>
  <c r="D160" i="3" s="1"/>
  <c r="O159" i="3"/>
  <c r="L159" i="3"/>
  <c r="I159" i="3"/>
  <c r="F159" i="3"/>
  <c r="O158" i="3"/>
  <c r="L158" i="3"/>
  <c r="I158" i="3"/>
  <c r="F158" i="3"/>
  <c r="O157" i="3"/>
  <c r="L157" i="3"/>
  <c r="I157" i="3"/>
  <c r="F157" i="3"/>
  <c r="O156" i="3"/>
  <c r="L156" i="3"/>
  <c r="I156" i="3"/>
  <c r="F156" i="3"/>
  <c r="O155" i="3"/>
  <c r="L155" i="3"/>
  <c r="I155" i="3"/>
  <c r="F155" i="3"/>
  <c r="O154" i="3"/>
  <c r="L154" i="3"/>
  <c r="I154" i="3"/>
  <c r="F154" i="3"/>
  <c r="O153" i="3"/>
  <c r="O152" i="3" s="1"/>
  <c r="N153" i="3"/>
  <c r="M153" i="3"/>
  <c r="M152" i="3" s="1"/>
  <c r="K153" i="3"/>
  <c r="K152" i="3" s="1"/>
  <c r="J153" i="3"/>
  <c r="J152" i="3" s="1"/>
  <c r="H153" i="3"/>
  <c r="H152" i="3" s="1"/>
  <c r="G153" i="3"/>
  <c r="G152" i="3" s="1"/>
  <c r="E153" i="3"/>
  <c r="E152" i="3" s="1"/>
  <c r="D153" i="3"/>
  <c r="D152" i="3" s="1"/>
  <c r="N152" i="3"/>
  <c r="O151" i="3"/>
  <c r="L151" i="3"/>
  <c r="I151" i="3"/>
  <c r="F151" i="3"/>
  <c r="O150" i="3"/>
  <c r="L150" i="3"/>
  <c r="I150" i="3"/>
  <c r="F150" i="3"/>
  <c r="O149" i="3"/>
  <c r="L149" i="3"/>
  <c r="I149" i="3"/>
  <c r="F149" i="3"/>
  <c r="O148" i="3"/>
  <c r="O147" i="3" s="1"/>
  <c r="L148" i="3"/>
  <c r="L147" i="3" s="1"/>
  <c r="I148" i="3"/>
  <c r="I147" i="3" s="1"/>
  <c r="F148" i="3"/>
  <c r="N147" i="3"/>
  <c r="M147" i="3"/>
  <c r="K147" i="3"/>
  <c r="J147" i="3"/>
  <c r="H147" i="3"/>
  <c r="G147" i="3"/>
  <c r="E147" i="3"/>
  <c r="D147" i="3"/>
  <c r="O146" i="3"/>
  <c r="L146" i="3"/>
  <c r="I146" i="3"/>
  <c r="F146" i="3"/>
  <c r="O145" i="3"/>
  <c r="L145" i="3"/>
  <c r="I145" i="3"/>
  <c r="F145" i="3"/>
  <c r="O144" i="3"/>
  <c r="L144" i="3"/>
  <c r="I144" i="3"/>
  <c r="F144" i="3"/>
  <c r="O143" i="3"/>
  <c r="L143" i="3"/>
  <c r="I143" i="3"/>
  <c r="F143" i="3"/>
  <c r="O142" i="3"/>
  <c r="L142" i="3"/>
  <c r="I142" i="3"/>
  <c r="F142" i="3"/>
  <c r="O141" i="3"/>
  <c r="L141" i="3"/>
  <c r="I141" i="3"/>
  <c r="F141" i="3"/>
  <c r="O140" i="3"/>
  <c r="L140" i="3"/>
  <c r="I140" i="3"/>
  <c r="F140" i="3"/>
  <c r="O139" i="3"/>
  <c r="L139" i="3"/>
  <c r="I139" i="3"/>
  <c r="F139" i="3"/>
  <c r="N138" i="3"/>
  <c r="M138" i="3"/>
  <c r="K138" i="3"/>
  <c r="J138" i="3"/>
  <c r="H138" i="3"/>
  <c r="G138" i="3"/>
  <c r="E138" i="3"/>
  <c r="D138" i="3"/>
  <c r="O137" i="3"/>
  <c r="L137" i="3"/>
  <c r="I137" i="3"/>
  <c r="F137" i="3"/>
  <c r="O136" i="3"/>
  <c r="L136" i="3"/>
  <c r="I136" i="3"/>
  <c r="F136" i="3"/>
  <c r="O135" i="3"/>
  <c r="L135" i="3"/>
  <c r="L134" i="3" s="1"/>
  <c r="I135" i="3"/>
  <c r="I134" i="3" s="1"/>
  <c r="F135" i="3"/>
  <c r="N134" i="3"/>
  <c r="M134" i="3"/>
  <c r="K134" i="3"/>
  <c r="J134" i="3"/>
  <c r="H134" i="3"/>
  <c r="G134" i="3"/>
  <c r="E134" i="3"/>
  <c r="D134" i="3"/>
  <c r="O133" i="3"/>
  <c r="L133" i="3"/>
  <c r="I133" i="3"/>
  <c r="F133" i="3"/>
  <c r="O132" i="3"/>
  <c r="O131" i="3" s="1"/>
  <c r="L132" i="3"/>
  <c r="I132" i="3"/>
  <c r="I131" i="3" s="1"/>
  <c r="F132" i="3"/>
  <c r="N131" i="3"/>
  <c r="M131" i="3"/>
  <c r="K131" i="3"/>
  <c r="J131" i="3"/>
  <c r="H131" i="3"/>
  <c r="G131" i="3"/>
  <c r="E131" i="3"/>
  <c r="D131" i="3"/>
  <c r="O130" i="3"/>
  <c r="L130" i="3"/>
  <c r="I130" i="3"/>
  <c r="F130" i="3"/>
  <c r="O129" i="3"/>
  <c r="L129" i="3"/>
  <c r="I129" i="3"/>
  <c r="F129" i="3"/>
  <c r="O128" i="3"/>
  <c r="L128" i="3"/>
  <c r="I128" i="3"/>
  <c r="F128" i="3"/>
  <c r="O127" i="3"/>
  <c r="L127" i="3"/>
  <c r="L126" i="3" s="1"/>
  <c r="I127" i="3"/>
  <c r="F127" i="3"/>
  <c r="F126" i="3" s="1"/>
  <c r="N126" i="3"/>
  <c r="M126" i="3"/>
  <c r="K126" i="3"/>
  <c r="J126" i="3"/>
  <c r="H126" i="3"/>
  <c r="G126" i="3"/>
  <c r="E126" i="3"/>
  <c r="D126" i="3"/>
  <c r="O125" i="3"/>
  <c r="L125" i="3"/>
  <c r="I125" i="3"/>
  <c r="F125" i="3"/>
  <c r="O124" i="3"/>
  <c r="L124" i="3"/>
  <c r="I124" i="3"/>
  <c r="F124" i="3"/>
  <c r="O123" i="3"/>
  <c r="L123" i="3"/>
  <c r="I123" i="3"/>
  <c r="F123" i="3"/>
  <c r="O122" i="3"/>
  <c r="L122" i="3"/>
  <c r="L121" i="3" s="1"/>
  <c r="I122" i="3"/>
  <c r="F122" i="3"/>
  <c r="N121" i="3"/>
  <c r="M121" i="3"/>
  <c r="K121" i="3"/>
  <c r="J121" i="3"/>
  <c r="H121" i="3"/>
  <c r="G121" i="3"/>
  <c r="E121" i="3"/>
  <c r="D121" i="3"/>
  <c r="O119" i="3"/>
  <c r="L119" i="3"/>
  <c r="I119" i="3"/>
  <c r="F119" i="3"/>
  <c r="O118" i="3"/>
  <c r="L118" i="3"/>
  <c r="I118" i="3"/>
  <c r="F118" i="3"/>
  <c r="O117" i="3"/>
  <c r="L117" i="3"/>
  <c r="I117" i="3"/>
  <c r="F117" i="3"/>
  <c r="O116" i="3"/>
  <c r="L116" i="3"/>
  <c r="I116" i="3"/>
  <c r="F116" i="3"/>
  <c r="O115" i="3"/>
  <c r="O114" i="3" s="1"/>
  <c r="L115" i="3"/>
  <c r="I115" i="3"/>
  <c r="F115" i="3"/>
  <c r="N114" i="3"/>
  <c r="M114" i="3"/>
  <c r="K114" i="3"/>
  <c r="J114" i="3"/>
  <c r="H114" i="3"/>
  <c r="G114" i="3"/>
  <c r="E114" i="3"/>
  <c r="D114" i="3"/>
  <c r="O113" i="3"/>
  <c r="L113" i="3"/>
  <c r="I113" i="3"/>
  <c r="F113" i="3"/>
  <c r="O112" i="3"/>
  <c r="L112" i="3"/>
  <c r="I112" i="3"/>
  <c r="F112" i="3"/>
  <c r="O111" i="3"/>
  <c r="L111" i="3"/>
  <c r="I111" i="3"/>
  <c r="F111" i="3"/>
  <c r="O110" i="3"/>
  <c r="L110" i="3"/>
  <c r="I110" i="3"/>
  <c r="F110" i="3"/>
  <c r="O109" i="3"/>
  <c r="L109" i="3"/>
  <c r="I109" i="3"/>
  <c r="I108" i="3" s="1"/>
  <c r="F109" i="3"/>
  <c r="N108" i="3"/>
  <c r="M108" i="3"/>
  <c r="K108" i="3"/>
  <c r="J108" i="3"/>
  <c r="H108" i="3"/>
  <c r="G108" i="3"/>
  <c r="E108" i="3"/>
  <c r="D108" i="3"/>
  <c r="O107" i="3"/>
  <c r="L107" i="3"/>
  <c r="I107" i="3"/>
  <c r="F107" i="3"/>
  <c r="O106" i="3"/>
  <c r="L106" i="3"/>
  <c r="I106" i="3"/>
  <c r="F106" i="3"/>
  <c r="O105" i="3"/>
  <c r="L105" i="3"/>
  <c r="I105" i="3"/>
  <c r="F105" i="3"/>
  <c r="O104" i="3"/>
  <c r="L104" i="3"/>
  <c r="I104" i="3"/>
  <c r="F104" i="3"/>
  <c r="O103" i="3"/>
  <c r="L103" i="3"/>
  <c r="I103" i="3"/>
  <c r="F103" i="3"/>
  <c r="O102" i="3"/>
  <c r="L102" i="3"/>
  <c r="I102" i="3"/>
  <c r="F102" i="3"/>
  <c r="O101" i="3"/>
  <c r="L101" i="3"/>
  <c r="I101" i="3"/>
  <c r="F101" i="3"/>
  <c r="O100" i="3"/>
  <c r="O99" i="3" s="1"/>
  <c r="L100" i="3"/>
  <c r="I100" i="3"/>
  <c r="F100" i="3"/>
  <c r="N99" i="3"/>
  <c r="M99" i="3"/>
  <c r="K99" i="3"/>
  <c r="J99" i="3"/>
  <c r="H99" i="3"/>
  <c r="G99" i="3"/>
  <c r="E99" i="3"/>
  <c r="D99" i="3"/>
  <c r="O98" i="3"/>
  <c r="L98" i="3"/>
  <c r="I98" i="3"/>
  <c r="F98" i="3"/>
  <c r="O97" i="3"/>
  <c r="L97" i="3"/>
  <c r="I97" i="3"/>
  <c r="F97" i="3"/>
  <c r="O96" i="3"/>
  <c r="L96" i="3"/>
  <c r="I96" i="3"/>
  <c r="F96" i="3"/>
  <c r="O95" i="3"/>
  <c r="L95" i="3"/>
  <c r="I95" i="3"/>
  <c r="F95" i="3"/>
  <c r="O94" i="3"/>
  <c r="L94" i="3"/>
  <c r="I94" i="3"/>
  <c r="F94" i="3"/>
  <c r="O93" i="3"/>
  <c r="L93" i="3"/>
  <c r="I93" i="3"/>
  <c r="F93" i="3"/>
  <c r="O92" i="3"/>
  <c r="L92" i="3"/>
  <c r="I92" i="3"/>
  <c r="F92" i="3"/>
  <c r="O91" i="3"/>
  <c r="N91" i="3"/>
  <c r="M91" i="3"/>
  <c r="K91" i="3"/>
  <c r="J91" i="3"/>
  <c r="H91" i="3"/>
  <c r="G91" i="3"/>
  <c r="E91" i="3"/>
  <c r="D91" i="3"/>
  <c r="O90" i="3"/>
  <c r="L90" i="3"/>
  <c r="I90" i="3"/>
  <c r="F90" i="3"/>
  <c r="O89" i="3"/>
  <c r="L89" i="3"/>
  <c r="I89" i="3"/>
  <c r="F89" i="3"/>
  <c r="O88" i="3"/>
  <c r="L88" i="3"/>
  <c r="I88" i="3"/>
  <c r="F88" i="3"/>
  <c r="O87" i="3"/>
  <c r="L87" i="3"/>
  <c r="I87" i="3"/>
  <c r="F87" i="3"/>
  <c r="O86" i="3"/>
  <c r="L86" i="3"/>
  <c r="I86" i="3"/>
  <c r="F86" i="3"/>
  <c r="F85" i="3" s="1"/>
  <c r="N85" i="3"/>
  <c r="M85" i="3"/>
  <c r="K85" i="3"/>
  <c r="J85" i="3"/>
  <c r="H85" i="3"/>
  <c r="G85" i="3"/>
  <c r="E85" i="3"/>
  <c r="D85" i="3"/>
  <c r="O84" i="3"/>
  <c r="L84" i="3"/>
  <c r="I84" i="3"/>
  <c r="F84" i="3"/>
  <c r="O82" i="3"/>
  <c r="L82" i="3"/>
  <c r="I82" i="3"/>
  <c r="F82" i="3"/>
  <c r="O81" i="3"/>
  <c r="O80" i="3" s="1"/>
  <c r="L81" i="3"/>
  <c r="L80" i="3" s="1"/>
  <c r="I81" i="3"/>
  <c r="F81" i="3"/>
  <c r="F80" i="3" s="1"/>
  <c r="N80" i="3"/>
  <c r="M80" i="3"/>
  <c r="K80" i="3"/>
  <c r="J80" i="3"/>
  <c r="H80" i="3"/>
  <c r="G80" i="3"/>
  <c r="E80" i="3"/>
  <c r="D80" i="3"/>
  <c r="O79" i="3"/>
  <c r="L79" i="3"/>
  <c r="I79" i="3"/>
  <c r="F79" i="3"/>
  <c r="O78" i="3"/>
  <c r="O77" i="3" s="1"/>
  <c r="L78" i="3"/>
  <c r="L77" i="3" s="1"/>
  <c r="I78" i="3"/>
  <c r="I77" i="3" s="1"/>
  <c r="F78" i="3"/>
  <c r="F77" i="3" s="1"/>
  <c r="F76" i="3" s="1"/>
  <c r="N77" i="3"/>
  <c r="N76" i="3" s="1"/>
  <c r="M77" i="3"/>
  <c r="M76" i="3" s="1"/>
  <c r="K77" i="3"/>
  <c r="K76" i="3" s="1"/>
  <c r="J77" i="3"/>
  <c r="J76" i="3" s="1"/>
  <c r="H77" i="3"/>
  <c r="H76" i="3" s="1"/>
  <c r="G77" i="3"/>
  <c r="E77" i="3"/>
  <c r="D77" i="3"/>
  <c r="D76" i="3" s="1"/>
  <c r="O74" i="3"/>
  <c r="L74" i="3"/>
  <c r="I74" i="3"/>
  <c r="F74" i="3"/>
  <c r="O73" i="3"/>
  <c r="L73" i="3"/>
  <c r="I73" i="3"/>
  <c r="F73" i="3"/>
  <c r="O72" i="3"/>
  <c r="L72" i="3"/>
  <c r="I72" i="3"/>
  <c r="F72" i="3"/>
  <c r="O71" i="3"/>
  <c r="L71" i="3"/>
  <c r="I71" i="3"/>
  <c r="F71" i="3"/>
  <c r="O70" i="3"/>
  <c r="O69" i="3" s="1"/>
  <c r="L70" i="3"/>
  <c r="I70" i="3"/>
  <c r="F70" i="3"/>
  <c r="F69" i="3" s="1"/>
  <c r="N69" i="3"/>
  <c r="N67" i="3" s="1"/>
  <c r="M69" i="3"/>
  <c r="M67" i="3" s="1"/>
  <c r="K69" i="3"/>
  <c r="K67" i="3" s="1"/>
  <c r="J69" i="3"/>
  <c r="J67" i="3" s="1"/>
  <c r="H69" i="3"/>
  <c r="G69" i="3"/>
  <c r="E69" i="3"/>
  <c r="E67" i="3" s="1"/>
  <c r="D69" i="3"/>
  <c r="D67" i="3" s="1"/>
  <c r="O68" i="3"/>
  <c r="O67" i="3" s="1"/>
  <c r="L68" i="3"/>
  <c r="I68" i="3"/>
  <c r="F68" i="3"/>
  <c r="H67" i="3"/>
  <c r="G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I59" i="3"/>
  <c r="I58" i="3" s="1"/>
  <c r="F59" i="3"/>
  <c r="N58" i="3"/>
  <c r="M58" i="3"/>
  <c r="K58" i="3"/>
  <c r="J58" i="3"/>
  <c r="H58" i="3"/>
  <c r="G58" i="3"/>
  <c r="E58" i="3"/>
  <c r="D58" i="3"/>
  <c r="O57" i="3"/>
  <c r="L57" i="3"/>
  <c r="I57" i="3"/>
  <c r="F57" i="3"/>
  <c r="O56" i="3"/>
  <c r="O55" i="3" s="1"/>
  <c r="L56" i="3"/>
  <c r="L55" i="3" s="1"/>
  <c r="I56" i="3"/>
  <c r="I55" i="3" s="1"/>
  <c r="F56" i="3"/>
  <c r="F55" i="3" s="1"/>
  <c r="N55" i="3"/>
  <c r="N54" i="3" s="1"/>
  <c r="M55" i="3"/>
  <c r="M54" i="3" s="1"/>
  <c r="M53" i="3" s="1"/>
  <c r="K55" i="3"/>
  <c r="J55" i="3"/>
  <c r="H55" i="3"/>
  <c r="G55" i="3"/>
  <c r="E55" i="3"/>
  <c r="D55" i="3"/>
  <c r="O47" i="3"/>
  <c r="C47" i="3" s="1"/>
  <c r="O46" i="3"/>
  <c r="C46" i="3" s="1"/>
  <c r="N45" i="3"/>
  <c r="M45" i="3"/>
  <c r="L44" i="3"/>
  <c r="L43" i="3" s="1"/>
  <c r="I44" i="3"/>
  <c r="I43" i="3" s="1"/>
  <c r="F44" i="3"/>
  <c r="F43" i="3" s="1"/>
  <c r="K43" i="3"/>
  <c r="J43" i="3"/>
  <c r="H43" i="3"/>
  <c r="G43" i="3"/>
  <c r="E43" i="3"/>
  <c r="D43" i="3"/>
  <c r="F42" i="3"/>
  <c r="F41" i="3" s="1"/>
  <c r="C41" i="3" s="1"/>
  <c r="E41" i="3"/>
  <c r="D41" i="3"/>
  <c r="L40" i="3"/>
  <c r="C40" i="3" s="1"/>
  <c r="L39" i="3"/>
  <c r="C39" i="3" s="1"/>
  <c r="L38" i="3"/>
  <c r="C38" i="3" s="1"/>
  <c r="L37" i="3"/>
  <c r="C37" i="3" s="1"/>
  <c r="K36" i="3"/>
  <c r="J36" i="3"/>
  <c r="L35" i="3"/>
  <c r="C35" i="3" s="1"/>
  <c r="L34" i="3"/>
  <c r="K33" i="3"/>
  <c r="J33" i="3"/>
  <c r="L32" i="3"/>
  <c r="C32" i="3" s="1"/>
  <c r="K31" i="3"/>
  <c r="J31" i="3"/>
  <c r="L30" i="3"/>
  <c r="C30" i="3" s="1"/>
  <c r="L29" i="3"/>
  <c r="C29" i="3" s="1"/>
  <c r="L28" i="3"/>
  <c r="C28" i="3" s="1"/>
  <c r="K27" i="3"/>
  <c r="J27" i="3"/>
  <c r="F25" i="3"/>
  <c r="C25" i="3" s="1"/>
  <c r="I24" i="3"/>
  <c r="F24" i="3"/>
  <c r="O23" i="3"/>
  <c r="L23" i="3"/>
  <c r="I23" i="3"/>
  <c r="F23" i="3"/>
  <c r="O22" i="3"/>
  <c r="L22" i="3"/>
  <c r="L21" i="3" s="1"/>
  <c r="I22" i="3"/>
  <c r="I21" i="3" s="1"/>
  <c r="F22" i="3"/>
  <c r="N21" i="3"/>
  <c r="N275" i="3" s="1"/>
  <c r="N274" i="3" s="1"/>
  <c r="M21" i="3"/>
  <c r="M20" i="3" s="1"/>
  <c r="K21" i="3"/>
  <c r="J21" i="3"/>
  <c r="H21" i="3"/>
  <c r="H275" i="3" s="1"/>
  <c r="H274" i="3" s="1"/>
  <c r="G21" i="3"/>
  <c r="G275" i="3" s="1"/>
  <c r="G274" i="3" s="1"/>
  <c r="E21" i="3"/>
  <c r="D21" i="3"/>
  <c r="G174" i="3" l="1"/>
  <c r="K212" i="3"/>
  <c r="N174" i="3"/>
  <c r="L85" i="3"/>
  <c r="F241" i="3"/>
  <c r="L233" i="3"/>
  <c r="L232" i="3" s="1"/>
  <c r="E76" i="3"/>
  <c r="H83" i="3"/>
  <c r="M174" i="3"/>
  <c r="O76" i="3"/>
  <c r="I69" i="3"/>
  <c r="I67" i="3" s="1"/>
  <c r="L91" i="3"/>
  <c r="I171" i="3"/>
  <c r="E275" i="3"/>
  <c r="E274" i="3" s="1"/>
  <c r="K275" i="3"/>
  <c r="K274" i="3" s="1"/>
  <c r="G54" i="3"/>
  <c r="G53" i="3" s="1"/>
  <c r="D240" i="3"/>
  <c r="J240" i="3"/>
  <c r="N240" i="3"/>
  <c r="J120" i="3"/>
  <c r="J187" i="3"/>
  <c r="H240" i="3"/>
  <c r="N53" i="3"/>
  <c r="I121" i="3"/>
  <c r="J212" i="3"/>
  <c r="C59" i="3"/>
  <c r="C64" i="3"/>
  <c r="M161" i="3"/>
  <c r="M160" i="3" s="1"/>
  <c r="C237" i="3"/>
  <c r="C261" i="3"/>
  <c r="J26" i="3"/>
  <c r="J20" i="3" s="1"/>
  <c r="H54" i="3"/>
  <c r="C137" i="3"/>
  <c r="D252" i="3"/>
  <c r="C277" i="3"/>
  <c r="C281" i="3"/>
  <c r="C282" i="3"/>
  <c r="D174" i="3"/>
  <c r="C185" i="3"/>
  <c r="D54" i="3"/>
  <c r="D53" i="3" s="1"/>
  <c r="C173" i="3"/>
  <c r="H174" i="3"/>
  <c r="C71" i="3"/>
  <c r="C73" i="3"/>
  <c r="L76" i="3"/>
  <c r="F134" i="3"/>
  <c r="C136" i="3"/>
  <c r="G161" i="3"/>
  <c r="G160" i="3" s="1"/>
  <c r="C68" i="3"/>
  <c r="C125" i="3"/>
  <c r="K161" i="3"/>
  <c r="K160" i="3" s="1"/>
  <c r="O175" i="3"/>
  <c r="J182" i="3"/>
  <c r="K54" i="3"/>
  <c r="K53" i="3" s="1"/>
  <c r="C105" i="3"/>
  <c r="N20" i="3"/>
  <c r="C157" i="3"/>
  <c r="C158" i="3"/>
  <c r="C197" i="3"/>
  <c r="H20" i="3"/>
  <c r="H120" i="3"/>
  <c r="C225" i="3"/>
  <c r="I54" i="3"/>
  <c r="D120" i="3"/>
  <c r="D75" i="3" s="1"/>
  <c r="K182" i="3"/>
  <c r="G76" i="3"/>
  <c r="C82" i="3"/>
  <c r="C101" i="3"/>
  <c r="C113" i="3"/>
  <c r="K120" i="3"/>
  <c r="C123" i="3"/>
  <c r="O174" i="3"/>
  <c r="C179" i="3"/>
  <c r="C193" i="3"/>
  <c r="C195" i="3"/>
  <c r="N187" i="3"/>
  <c r="N182" i="3" s="1"/>
  <c r="C279" i="3"/>
  <c r="O21" i="3"/>
  <c r="O275" i="3" s="1"/>
  <c r="O274" i="3" s="1"/>
  <c r="D20" i="3"/>
  <c r="E54" i="3"/>
  <c r="E53" i="3" s="1"/>
  <c r="C89" i="3"/>
  <c r="D83" i="3"/>
  <c r="C96" i="3"/>
  <c r="C112" i="3"/>
  <c r="G120" i="3"/>
  <c r="C129" i="3"/>
  <c r="C133" i="3"/>
  <c r="C143" i="3"/>
  <c r="C145" i="3"/>
  <c r="E160" i="3"/>
  <c r="J160" i="3"/>
  <c r="C165" i="3"/>
  <c r="I188" i="3"/>
  <c r="C205" i="3"/>
  <c r="C217" i="3"/>
  <c r="C236" i="3"/>
  <c r="O233" i="3"/>
  <c r="O232" i="3" s="1"/>
  <c r="C256" i="3"/>
  <c r="J252" i="3"/>
  <c r="O253" i="3"/>
  <c r="O252" i="3" s="1"/>
  <c r="F67" i="3"/>
  <c r="I99" i="3"/>
  <c r="N120" i="3"/>
  <c r="L162" i="3"/>
  <c r="C100" i="3"/>
  <c r="C141" i="3"/>
  <c r="C189" i="3"/>
  <c r="C196" i="3"/>
  <c r="C209" i="3"/>
  <c r="L219" i="3"/>
  <c r="E252" i="3"/>
  <c r="C23" i="3"/>
  <c r="C24" i="3"/>
  <c r="K26" i="3"/>
  <c r="K20" i="3" s="1"/>
  <c r="L33" i="3"/>
  <c r="C33" i="3" s="1"/>
  <c r="O58" i="3"/>
  <c r="C84" i="3"/>
  <c r="C103" i="3"/>
  <c r="C117" i="3"/>
  <c r="C119" i="3"/>
  <c r="L138" i="3"/>
  <c r="C169" i="3"/>
  <c r="K174" i="3"/>
  <c r="C177" i="3"/>
  <c r="F178" i="3"/>
  <c r="C178" i="3" s="1"/>
  <c r="G187" i="3"/>
  <c r="G182" i="3" s="1"/>
  <c r="C201" i="3"/>
  <c r="C213" i="3"/>
  <c r="G212" i="3"/>
  <c r="C221" i="3"/>
  <c r="C229" i="3"/>
  <c r="C230" i="3"/>
  <c r="E240" i="3"/>
  <c r="C249" i="3"/>
  <c r="I85" i="3"/>
  <c r="L27" i="3"/>
  <c r="C27" i="3" s="1"/>
  <c r="L31" i="3"/>
  <c r="C31" i="3" s="1"/>
  <c r="L36" i="3"/>
  <c r="C36" i="3" s="1"/>
  <c r="C43" i="3"/>
  <c r="H53" i="3"/>
  <c r="C61" i="3"/>
  <c r="C63" i="3"/>
  <c r="C74" i="3"/>
  <c r="M83" i="3"/>
  <c r="K83" i="3"/>
  <c r="C92" i="3"/>
  <c r="C95" i="3"/>
  <c r="L99" i="3"/>
  <c r="L108" i="3"/>
  <c r="L114" i="3"/>
  <c r="O126" i="3"/>
  <c r="C140" i="3"/>
  <c r="C159" i="3"/>
  <c r="C164" i="3"/>
  <c r="O171" i="3"/>
  <c r="O160" i="3" s="1"/>
  <c r="I175" i="3"/>
  <c r="I174" i="3" s="1"/>
  <c r="O183" i="3"/>
  <c r="H187" i="3"/>
  <c r="H182" i="3" s="1"/>
  <c r="C190" i="3"/>
  <c r="O199" i="3"/>
  <c r="C206" i="3"/>
  <c r="D212" i="3"/>
  <c r="D211" i="3" s="1"/>
  <c r="H212" i="3"/>
  <c r="H211" i="3" s="1"/>
  <c r="H181" i="3" s="1"/>
  <c r="O219" i="3"/>
  <c r="L227" i="3"/>
  <c r="C238" i="3"/>
  <c r="K252" i="3"/>
  <c r="C260" i="3"/>
  <c r="C60" i="3"/>
  <c r="F108" i="3"/>
  <c r="D275" i="3"/>
  <c r="D274" i="3" s="1"/>
  <c r="C34" i="3"/>
  <c r="C42" i="3"/>
  <c r="O45" i="3"/>
  <c r="J54" i="3"/>
  <c r="J53" i="3" s="1"/>
  <c r="O54" i="3"/>
  <c r="O53" i="3" s="1"/>
  <c r="L58" i="3"/>
  <c r="L54" i="3" s="1"/>
  <c r="C62" i="3"/>
  <c r="C65" i="3"/>
  <c r="L69" i="3"/>
  <c r="L67" i="3" s="1"/>
  <c r="C79" i="3"/>
  <c r="N83" i="3"/>
  <c r="O85" i="3"/>
  <c r="G83" i="3"/>
  <c r="C93" i="3"/>
  <c r="C97" i="3"/>
  <c r="C102" i="3"/>
  <c r="C116" i="3"/>
  <c r="O121" i="3"/>
  <c r="C128" i="3"/>
  <c r="I138" i="3"/>
  <c r="C142" i="3"/>
  <c r="C149" i="3"/>
  <c r="C151" i="3"/>
  <c r="L166" i="3"/>
  <c r="J174" i="3"/>
  <c r="C186" i="3"/>
  <c r="O188" i="3"/>
  <c r="C194" i="3"/>
  <c r="E187" i="3"/>
  <c r="C204" i="3"/>
  <c r="L216" i="3"/>
  <c r="C222" i="3"/>
  <c r="C224" i="3"/>
  <c r="C239" i="3"/>
  <c r="C244" i="3"/>
  <c r="C248" i="3"/>
  <c r="O245" i="3"/>
  <c r="O240" i="3" s="1"/>
  <c r="L253" i="3"/>
  <c r="L252" i="3" s="1"/>
  <c r="L276" i="3"/>
  <c r="L174" i="3"/>
  <c r="J275" i="3"/>
  <c r="J274" i="3" s="1"/>
  <c r="C22" i="3"/>
  <c r="C57" i="3"/>
  <c r="C66" i="3"/>
  <c r="C72" i="3"/>
  <c r="E83" i="3"/>
  <c r="J83" i="3"/>
  <c r="C88" i="3"/>
  <c r="C104" i="3"/>
  <c r="C107" i="3"/>
  <c r="O108" i="3"/>
  <c r="I114" i="3"/>
  <c r="C118" i="3"/>
  <c r="C124" i="3"/>
  <c r="I126" i="3"/>
  <c r="C126" i="3" s="1"/>
  <c r="C130" i="3"/>
  <c r="L131" i="3"/>
  <c r="L120" i="3" s="1"/>
  <c r="O134" i="3"/>
  <c r="F153" i="3"/>
  <c r="F152" i="3" s="1"/>
  <c r="C156" i="3"/>
  <c r="C168" i="3"/>
  <c r="L171" i="3"/>
  <c r="C198" i="3"/>
  <c r="M187" i="3"/>
  <c r="I199" i="3"/>
  <c r="I187" i="3" s="1"/>
  <c r="I182" i="3" s="1"/>
  <c r="C207" i="3"/>
  <c r="C208" i="3"/>
  <c r="N212" i="3"/>
  <c r="N211" i="3" s="1"/>
  <c r="F216" i="3"/>
  <c r="C223" i="3"/>
  <c r="O227" i="3"/>
  <c r="G240" i="3"/>
  <c r="G211" i="3" s="1"/>
  <c r="M240" i="3"/>
  <c r="G252" i="3"/>
  <c r="C278" i="3"/>
  <c r="L275" i="3"/>
  <c r="C45" i="3"/>
  <c r="C55" i="3"/>
  <c r="C109" i="3"/>
  <c r="C155" i="3"/>
  <c r="I153" i="3"/>
  <c r="I152" i="3" s="1"/>
  <c r="I162" i="3"/>
  <c r="C163" i="3"/>
  <c r="C284" i="3"/>
  <c r="G20" i="3"/>
  <c r="F21" i="3"/>
  <c r="F58" i="3"/>
  <c r="C77" i="3"/>
  <c r="C81" i="3"/>
  <c r="C90" i="3"/>
  <c r="C110" i="3"/>
  <c r="C111" i="3"/>
  <c r="E120" i="3"/>
  <c r="C144" i="3"/>
  <c r="C148" i="3"/>
  <c r="F147" i="3"/>
  <c r="C147" i="3" s="1"/>
  <c r="L153" i="3"/>
  <c r="L152" i="3" s="1"/>
  <c r="C200" i="3"/>
  <c r="F199" i="3"/>
  <c r="I250" i="3"/>
  <c r="C250" i="3" s="1"/>
  <c r="C251" i="3"/>
  <c r="M275" i="3"/>
  <c r="M274" i="3" s="1"/>
  <c r="C56" i="3"/>
  <c r="C44" i="3"/>
  <c r="C70" i="3"/>
  <c r="C78" i="3"/>
  <c r="I80" i="3"/>
  <c r="I76" i="3" s="1"/>
  <c r="C86" i="3"/>
  <c r="C87" i="3"/>
  <c r="I91" i="3"/>
  <c r="F91" i="3"/>
  <c r="C98" i="3"/>
  <c r="F114" i="3"/>
  <c r="C115" i="3"/>
  <c r="F121" i="3"/>
  <c r="C122" i="3"/>
  <c r="C127" i="3"/>
  <c r="C135" i="3"/>
  <c r="F138" i="3"/>
  <c r="C139" i="3"/>
  <c r="O138" i="3"/>
  <c r="C146" i="3"/>
  <c r="C150" i="3"/>
  <c r="N161" i="3"/>
  <c r="N160" i="3" s="1"/>
  <c r="I166" i="3"/>
  <c r="C167" i="3"/>
  <c r="C170" i="3"/>
  <c r="C176" i="3"/>
  <c r="F175" i="3"/>
  <c r="C231" i="3"/>
  <c r="I227" i="3"/>
  <c r="E20" i="3"/>
  <c r="I20" i="3"/>
  <c r="C94" i="3"/>
  <c r="F99" i="3"/>
  <c r="C106" i="3"/>
  <c r="M120" i="3"/>
  <c r="C132" i="3"/>
  <c r="F131" i="3"/>
  <c r="F161" i="3"/>
  <c r="C172" i="3"/>
  <c r="F171" i="3"/>
  <c r="C154" i="3"/>
  <c r="M182" i="3"/>
  <c r="L183" i="3"/>
  <c r="L188" i="3"/>
  <c r="C191" i="3"/>
  <c r="C192" i="3"/>
  <c r="F188" i="3"/>
  <c r="C203" i="3"/>
  <c r="M212" i="3"/>
  <c r="C226" i="3"/>
  <c r="C247" i="3"/>
  <c r="I245" i="3"/>
  <c r="C259" i="3"/>
  <c r="I257" i="3"/>
  <c r="C257" i="3" s="1"/>
  <c r="C262" i="3"/>
  <c r="C271" i="3"/>
  <c r="I269" i="3"/>
  <c r="C269" i="3" s="1"/>
  <c r="C283" i="3"/>
  <c r="C210" i="3"/>
  <c r="C218" i="3"/>
  <c r="C228" i="3"/>
  <c r="F227" i="3"/>
  <c r="K240" i="3"/>
  <c r="K211" i="3" s="1"/>
  <c r="F240" i="3"/>
  <c r="F253" i="3"/>
  <c r="C268" i="3"/>
  <c r="F267" i="3"/>
  <c r="C180" i="3"/>
  <c r="E182" i="3"/>
  <c r="C184" i="3"/>
  <c r="F183" i="3"/>
  <c r="D187" i="3"/>
  <c r="D182" i="3" s="1"/>
  <c r="L199" i="3"/>
  <c r="C202" i="3"/>
  <c r="I214" i="3"/>
  <c r="C214" i="3" s="1"/>
  <c r="C215" i="3"/>
  <c r="E212" i="3"/>
  <c r="E211" i="3" s="1"/>
  <c r="C220" i="3"/>
  <c r="F219" i="3"/>
  <c r="C235" i="3"/>
  <c r="I233" i="3"/>
  <c r="C243" i="3"/>
  <c r="I241" i="3"/>
  <c r="M252" i="3"/>
  <c r="C255" i="3"/>
  <c r="C264" i="3"/>
  <c r="F263" i="3"/>
  <c r="C263" i="3" s="1"/>
  <c r="C280" i="3"/>
  <c r="F276" i="3"/>
  <c r="C276" i="3" s="1"/>
  <c r="C234" i="3"/>
  <c r="C242" i="3"/>
  <c r="C246" i="3"/>
  <c r="C254" i="3"/>
  <c r="C258" i="3"/>
  <c r="C270" i="3"/>
  <c r="L161" i="3" l="1"/>
  <c r="C245" i="3"/>
  <c r="C91" i="3"/>
  <c r="J75" i="3"/>
  <c r="J52" i="3" s="1"/>
  <c r="C114" i="3"/>
  <c r="H75" i="3"/>
  <c r="I53" i="3"/>
  <c r="J211" i="3"/>
  <c r="J181" i="3" s="1"/>
  <c r="J51" i="3" s="1"/>
  <c r="D181" i="3"/>
  <c r="C134" i="3"/>
  <c r="D52" i="3"/>
  <c r="C85" i="3"/>
  <c r="C227" i="3"/>
  <c r="H52" i="3"/>
  <c r="H51" i="3" s="1"/>
  <c r="N75" i="3"/>
  <c r="G75" i="3"/>
  <c r="G52" i="3" s="1"/>
  <c r="L26" i="3"/>
  <c r="L20" i="3" s="1"/>
  <c r="O20" i="3"/>
  <c r="L212" i="3"/>
  <c r="L211" i="3" s="1"/>
  <c r="C67" i="3"/>
  <c r="E75" i="3"/>
  <c r="E272" i="3" s="1"/>
  <c r="O212" i="3"/>
  <c r="L83" i="3"/>
  <c r="K75" i="3"/>
  <c r="K52" i="3" s="1"/>
  <c r="C171" i="3"/>
  <c r="O83" i="3"/>
  <c r="L274" i="3"/>
  <c r="L160" i="3"/>
  <c r="N181" i="3"/>
  <c r="L75" i="3"/>
  <c r="M75" i="3"/>
  <c r="M52" i="3" s="1"/>
  <c r="N272" i="3"/>
  <c r="M211" i="3"/>
  <c r="C166" i="3"/>
  <c r="O120" i="3"/>
  <c r="C219" i="3"/>
  <c r="C131" i="3"/>
  <c r="C99" i="3"/>
  <c r="I83" i="3"/>
  <c r="C58" i="3"/>
  <c r="I120" i="3"/>
  <c r="G181" i="3"/>
  <c r="L53" i="3"/>
  <c r="O187" i="3"/>
  <c r="O182" i="3" s="1"/>
  <c r="I161" i="3"/>
  <c r="I160" i="3" s="1"/>
  <c r="C108" i="3"/>
  <c r="E181" i="3"/>
  <c r="F212" i="3"/>
  <c r="F211" i="3" s="1"/>
  <c r="C138" i="3"/>
  <c r="C69" i="3"/>
  <c r="C152" i="3"/>
  <c r="N52" i="3"/>
  <c r="N51" i="3" s="1"/>
  <c r="N50" i="3" s="1"/>
  <c r="C216" i="3"/>
  <c r="K181" i="3"/>
  <c r="K272" i="3"/>
  <c r="C76" i="3"/>
  <c r="H272" i="3"/>
  <c r="C153" i="3"/>
  <c r="I253" i="3"/>
  <c r="I252" i="3" s="1"/>
  <c r="I240" i="3"/>
  <c r="C240" i="3" s="1"/>
  <c r="C241" i="3"/>
  <c r="I212" i="3"/>
  <c r="L187" i="3"/>
  <c r="L182" i="3" s="1"/>
  <c r="C162" i="3"/>
  <c r="C175" i="3"/>
  <c r="F174" i="3"/>
  <c r="C174" i="3" s="1"/>
  <c r="C199" i="3"/>
  <c r="F54" i="3"/>
  <c r="D51" i="3"/>
  <c r="C183" i="3"/>
  <c r="F252" i="3"/>
  <c r="O211" i="3"/>
  <c r="C188" i="3"/>
  <c r="F187" i="3"/>
  <c r="F182" i="3" s="1"/>
  <c r="F160" i="3"/>
  <c r="C121" i="3"/>
  <c r="F120" i="3"/>
  <c r="F275" i="3"/>
  <c r="C21" i="3"/>
  <c r="F20" i="3"/>
  <c r="C80" i="3"/>
  <c r="I232" i="3"/>
  <c r="C232" i="3" s="1"/>
  <c r="C233" i="3"/>
  <c r="C267" i="3"/>
  <c r="F266" i="3"/>
  <c r="M181" i="3"/>
  <c r="I275" i="3"/>
  <c r="I274" i="3" s="1"/>
  <c r="D272" i="3"/>
  <c r="F83" i="3"/>
  <c r="K51" i="3" l="1"/>
  <c r="G51" i="3"/>
  <c r="J272" i="3"/>
  <c r="I75" i="3"/>
  <c r="I52" i="3" s="1"/>
  <c r="O75" i="3"/>
  <c r="O52" i="3" s="1"/>
  <c r="C20" i="3"/>
  <c r="G272" i="3"/>
  <c r="C26" i="3"/>
  <c r="E52" i="3"/>
  <c r="E51" i="3" s="1"/>
  <c r="L52" i="3"/>
  <c r="M51" i="3"/>
  <c r="M50" i="3" s="1"/>
  <c r="C161" i="3"/>
  <c r="C160" i="3"/>
  <c r="C253" i="3"/>
  <c r="C120" i="3"/>
  <c r="C252" i="3"/>
  <c r="M272" i="3"/>
  <c r="G50" i="3"/>
  <c r="G273" i="3"/>
  <c r="N273" i="3"/>
  <c r="L181" i="3"/>
  <c r="L272" i="3"/>
  <c r="M273" i="3"/>
  <c r="C275" i="3"/>
  <c r="F274" i="3"/>
  <c r="C274" i="3" s="1"/>
  <c r="D273" i="3"/>
  <c r="D50" i="3"/>
  <c r="O181" i="3"/>
  <c r="C83" i="3"/>
  <c r="F75" i="3"/>
  <c r="F265" i="3"/>
  <c r="F181" i="3" s="1"/>
  <c r="C266" i="3"/>
  <c r="C187" i="3"/>
  <c r="J50" i="3"/>
  <c r="J273" i="3"/>
  <c r="I211" i="3"/>
  <c r="H273" i="3"/>
  <c r="H50" i="3"/>
  <c r="C212" i="3"/>
  <c r="C182" i="3"/>
  <c r="C54" i="3"/>
  <c r="F53" i="3"/>
  <c r="K50" i="3"/>
  <c r="K273" i="3"/>
  <c r="L51" i="3" l="1"/>
  <c r="O51" i="3"/>
  <c r="O272" i="3"/>
  <c r="C75" i="3"/>
  <c r="E273" i="3"/>
  <c r="E50" i="3"/>
  <c r="O50" i="3"/>
  <c r="O273" i="3"/>
  <c r="I181" i="3"/>
  <c r="I51" i="3" s="1"/>
  <c r="I272" i="3"/>
  <c r="F52" i="3"/>
  <c r="C53" i="3"/>
  <c r="C211" i="3"/>
  <c r="C265" i="3"/>
  <c r="F272" i="3"/>
  <c r="L50" i="3"/>
  <c r="L273" i="3"/>
  <c r="C272" i="3" l="1"/>
  <c r="I273" i="3"/>
  <c r="I50" i="3"/>
  <c r="C181" i="3"/>
  <c r="F51" i="3"/>
  <c r="C52" i="3"/>
  <c r="F273" i="3" l="1"/>
  <c r="C273" i="3" s="1"/>
  <c r="C51" i="3"/>
  <c r="F50" i="3"/>
  <c r="C50" i="3" s="1"/>
  <c r="O284" i="2" l="1"/>
  <c r="L284" i="2"/>
  <c r="I284" i="2"/>
  <c r="F284" i="2"/>
  <c r="O283" i="2"/>
  <c r="L283" i="2"/>
  <c r="I283" i="2"/>
  <c r="F283" i="2"/>
  <c r="O282" i="2"/>
  <c r="L282" i="2"/>
  <c r="I282" i="2"/>
  <c r="F282" i="2"/>
  <c r="O281" i="2"/>
  <c r="L281" i="2"/>
  <c r="I281" i="2"/>
  <c r="F281" i="2"/>
  <c r="O280" i="2"/>
  <c r="L280" i="2"/>
  <c r="I280" i="2"/>
  <c r="F280" i="2"/>
  <c r="O279" i="2"/>
  <c r="L279" i="2"/>
  <c r="I279" i="2"/>
  <c r="F279" i="2"/>
  <c r="O278" i="2"/>
  <c r="L278" i="2"/>
  <c r="I278" i="2"/>
  <c r="F278" i="2"/>
  <c r="O277" i="2"/>
  <c r="L277" i="2"/>
  <c r="I277" i="2"/>
  <c r="I276" i="2" s="1"/>
  <c r="F277" i="2"/>
  <c r="N276" i="2"/>
  <c r="M276" i="2"/>
  <c r="K276" i="2"/>
  <c r="J276" i="2"/>
  <c r="H276" i="2"/>
  <c r="G276" i="2"/>
  <c r="E276" i="2"/>
  <c r="D276" i="2"/>
  <c r="O271" i="2"/>
  <c r="L271" i="2"/>
  <c r="I271" i="2"/>
  <c r="F271" i="2"/>
  <c r="O270" i="2"/>
  <c r="O269" i="2" s="1"/>
  <c r="L270" i="2"/>
  <c r="L269" i="2" s="1"/>
  <c r="I270" i="2"/>
  <c r="I269" i="2" s="1"/>
  <c r="F270" i="2"/>
  <c r="N269" i="2"/>
  <c r="M269" i="2"/>
  <c r="K269" i="2"/>
  <c r="J269" i="2"/>
  <c r="H269" i="2"/>
  <c r="G269" i="2"/>
  <c r="E269" i="2"/>
  <c r="D269" i="2"/>
  <c r="O268" i="2"/>
  <c r="L268" i="2"/>
  <c r="L267" i="2" s="1"/>
  <c r="L266" i="2" s="1"/>
  <c r="L265" i="2" s="1"/>
  <c r="I268" i="2"/>
  <c r="I267" i="2" s="1"/>
  <c r="I266" i="2" s="1"/>
  <c r="I265" i="2" s="1"/>
  <c r="F268" i="2"/>
  <c r="O267" i="2"/>
  <c r="O266" i="2" s="1"/>
  <c r="O265" i="2" s="1"/>
  <c r="N267" i="2"/>
  <c r="N266" i="2" s="1"/>
  <c r="N265" i="2" s="1"/>
  <c r="M267" i="2"/>
  <c r="K267" i="2"/>
  <c r="K266" i="2" s="1"/>
  <c r="K265" i="2" s="1"/>
  <c r="J267" i="2"/>
  <c r="J266" i="2" s="1"/>
  <c r="J265" i="2" s="1"/>
  <c r="H267" i="2"/>
  <c r="H266" i="2" s="1"/>
  <c r="H265" i="2" s="1"/>
  <c r="G267" i="2"/>
  <c r="G266" i="2" s="1"/>
  <c r="G265" i="2" s="1"/>
  <c r="F267" i="2"/>
  <c r="E267" i="2"/>
  <c r="D267" i="2"/>
  <c r="D266" i="2" s="1"/>
  <c r="D265" i="2" s="1"/>
  <c r="M266" i="2"/>
  <c r="M265" i="2" s="1"/>
  <c r="E266" i="2"/>
  <c r="E265" i="2" s="1"/>
  <c r="O264" i="2"/>
  <c r="L264" i="2"/>
  <c r="L263" i="2" s="1"/>
  <c r="I264" i="2"/>
  <c r="F264" i="2"/>
  <c r="O263" i="2"/>
  <c r="N263" i="2"/>
  <c r="M263" i="2"/>
  <c r="K263" i="2"/>
  <c r="J263" i="2"/>
  <c r="H263" i="2"/>
  <c r="G263" i="2"/>
  <c r="F263" i="2"/>
  <c r="E263" i="2"/>
  <c r="D263" i="2"/>
  <c r="O262" i="2"/>
  <c r="L262" i="2"/>
  <c r="I262" i="2"/>
  <c r="F262" i="2"/>
  <c r="O261" i="2"/>
  <c r="L261" i="2"/>
  <c r="I261" i="2"/>
  <c r="F261" i="2"/>
  <c r="O260" i="2"/>
  <c r="L260" i="2"/>
  <c r="I260" i="2"/>
  <c r="F260" i="2"/>
  <c r="O259" i="2"/>
  <c r="L259" i="2"/>
  <c r="I259" i="2"/>
  <c r="F259" i="2"/>
  <c r="O258" i="2"/>
  <c r="O257" i="2" s="1"/>
  <c r="L258" i="2"/>
  <c r="L257" i="2" s="1"/>
  <c r="I258" i="2"/>
  <c r="F258" i="2"/>
  <c r="N257" i="2"/>
  <c r="N253" i="2" s="1"/>
  <c r="M257" i="2"/>
  <c r="M253" i="2" s="1"/>
  <c r="K257" i="2"/>
  <c r="K253" i="2" s="1"/>
  <c r="J257" i="2"/>
  <c r="H257" i="2"/>
  <c r="H253" i="2" s="1"/>
  <c r="G257" i="2"/>
  <c r="G253" i="2" s="1"/>
  <c r="G252" i="2" s="1"/>
  <c r="F257" i="2"/>
  <c r="E257" i="2"/>
  <c r="E253" i="2" s="1"/>
  <c r="D257" i="2"/>
  <c r="D253" i="2" s="1"/>
  <c r="O256" i="2"/>
  <c r="L256" i="2"/>
  <c r="I256" i="2"/>
  <c r="F256" i="2"/>
  <c r="O255" i="2"/>
  <c r="L255" i="2"/>
  <c r="I255" i="2"/>
  <c r="F255" i="2"/>
  <c r="O254" i="2"/>
  <c r="L254" i="2"/>
  <c r="I254" i="2"/>
  <c r="F254" i="2"/>
  <c r="J253" i="2"/>
  <c r="O251" i="2"/>
  <c r="L251" i="2"/>
  <c r="L250" i="2" s="1"/>
  <c r="I251" i="2"/>
  <c r="I250" i="2" s="1"/>
  <c r="F251" i="2"/>
  <c r="O250" i="2"/>
  <c r="N250" i="2"/>
  <c r="M250" i="2"/>
  <c r="K250" i="2"/>
  <c r="J250" i="2"/>
  <c r="H250" i="2"/>
  <c r="G250" i="2"/>
  <c r="E250" i="2"/>
  <c r="D250" i="2"/>
  <c r="O249" i="2"/>
  <c r="L249" i="2"/>
  <c r="I249" i="2"/>
  <c r="F249" i="2"/>
  <c r="O248" i="2"/>
  <c r="L248" i="2"/>
  <c r="I248" i="2"/>
  <c r="F248" i="2"/>
  <c r="O247" i="2"/>
  <c r="L247" i="2"/>
  <c r="I247" i="2"/>
  <c r="F247" i="2"/>
  <c r="O246" i="2"/>
  <c r="O245" i="2" s="1"/>
  <c r="L246" i="2"/>
  <c r="L245" i="2" s="1"/>
  <c r="I246" i="2"/>
  <c r="F246" i="2"/>
  <c r="N245" i="2"/>
  <c r="M245" i="2"/>
  <c r="K245" i="2"/>
  <c r="J245" i="2"/>
  <c r="H245" i="2"/>
  <c r="G245" i="2"/>
  <c r="E245" i="2"/>
  <c r="D245" i="2"/>
  <c r="O244" i="2"/>
  <c r="L244" i="2"/>
  <c r="I244" i="2"/>
  <c r="F244" i="2"/>
  <c r="O243" i="2"/>
  <c r="L243" i="2"/>
  <c r="I243" i="2"/>
  <c r="F243" i="2"/>
  <c r="O242" i="2"/>
  <c r="O241" i="2" s="1"/>
  <c r="O240" i="2" s="1"/>
  <c r="L242" i="2"/>
  <c r="I242" i="2"/>
  <c r="F242" i="2"/>
  <c r="N241" i="2"/>
  <c r="M241" i="2"/>
  <c r="M240" i="2" s="1"/>
  <c r="K241" i="2"/>
  <c r="K240" i="2" s="1"/>
  <c r="J241" i="2"/>
  <c r="H241" i="2"/>
  <c r="G241" i="2"/>
  <c r="E241" i="2"/>
  <c r="E240" i="2" s="1"/>
  <c r="D241" i="2"/>
  <c r="N240" i="2"/>
  <c r="O239" i="2"/>
  <c r="L239" i="2"/>
  <c r="I239" i="2"/>
  <c r="F239" i="2"/>
  <c r="O238" i="2"/>
  <c r="L238" i="2"/>
  <c r="I238" i="2"/>
  <c r="F238" i="2"/>
  <c r="O237" i="2"/>
  <c r="L237" i="2"/>
  <c r="I237" i="2"/>
  <c r="F237" i="2"/>
  <c r="O236" i="2"/>
  <c r="L236" i="2"/>
  <c r="I236" i="2"/>
  <c r="F236" i="2"/>
  <c r="O235" i="2"/>
  <c r="L235" i="2"/>
  <c r="I235" i="2"/>
  <c r="F235" i="2"/>
  <c r="O234" i="2"/>
  <c r="O233" i="2" s="1"/>
  <c r="O232" i="2" s="1"/>
  <c r="L234" i="2"/>
  <c r="L233" i="2" s="1"/>
  <c r="L232" i="2" s="1"/>
  <c r="I234" i="2"/>
  <c r="F234" i="2"/>
  <c r="N233" i="2"/>
  <c r="N232" i="2" s="1"/>
  <c r="M233" i="2"/>
  <c r="M232" i="2" s="1"/>
  <c r="K233" i="2"/>
  <c r="K232" i="2" s="1"/>
  <c r="J233" i="2"/>
  <c r="H233" i="2"/>
  <c r="H232" i="2" s="1"/>
  <c r="G233" i="2"/>
  <c r="G232" i="2" s="1"/>
  <c r="E233" i="2"/>
  <c r="E232" i="2" s="1"/>
  <c r="D233" i="2"/>
  <c r="D232" i="2" s="1"/>
  <c r="J232" i="2"/>
  <c r="O231" i="2"/>
  <c r="L231" i="2"/>
  <c r="I231" i="2"/>
  <c r="F231" i="2"/>
  <c r="O230" i="2"/>
  <c r="L230" i="2"/>
  <c r="I230" i="2"/>
  <c r="F230" i="2"/>
  <c r="O229" i="2"/>
  <c r="L229" i="2"/>
  <c r="I229" i="2"/>
  <c r="F229" i="2"/>
  <c r="O228" i="2"/>
  <c r="L228" i="2"/>
  <c r="I228" i="2"/>
  <c r="F228" i="2"/>
  <c r="F227" i="2" s="1"/>
  <c r="N227" i="2"/>
  <c r="M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F219" i="2" s="1"/>
  <c r="N219" i="2"/>
  <c r="M219" i="2"/>
  <c r="K219" i="2"/>
  <c r="J219" i="2"/>
  <c r="H219" i="2"/>
  <c r="G219" i="2"/>
  <c r="E219" i="2"/>
  <c r="D219" i="2"/>
  <c r="O218" i="2"/>
  <c r="L218" i="2"/>
  <c r="I218" i="2"/>
  <c r="F218" i="2"/>
  <c r="O217" i="2"/>
  <c r="L217" i="2"/>
  <c r="I217" i="2"/>
  <c r="I216" i="2" s="1"/>
  <c r="F217" i="2"/>
  <c r="N216" i="2"/>
  <c r="M216" i="2"/>
  <c r="K216" i="2"/>
  <c r="J216" i="2"/>
  <c r="H216" i="2"/>
  <c r="G216" i="2"/>
  <c r="E216" i="2"/>
  <c r="D216" i="2"/>
  <c r="O215" i="2"/>
  <c r="L215" i="2"/>
  <c r="I215" i="2"/>
  <c r="I214" i="2" s="1"/>
  <c r="F215" i="2"/>
  <c r="F214" i="2" s="1"/>
  <c r="O214" i="2"/>
  <c r="N214" i="2"/>
  <c r="M214" i="2"/>
  <c r="K214" i="2"/>
  <c r="J214" i="2"/>
  <c r="H214" i="2"/>
  <c r="G214" i="2"/>
  <c r="E214" i="2"/>
  <c r="D214" i="2"/>
  <c r="O213" i="2"/>
  <c r="L213" i="2"/>
  <c r="I213" i="2"/>
  <c r="F213" i="2"/>
  <c r="O210" i="2"/>
  <c r="L210" i="2"/>
  <c r="I210" i="2"/>
  <c r="F210" i="2"/>
  <c r="O209" i="2"/>
  <c r="L209" i="2"/>
  <c r="L208" i="2" s="1"/>
  <c r="I209" i="2"/>
  <c r="I208" i="2" s="1"/>
  <c r="F209" i="2"/>
  <c r="O208" i="2"/>
  <c r="N208" i="2"/>
  <c r="M208" i="2"/>
  <c r="K208" i="2"/>
  <c r="J208" i="2"/>
  <c r="H208" i="2"/>
  <c r="G208" i="2"/>
  <c r="E208" i="2"/>
  <c r="D208" i="2"/>
  <c r="O207" i="2"/>
  <c r="L207" i="2"/>
  <c r="I207" i="2"/>
  <c r="F207" i="2"/>
  <c r="O206" i="2"/>
  <c r="L206" i="2"/>
  <c r="I206" i="2"/>
  <c r="F206" i="2"/>
  <c r="O205" i="2"/>
  <c r="L205" i="2"/>
  <c r="I205" i="2"/>
  <c r="F205" i="2"/>
  <c r="O204" i="2"/>
  <c r="L204" i="2"/>
  <c r="I204" i="2"/>
  <c r="F204" i="2"/>
  <c r="O203" i="2"/>
  <c r="L203" i="2"/>
  <c r="I203" i="2"/>
  <c r="F203" i="2"/>
  <c r="O202" i="2"/>
  <c r="L202" i="2"/>
  <c r="I202" i="2"/>
  <c r="F202" i="2"/>
  <c r="O201" i="2"/>
  <c r="L201" i="2"/>
  <c r="I201" i="2"/>
  <c r="F201" i="2"/>
  <c r="O200" i="2"/>
  <c r="L200" i="2"/>
  <c r="I200" i="2"/>
  <c r="F200" i="2"/>
  <c r="N199" i="2"/>
  <c r="M199" i="2"/>
  <c r="K199" i="2"/>
  <c r="J199" i="2"/>
  <c r="H199" i="2"/>
  <c r="G199" i="2"/>
  <c r="E199" i="2"/>
  <c r="D199" i="2"/>
  <c r="O198" i="2"/>
  <c r="L198" i="2"/>
  <c r="I198" i="2"/>
  <c r="F198" i="2"/>
  <c r="O197" i="2"/>
  <c r="L197" i="2"/>
  <c r="I197" i="2"/>
  <c r="F197" i="2"/>
  <c r="O196" i="2"/>
  <c r="L196" i="2"/>
  <c r="I196" i="2"/>
  <c r="F196" i="2"/>
  <c r="O195" i="2"/>
  <c r="L195" i="2"/>
  <c r="I195" i="2"/>
  <c r="F195" i="2"/>
  <c r="O194" i="2"/>
  <c r="L194" i="2"/>
  <c r="I194" i="2"/>
  <c r="F194" i="2"/>
  <c r="O193" i="2"/>
  <c r="L193" i="2"/>
  <c r="I193" i="2"/>
  <c r="F193" i="2"/>
  <c r="O192" i="2"/>
  <c r="L192" i="2"/>
  <c r="I192" i="2"/>
  <c r="F192" i="2"/>
  <c r="O191" i="2"/>
  <c r="L191" i="2"/>
  <c r="I191" i="2"/>
  <c r="F191" i="2"/>
  <c r="O190" i="2"/>
  <c r="L190" i="2"/>
  <c r="I190" i="2"/>
  <c r="F190" i="2"/>
  <c r="O189" i="2"/>
  <c r="L189" i="2"/>
  <c r="I189" i="2"/>
  <c r="F189" i="2"/>
  <c r="N188" i="2"/>
  <c r="M188" i="2"/>
  <c r="K188" i="2"/>
  <c r="J188" i="2"/>
  <c r="H188" i="2"/>
  <c r="H187" i="2" s="1"/>
  <c r="G188" i="2"/>
  <c r="G187" i="2" s="1"/>
  <c r="E188" i="2"/>
  <c r="D188" i="2"/>
  <c r="N187" i="2"/>
  <c r="D187" i="2"/>
  <c r="O186" i="2"/>
  <c r="L186" i="2"/>
  <c r="I186" i="2"/>
  <c r="F186" i="2"/>
  <c r="O185" i="2"/>
  <c r="L185" i="2"/>
  <c r="I185" i="2"/>
  <c r="F185" i="2"/>
  <c r="O184" i="2"/>
  <c r="O183" i="2" s="1"/>
  <c r="L184" i="2"/>
  <c r="I184" i="2"/>
  <c r="I183" i="2" s="1"/>
  <c r="F184" i="2"/>
  <c r="N183" i="2"/>
  <c r="M183" i="2"/>
  <c r="L183" i="2"/>
  <c r="K183" i="2"/>
  <c r="J183" i="2"/>
  <c r="H183" i="2"/>
  <c r="G183" i="2"/>
  <c r="E183" i="2"/>
  <c r="D183" i="2"/>
  <c r="O180" i="2"/>
  <c r="L180" i="2"/>
  <c r="L179" i="2" s="1"/>
  <c r="L178" i="2" s="1"/>
  <c r="I180" i="2"/>
  <c r="I179" i="2" s="1"/>
  <c r="I178" i="2" s="1"/>
  <c r="F180" i="2"/>
  <c r="O179" i="2"/>
  <c r="O178" i="2" s="1"/>
  <c r="N179" i="2"/>
  <c r="N178" i="2" s="1"/>
  <c r="M179" i="2"/>
  <c r="M178" i="2" s="1"/>
  <c r="K179" i="2"/>
  <c r="J179" i="2"/>
  <c r="J178" i="2" s="1"/>
  <c r="H179" i="2"/>
  <c r="H178" i="2" s="1"/>
  <c r="G179" i="2"/>
  <c r="G178" i="2" s="1"/>
  <c r="F179" i="2"/>
  <c r="E179" i="2"/>
  <c r="E178" i="2" s="1"/>
  <c r="D179" i="2"/>
  <c r="D178" i="2" s="1"/>
  <c r="K178" i="2"/>
  <c r="O177" i="2"/>
  <c r="L177" i="2"/>
  <c r="I177" i="2"/>
  <c r="F177" i="2"/>
  <c r="O176" i="2"/>
  <c r="L176" i="2"/>
  <c r="L175" i="2" s="1"/>
  <c r="I176" i="2"/>
  <c r="I175" i="2" s="1"/>
  <c r="F176" i="2"/>
  <c r="O175" i="2"/>
  <c r="N175" i="2"/>
  <c r="M175" i="2"/>
  <c r="K175" i="2"/>
  <c r="K174" i="2" s="1"/>
  <c r="J175" i="2"/>
  <c r="H175" i="2"/>
  <c r="G175" i="2"/>
  <c r="F175" i="2"/>
  <c r="E175" i="2"/>
  <c r="D175" i="2"/>
  <c r="O173" i="2"/>
  <c r="L173" i="2"/>
  <c r="I173" i="2"/>
  <c r="F173" i="2"/>
  <c r="O172" i="2"/>
  <c r="O171" i="2" s="1"/>
  <c r="L172" i="2"/>
  <c r="L171" i="2" s="1"/>
  <c r="I172" i="2"/>
  <c r="I171" i="2" s="1"/>
  <c r="F172" i="2"/>
  <c r="N171" i="2"/>
  <c r="M171" i="2"/>
  <c r="K171" i="2"/>
  <c r="J171" i="2"/>
  <c r="H171" i="2"/>
  <c r="G171" i="2"/>
  <c r="F171" i="2"/>
  <c r="E171" i="2"/>
  <c r="D171" i="2"/>
  <c r="O170" i="2"/>
  <c r="L170" i="2"/>
  <c r="I170" i="2"/>
  <c r="F170" i="2"/>
  <c r="O169" i="2"/>
  <c r="L169" i="2"/>
  <c r="I169" i="2"/>
  <c r="F169" i="2"/>
  <c r="O168" i="2"/>
  <c r="L168" i="2"/>
  <c r="I168" i="2"/>
  <c r="F168" i="2"/>
  <c r="O167" i="2"/>
  <c r="L167" i="2"/>
  <c r="I167" i="2"/>
  <c r="I166" i="2" s="1"/>
  <c r="F167" i="2"/>
  <c r="O166" i="2"/>
  <c r="N166" i="2"/>
  <c r="M166" i="2"/>
  <c r="K166" i="2"/>
  <c r="J166" i="2"/>
  <c r="H166" i="2"/>
  <c r="G166" i="2"/>
  <c r="E166" i="2"/>
  <c r="D166" i="2"/>
  <c r="O165" i="2"/>
  <c r="L165" i="2"/>
  <c r="I165" i="2"/>
  <c r="F165" i="2"/>
  <c r="O164" i="2"/>
  <c r="L164" i="2"/>
  <c r="I164" i="2"/>
  <c r="F164" i="2"/>
  <c r="O163" i="2"/>
  <c r="L163" i="2"/>
  <c r="I163" i="2"/>
  <c r="I162" i="2" s="1"/>
  <c r="F163" i="2"/>
  <c r="O162" i="2"/>
  <c r="N162" i="2"/>
  <c r="M162" i="2"/>
  <c r="K162" i="2"/>
  <c r="K161" i="2" s="1"/>
  <c r="J162" i="2"/>
  <c r="H162" i="2"/>
  <c r="G162" i="2"/>
  <c r="E162" i="2"/>
  <c r="E161" i="2" s="1"/>
  <c r="D162" i="2"/>
  <c r="O159" i="2"/>
  <c r="L159" i="2"/>
  <c r="I159" i="2"/>
  <c r="F159" i="2"/>
  <c r="O158" i="2"/>
  <c r="L158" i="2"/>
  <c r="I158" i="2"/>
  <c r="F158" i="2"/>
  <c r="O157" i="2"/>
  <c r="L157" i="2"/>
  <c r="I157" i="2"/>
  <c r="F157" i="2"/>
  <c r="O156" i="2"/>
  <c r="L156" i="2"/>
  <c r="I156" i="2"/>
  <c r="F156" i="2"/>
  <c r="O155" i="2"/>
  <c r="L155" i="2"/>
  <c r="I155" i="2"/>
  <c r="F155" i="2"/>
  <c r="O154" i="2"/>
  <c r="L154" i="2"/>
  <c r="I154" i="2"/>
  <c r="F154" i="2"/>
  <c r="F153" i="2" s="1"/>
  <c r="N153" i="2"/>
  <c r="N152" i="2" s="1"/>
  <c r="M153" i="2"/>
  <c r="K153" i="2"/>
  <c r="K152" i="2" s="1"/>
  <c r="J153" i="2"/>
  <c r="H153" i="2"/>
  <c r="H152" i="2" s="1"/>
  <c r="G153" i="2"/>
  <c r="G152" i="2" s="1"/>
  <c r="E153" i="2"/>
  <c r="E152" i="2" s="1"/>
  <c r="D153" i="2"/>
  <c r="D152" i="2" s="1"/>
  <c r="M152" i="2"/>
  <c r="J152" i="2"/>
  <c r="O151" i="2"/>
  <c r="L151" i="2"/>
  <c r="I151" i="2"/>
  <c r="F151" i="2"/>
  <c r="O150" i="2"/>
  <c r="L150" i="2"/>
  <c r="I150" i="2"/>
  <c r="F150" i="2"/>
  <c r="O149" i="2"/>
  <c r="L149" i="2"/>
  <c r="I149" i="2"/>
  <c r="F149" i="2"/>
  <c r="O148" i="2"/>
  <c r="L148" i="2"/>
  <c r="L147" i="2" s="1"/>
  <c r="I148" i="2"/>
  <c r="I147" i="2" s="1"/>
  <c r="F148" i="2"/>
  <c r="O147" i="2"/>
  <c r="N147" i="2"/>
  <c r="M147" i="2"/>
  <c r="K147" i="2"/>
  <c r="J147" i="2"/>
  <c r="H147" i="2"/>
  <c r="G147" i="2"/>
  <c r="F147" i="2"/>
  <c r="E147" i="2"/>
  <c r="D147" i="2"/>
  <c r="O146" i="2"/>
  <c r="L146" i="2"/>
  <c r="I146" i="2"/>
  <c r="F146" i="2"/>
  <c r="O145" i="2"/>
  <c r="L145" i="2"/>
  <c r="I145" i="2"/>
  <c r="F145" i="2"/>
  <c r="O144" i="2"/>
  <c r="L144" i="2"/>
  <c r="I144" i="2"/>
  <c r="F144" i="2"/>
  <c r="O143" i="2"/>
  <c r="L143" i="2"/>
  <c r="I143" i="2"/>
  <c r="F143" i="2"/>
  <c r="O142" i="2"/>
  <c r="L142" i="2"/>
  <c r="I142" i="2"/>
  <c r="F142" i="2"/>
  <c r="O141" i="2"/>
  <c r="L141" i="2"/>
  <c r="I141" i="2"/>
  <c r="F141" i="2"/>
  <c r="O140" i="2"/>
  <c r="L140" i="2"/>
  <c r="I140" i="2"/>
  <c r="F140" i="2"/>
  <c r="O139" i="2"/>
  <c r="L139" i="2"/>
  <c r="I139" i="2"/>
  <c r="F139" i="2"/>
  <c r="O138" i="2"/>
  <c r="N138" i="2"/>
  <c r="M138" i="2"/>
  <c r="K138" i="2"/>
  <c r="J138" i="2"/>
  <c r="H138" i="2"/>
  <c r="G138" i="2"/>
  <c r="E138" i="2"/>
  <c r="D138" i="2"/>
  <c r="O137" i="2"/>
  <c r="L137" i="2"/>
  <c r="I137" i="2"/>
  <c r="F137" i="2"/>
  <c r="O136" i="2"/>
  <c r="L136" i="2"/>
  <c r="I136" i="2"/>
  <c r="F136" i="2"/>
  <c r="O135" i="2"/>
  <c r="L135" i="2"/>
  <c r="I135" i="2"/>
  <c r="F135" i="2"/>
  <c r="O134" i="2"/>
  <c r="N134" i="2"/>
  <c r="M134" i="2"/>
  <c r="K134" i="2"/>
  <c r="J134" i="2"/>
  <c r="H134" i="2"/>
  <c r="G134" i="2"/>
  <c r="E134" i="2"/>
  <c r="D134" i="2"/>
  <c r="O133" i="2"/>
  <c r="L133" i="2"/>
  <c r="I133" i="2"/>
  <c r="F133" i="2"/>
  <c r="O132" i="2"/>
  <c r="L132" i="2"/>
  <c r="L131" i="2" s="1"/>
  <c r="I132" i="2"/>
  <c r="I131" i="2" s="1"/>
  <c r="F132" i="2"/>
  <c r="O131" i="2"/>
  <c r="N131" i="2"/>
  <c r="M131" i="2"/>
  <c r="K131" i="2"/>
  <c r="J131" i="2"/>
  <c r="H131" i="2"/>
  <c r="G131" i="2"/>
  <c r="F131" i="2"/>
  <c r="E131" i="2"/>
  <c r="D131" i="2"/>
  <c r="O130" i="2"/>
  <c r="L130" i="2"/>
  <c r="I130" i="2"/>
  <c r="F130" i="2"/>
  <c r="O129" i="2"/>
  <c r="L129" i="2"/>
  <c r="I129" i="2"/>
  <c r="F129" i="2"/>
  <c r="O128" i="2"/>
  <c r="L128" i="2"/>
  <c r="I128" i="2"/>
  <c r="F128" i="2"/>
  <c r="O127" i="2"/>
  <c r="L127" i="2"/>
  <c r="I127" i="2"/>
  <c r="F127" i="2"/>
  <c r="O126" i="2"/>
  <c r="N126" i="2"/>
  <c r="M126" i="2"/>
  <c r="K126" i="2"/>
  <c r="J126" i="2"/>
  <c r="H126" i="2"/>
  <c r="G126" i="2"/>
  <c r="E126" i="2"/>
  <c r="D126" i="2"/>
  <c r="O125" i="2"/>
  <c r="L125" i="2"/>
  <c r="I125" i="2"/>
  <c r="F125" i="2"/>
  <c r="O124" i="2"/>
  <c r="L124" i="2"/>
  <c r="I124" i="2"/>
  <c r="F124" i="2"/>
  <c r="O123" i="2"/>
  <c r="L123" i="2"/>
  <c r="I123" i="2"/>
  <c r="F123" i="2"/>
  <c r="O122" i="2"/>
  <c r="O121" i="2" s="1"/>
  <c r="L122" i="2"/>
  <c r="I122" i="2"/>
  <c r="F122" i="2"/>
  <c r="F121" i="2" s="1"/>
  <c r="N121" i="2"/>
  <c r="M121" i="2"/>
  <c r="K121" i="2"/>
  <c r="J121" i="2"/>
  <c r="H121" i="2"/>
  <c r="G121" i="2"/>
  <c r="E121" i="2"/>
  <c r="D121" i="2"/>
  <c r="O119" i="2"/>
  <c r="L119" i="2"/>
  <c r="I119" i="2"/>
  <c r="F119" i="2"/>
  <c r="O118" i="2"/>
  <c r="L118" i="2"/>
  <c r="I118" i="2"/>
  <c r="F118" i="2"/>
  <c r="O117" i="2"/>
  <c r="L117" i="2"/>
  <c r="I117" i="2"/>
  <c r="F117" i="2"/>
  <c r="O116" i="2"/>
  <c r="L116" i="2"/>
  <c r="I116" i="2"/>
  <c r="F116" i="2"/>
  <c r="O115" i="2"/>
  <c r="L115" i="2"/>
  <c r="I115" i="2"/>
  <c r="F115" i="2"/>
  <c r="N114" i="2"/>
  <c r="M114" i="2"/>
  <c r="K114" i="2"/>
  <c r="J114" i="2"/>
  <c r="H114" i="2"/>
  <c r="G114" i="2"/>
  <c r="E114" i="2"/>
  <c r="D114" i="2"/>
  <c r="O113" i="2"/>
  <c r="L113" i="2"/>
  <c r="I113" i="2"/>
  <c r="F113" i="2"/>
  <c r="O112" i="2"/>
  <c r="L112" i="2"/>
  <c r="I112" i="2"/>
  <c r="F112" i="2"/>
  <c r="O111" i="2"/>
  <c r="L111" i="2"/>
  <c r="I111" i="2"/>
  <c r="F111" i="2"/>
  <c r="O110" i="2"/>
  <c r="L110" i="2"/>
  <c r="I110" i="2"/>
  <c r="F110" i="2"/>
  <c r="O109" i="2"/>
  <c r="L109" i="2"/>
  <c r="I109" i="2"/>
  <c r="I108" i="2" s="1"/>
  <c r="F109" i="2"/>
  <c r="N108" i="2"/>
  <c r="M108" i="2"/>
  <c r="K108" i="2"/>
  <c r="J108" i="2"/>
  <c r="H108" i="2"/>
  <c r="G108" i="2"/>
  <c r="E108" i="2"/>
  <c r="D108" i="2"/>
  <c r="O107" i="2"/>
  <c r="L107" i="2"/>
  <c r="I107" i="2"/>
  <c r="F107" i="2"/>
  <c r="O106" i="2"/>
  <c r="L106" i="2"/>
  <c r="I106" i="2"/>
  <c r="F106" i="2"/>
  <c r="O105" i="2"/>
  <c r="L105" i="2"/>
  <c r="I105" i="2"/>
  <c r="F105" i="2"/>
  <c r="O104" i="2"/>
  <c r="L104" i="2"/>
  <c r="I104" i="2"/>
  <c r="F104" i="2"/>
  <c r="O103" i="2"/>
  <c r="L103" i="2"/>
  <c r="I103" i="2"/>
  <c r="F103" i="2"/>
  <c r="O102" i="2"/>
  <c r="L102" i="2"/>
  <c r="I102" i="2"/>
  <c r="F102" i="2"/>
  <c r="O101" i="2"/>
  <c r="L101" i="2"/>
  <c r="I101" i="2"/>
  <c r="F101" i="2"/>
  <c r="O100" i="2"/>
  <c r="L100" i="2"/>
  <c r="I100" i="2"/>
  <c r="F100" i="2"/>
  <c r="N99" i="2"/>
  <c r="M99" i="2"/>
  <c r="K99" i="2"/>
  <c r="J99" i="2"/>
  <c r="H99" i="2"/>
  <c r="G99" i="2"/>
  <c r="E99" i="2"/>
  <c r="D99" i="2"/>
  <c r="O98" i="2"/>
  <c r="L98" i="2"/>
  <c r="I98" i="2"/>
  <c r="F98" i="2"/>
  <c r="O97" i="2"/>
  <c r="L97" i="2"/>
  <c r="I97" i="2"/>
  <c r="F97" i="2"/>
  <c r="O96" i="2"/>
  <c r="L96" i="2"/>
  <c r="I96" i="2"/>
  <c r="F96" i="2"/>
  <c r="O95" i="2"/>
  <c r="L95" i="2"/>
  <c r="I95" i="2"/>
  <c r="F95" i="2"/>
  <c r="O94" i="2"/>
  <c r="L94" i="2"/>
  <c r="I94" i="2"/>
  <c r="F94" i="2"/>
  <c r="O93" i="2"/>
  <c r="L93" i="2"/>
  <c r="I93" i="2"/>
  <c r="F93" i="2"/>
  <c r="O92" i="2"/>
  <c r="L92" i="2"/>
  <c r="L91" i="2" s="1"/>
  <c r="I92" i="2"/>
  <c r="F92" i="2"/>
  <c r="N91" i="2"/>
  <c r="M91" i="2"/>
  <c r="K91" i="2"/>
  <c r="J91" i="2"/>
  <c r="H91" i="2"/>
  <c r="G91" i="2"/>
  <c r="E91" i="2"/>
  <c r="D91" i="2"/>
  <c r="O90" i="2"/>
  <c r="L90" i="2"/>
  <c r="I90" i="2"/>
  <c r="F90" i="2"/>
  <c r="O89" i="2"/>
  <c r="L89" i="2"/>
  <c r="I89" i="2"/>
  <c r="F89" i="2"/>
  <c r="O88" i="2"/>
  <c r="L88" i="2"/>
  <c r="I88" i="2"/>
  <c r="F88" i="2"/>
  <c r="O87" i="2"/>
  <c r="L87" i="2"/>
  <c r="I87" i="2"/>
  <c r="F87" i="2"/>
  <c r="O86" i="2"/>
  <c r="L86" i="2"/>
  <c r="I86" i="2"/>
  <c r="F86" i="2"/>
  <c r="N85" i="2"/>
  <c r="M85" i="2"/>
  <c r="K85" i="2"/>
  <c r="J85" i="2"/>
  <c r="H85" i="2"/>
  <c r="G85" i="2"/>
  <c r="E85" i="2"/>
  <c r="D85" i="2"/>
  <c r="O84" i="2"/>
  <c r="L84" i="2"/>
  <c r="I84" i="2"/>
  <c r="F84" i="2"/>
  <c r="O82" i="2"/>
  <c r="L82" i="2"/>
  <c r="I82" i="2"/>
  <c r="F82" i="2"/>
  <c r="O81" i="2"/>
  <c r="L81" i="2"/>
  <c r="L80" i="2" s="1"/>
  <c r="I81" i="2"/>
  <c r="F81" i="2"/>
  <c r="N80" i="2"/>
  <c r="M80" i="2"/>
  <c r="K80" i="2"/>
  <c r="J80" i="2"/>
  <c r="H80" i="2"/>
  <c r="G80" i="2"/>
  <c r="E80" i="2"/>
  <c r="D80" i="2"/>
  <c r="O79" i="2"/>
  <c r="L79" i="2"/>
  <c r="I79" i="2"/>
  <c r="F79" i="2"/>
  <c r="O78" i="2"/>
  <c r="L78" i="2"/>
  <c r="I78" i="2"/>
  <c r="I77" i="2" s="1"/>
  <c r="F78" i="2"/>
  <c r="F77" i="2" s="1"/>
  <c r="N77" i="2"/>
  <c r="N76" i="2" s="1"/>
  <c r="M77" i="2"/>
  <c r="K77" i="2"/>
  <c r="J77" i="2"/>
  <c r="J76" i="2" s="1"/>
  <c r="H77" i="2"/>
  <c r="G77" i="2"/>
  <c r="E77" i="2"/>
  <c r="E76" i="2" s="1"/>
  <c r="D77" i="2"/>
  <c r="O74" i="2"/>
  <c r="L74" i="2"/>
  <c r="I74" i="2"/>
  <c r="F74" i="2"/>
  <c r="O73" i="2"/>
  <c r="L73" i="2"/>
  <c r="I73" i="2"/>
  <c r="F73" i="2"/>
  <c r="O72" i="2"/>
  <c r="L72" i="2"/>
  <c r="I72" i="2"/>
  <c r="F72" i="2"/>
  <c r="O71" i="2"/>
  <c r="L71" i="2"/>
  <c r="I71" i="2"/>
  <c r="F71" i="2"/>
  <c r="O70" i="2"/>
  <c r="O69" i="2" s="1"/>
  <c r="L70" i="2"/>
  <c r="I70" i="2"/>
  <c r="F70" i="2"/>
  <c r="F69" i="2" s="1"/>
  <c r="N69" i="2"/>
  <c r="N67" i="2" s="1"/>
  <c r="M69" i="2"/>
  <c r="M67" i="2" s="1"/>
  <c r="K69" i="2"/>
  <c r="K67" i="2" s="1"/>
  <c r="J69" i="2"/>
  <c r="H69" i="2"/>
  <c r="H67" i="2" s="1"/>
  <c r="G69" i="2"/>
  <c r="G67" i="2" s="1"/>
  <c r="E69" i="2"/>
  <c r="E67" i="2" s="1"/>
  <c r="D69" i="2"/>
  <c r="O68" i="2"/>
  <c r="L68" i="2"/>
  <c r="I68" i="2"/>
  <c r="F68" i="2"/>
  <c r="O67" i="2"/>
  <c r="J67" i="2"/>
  <c r="D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L58" i="2" s="1"/>
  <c r="I59" i="2"/>
  <c r="F59" i="2"/>
  <c r="N58" i="2"/>
  <c r="M58" i="2"/>
  <c r="K58" i="2"/>
  <c r="J58" i="2"/>
  <c r="H58" i="2"/>
  <c r="G58" i="2"/>
  <c r="E58" i="2"/>
  <c r="D58" i="2"/>
  <c r="O57" i="2"/>
  <c r="L57" i="2"/>
  <c r="I57" i="2"/>
  <c r="F57" i="2"/>
  <c r="O56" i="2"/>
  <c r="L56" i="2"/>
  <c r="L55" i="2" s="1"/>
  <c r="I56" i="2"/>
  <c r="I55" i="2" s="1"/>
  <c r="F56" i="2"/>
  <c r="N55" i="2"/>
  <c r="M55" i="2"/>
  <c r="K55" i="2"/>
  <c r="K54" i="2" s="1"/>
  <c r="J55" i="2"/>
  <c r="J54" i="2" s="1"/>
  <c r="H55" i="2"/>
  <c r="H54" i="2" s="1"/>
  <c r="H53" i="2" s="1"/>
  <c r="G55" i="2"/>
  <c r="E55" i="2"/>
  <c r="E54" i="2" s="1"/>
  <c r="D55" i="2"/>
  <c r="D54" i="2" s="1"/>
  <c r="N54" i="2"/>
  <c r="O47" i="2"/>
  <c r="C47" i="2" s="1"/>
  <c r="O46" i="2"/>
  <c r="C46" i="2" s="1"/>
  <c r="N45" i="2"/>
  <c r="M45" i="2"/>
  <c r="L44" i="2"/>
  <c r="I44" i="2"/>
  <c r="F44" i="2"/>
  <c r="F43" i="2" s="1"/>
  <c r="K43" i="2"/>
  <c r="J43" i="2"/>
  <c r="I43" i="2"/>
  <c r="H43" i="2"/>
  <c r="G43" i="2"/>
  <c r="E43" i="2"/>
  <c r="D43" i="2"/>
  <c r="F42" i="2"/>
  <c r="F41" i="2" s="1"/>
  <c r="C41" i="2" s="1"/>
  <c r="E41" i="2"/>
  <c r="D41" i="2"/>
  <c r="L40" i="2"/>
  <c r="C40" i="2" s="1"/>
  <c r="L39" i="2"/>
  <c r="C39" i="2" s="1"/>
  <c r="L38" i="2"/>
  <c r="C38" i="2" s="1"/>
  <c r="L37" i="2"/>
  <c r="C37" i="2" s="1"/>
  <c r="K36" i="2"/>
  <c r="J36" i="2"/>
  <c r="L35" i="2"/>
  <c r="C35" i="2" s="1"/>
  <c r="L34" i="2"/>
  <c r="K33" i="2"/>
  <c r="J33" i="2"/>
  <c r="L32" i="2"/>
  <c r="C32" i="2" s="1"/>
  <c r="K31" i="2"/>
  <c r="J31" i="2"/>
  <c r="L30" i="2"/>
  <c r="C30" i="2" s="1"/>
  <c r="L29" i="2"/>
  <c r="C29" i="2" s="1"/>
  <c r="L28" i="2"/>
  <c r="C28" i="2" s="1"/>
  <c r="K27" i="2"/>
  <c r="J27" i="2"/>
  <c r="F25" i="2"/>
  <c r="C25" i="2" s="1"/>
  <c r="I24" i="2"/>
  <c r="F24" i="2"/>
  <c r="O23" i="2"/>
  <c r="L23" i="2"/>
  <c r="I23" i="2"/>
  <c r="F23" i="2"/>
  <c r="O22" i="2"/>
  <c r="L22" i="2"/>
  <c r="L21" i="2" s="1"/>
  <c r="L275" i="2" s="1"/>
  <c r="I22" i="2"/>
  <c r="I21" i="2" s="1"/>
  <c r="I275" i="2" s="1"/>
  <c r="F22" i="2"/>
  <c r="O21" i="2"/>
  <c r="O275" i="2" s="1"/>
  <c r="N21" i="2"/>
  <c r="M21" i="2"/>
  <c r="K21" i="2"/>
  <c r="K275" i="2" s="1"/>
  <c r="J21" i="2"/>
  <c r="J275" i="2" s="1"/>
  <c r="H21" i="2"/>
  <c r="G21" i="2"/>
  <c r="G275" i="2" s="1"/>
  <c r="F21" i="2"/>
  <c r="E21" i="2"/>
  <c r="E275" i="2" s="1"/>
  <c r="D21" i="2"/>
  <c r="C146" i="2" l="1"/>
  <c r="L253" i="2"/>
  <c r="L252" i="2" s="1"/>
  <c r="K252" i="2"/>
  <c r="H174" i="2"/>
  <c r="L241" i="2"/>
  <c r="M275" i="2"/>
  <c r="M274" i="2" s="1"/>
  <c r="D275" i="2"/>
  <c r="H275" i="2"/>
  <c r="H274" i="2" s="1"/>
  <c r="N275" i="2"/>
  <c r="N274" i="2" s="1"/>
  <c r="M252" i="2"/>
  <c r="G274" i="2"/>
  <c r="E252" i="2"/>
  <c r="C258" i="2"/>
  <c r="C270" i="2"/>
  <c r="C278" i="2"/>
  <c r="C282" i="2"/>
  <c r="C283" i="2"/>
  <c r="C90" i="2"/>
  <c r="C186" i="2"/>
  <c r="C218" i="2"/>
  <c r="M212" i="2"/>
  <c r="C88" i="2"/>
  <c r="C89" i="2"/>
  <c r="C170" i="2"/>
  <c r="C172" i="2"/>
  <c r="C173" i="2"/>
  <c r="D252" i="2"/>
  <c r="C110" i="2"/>
  <c r="E160" i="2"/>
  <c r="K274" i="2"/>
  <c r="C24" i="2"/>
  <c r="L85" i="2"/>
  <c r="C130" i="2"/>
  <c r="C142" i="2"/>
  <c r="C145" i="2"/>
  <c r="G161" i="2"/>
  <c r="G160" i="2" s="1"/>
  <c r="M161" i="2"/>
  <c r="M160" i="2" s="1"/>
  <c r="C202" i="2"/>
  <c r="H252" i="2"/>
  <c r="C254" i="2"/>
  <c r="H161" i="2"/>
  <c r="H160" i="2" s="1"/>
  <c r="E212" i="2"/>
  <c r="E211" i="2" s="1"/>
  <c r="J240" i="2"/>
  <c r="C82" i="2"/>
  <c r="D20" i="2"/>
  <c r="C122" i="2"/>
  <c r="L153" i="2"/>
  <c r="L152" i="2" s="1"/>
  <c r="C194" i="2"/>
  <c r="C204" i="2"/>
  <c r="G240" i="2"/>
  <c r="L33" i="2"/>
  <c r="C33" i="2" s="1"/>
  <c r="D76" i="2"/>
  <c r="C118" i="2"/>
  <c r="C119" i="2"/>
  <c r="G182" i="2"/>
  <c r="G174" i="2"/>
  <c r="O45" i="2"/>
  <c r="C57" i="2"/>
  <c r="C106" i="2"/>
  <c r="J83" i="2"/>
  <c r="C135" i="2"/>
  <c r="M120" i="2"/>
  <c r="C140" i="2"/>
  <c r="C156" i="2"/>
  <c r="C157" i="2"/>
  <c r="C158" i="2"/>
  <c r="K160" i="2"/>
  <c r="C164" i="2"/>
  <c r="C165" i="2"/>
  <c r="D161" i="2"/>
  <c r="D160" i="2" s="1"/>
  <c r="D174" i="2"/>
  <c r="C198" i="2"/>
  <c r="C210" i="2"/>
  <c r="H212" i="2"/>
  <c r="L216" i="2"/>
  <c r="C222" i="2"/>
  <c r="C226" i="2"/>
  <c r="C238" i="2"/>
  <c r="C262" i="2"/>
  <c r="C280" i="2"/>
  <c r="D274" i="2"/>
  <c r="E53" i="2"/>
  <c r="C56" i="2"/>
  <c r="C61" i="2"/>
  <c r="C81" i="2"/>
  <c r="C94" i="2"/>
  <c r="D120" i="2"/>
  <c r="O120" i="2"/>
  <c r="C127" i="2"/>
  <c r="O174" i="2"/>
  <c r="C190" i="2"/>
  <c r="C193" i="2"/>
  <c r="C224" i="2"/>
  <c r="C234" i="2"/>
  <c r="C242" i="2"/>
  <c r="C243" i="2"/>
  <c r="C246" i="2"/>
  <c r="E274" i="2"/>
  <c r="J274" i="2"/>
  <c r="C34" i="2"/>
  <c r="H20" i="2"/>
  <c r="J53" i="2"/>
  <c r="G54" i="2"/>
  <c r="G53" i="2" s="1"/>
  <c r="M76" i="2"/>
  <c r="I80" i="2"/>
  <c r="I76" i="2" s="1"/>
  <c r="C102" i="2"/>
  <c r="C103" i="2"/>
  <c r="E120" i="2"/>
  <c r="C150" i="2"/>
  <c r="N161" i="2"/>
  <c r="N160" i="2" s="1"/>
  <c r="K187" i="2"/>
  <c r="K182" i="2" s="1"/>
  <c r="I188" i="2"/>
  <c r="C206" i="2"/>
  <c r="F216" i="2"/>
  <c r="O216" i="2"/>
  <c r="C230" i="2"/>
  <c r="C235" i="2"/>
  <c r="C251" i="2"/>
  <c r="F269" i="2"/>
  <c r="C98" i="2"/>
  <c r="F91" i="2"/>
  <c r="G20" i="2"/>
  <c r="M20" i="2"/>
  <c r="F20" i="2"/>
  <c r="C22" i="2"/>
  <c r="C23" i="2"/>
  <c r="K26" i="2"/>
  <c r="K20" i="2" s="1"/>
  <c r="I69" i="2"/>
  <c r="I67" i="2" s="1"/>
  <c r="F85" i="2"/>
  <c r="C86" i="2"/>
  <c r="N83" i="2"/>
  <c r="L36" i="2"/>
  <c r="C36" i="2" s="1"/>
  <c r="C65" i="2"/>
  <c r="F58" i="2"/>
  <c r="J26" i="2"/>
  <c r="J20" i="2" s="1"/>
  <c r="C42" i="2"/>
  <c r="C44" i="2"/>
  <c r="L77" i="2"/>
  <c r="L76" i="2" s="1"/>
  <c r="C79" i="2"/>
  <c r="J120" i="2"/>
  <c r="M211" i="2"/>
  <c r="L227" i="2"/>
  <c r="L240" i="2"/>
  <c r="N53" i="2"/>
  <c r="C62" i="2"/>
  <c r="C71" i="2"/>
  <c r="G76" i="2"/>
  <c r="K76" i="2"/>
  <c r="H83" i="2"/>
  <c r="M83" i="2"/>
  <c r="I85" i="2"/>
  <c r="C95" i="2"/>
  <c r="C100" i="2"/>
  <c r="C101" i="2"/>
  <c r="O99" i="2"/>
  <c r="C107" i="2"/>
  <c r="C112" i="2"/>
  <c r="C113" i="2"/>
  <c r="O114" i="2"/>
  <c r="C124" i="2"/>
  <c r="C125" i="2"/>
  <c r="C132" i="2"/>
  <c r="C133" i="2"/>
  <c r="C139" i="2"/>
  <c r="C144" i="2"/>
  <c r="I153" i="2"/>
  <c r="I152" i="2" s="1"/>
  <c r="C168" i="2"/>
  <c r="C169" i="2"/>
  <c r="N174" i="2"/>
  <c r="L174" i="2"/>
  <c r="H182" i="2"/>
  <c r="C192" i="2"/>
  <c r="C197" i="2"/>
  <c r="C203" i="2"/>
  <c r="D212" i="2"/>
  <c r="D211" i="2" s="1"/>
  <c r="C215" i="2"/>
  <c r="N212" i="2"/>
  <c r="N211" i="2" s="1"/>
  <c r="L219" i="2"/>
  <c r="C229" i="2"/>
  <c r="O227" i="2"/>
  <c r="D240" i="2"/>
  <c r="H240" i="2"/>
  <c r="C244" i="2"/>
  <c r="O253" i="2"/>
  <c r="O252" i="2" s="1"/>
  <c r="C259" i="2"/>
  <c r="F253" i="2"/>
  <c r="F252" i="2" s="1"/>
  <c r="C268" i="2"/>
  <c r="L276" i="2"/>
  <c r="C284" i="2"/>
  <c r="E20" i="2"/>
  <c r="D53" i="2"/>
  <c r="M54" i="2"/>
  <c r="M53" i="2" s="1"/>
  <c r="C59" i="2"/>
  <c r="C60" i="2"/>
  <c r="O58" i="2"/>
  <c r="C66" i="2"/>
  <c r="C68" i="2"/>
  <c r="C70" i="2"/>
  <c r="H76" i="2"/>
  <c r="D83" i="2"/>
  <c r="C87" i="2"/>
  <c r="C93" i="2"/>
  <c r="F99" i="2"/>
  <c r="C105" i="2"/>
  <c r="K83" i="2"/>
  <c r="I114" i="2"/>
  <c r="I121" i="2"/>
  <c r="K120" i="2"/>
  <c r="C128" i="2"/>
  <c r="C129" i="2"/>
  <c r="C136" i="2"/>
  <c r="C137" i="2"/>
  <c r="C143" i="2"/>
  <c r="C151" i="2"/>
  <c r="C155" i="2"/>
  <c r="C163" i="2"/>
  <c r="E174" i="2"/>
  <c r="J174" i="2"/>
  <c r="C179" i="2"/>
  <c r="C180" i="2"/>
  <c r="D182" i="2"/>
  <c r="E187" i="2"/>
  <c r="E182" i="2" s="1"/>
  <c r="C191" i="2"/>
  <c r="C196" i="2"/>
  <c r="C201" i="2"/>
  <c r="O199" i="2"/>
  <c r="C207" i="2"/>
  <c r="J212" i="2"/>
  <c r="J211" i="2" s="1"/>
  <c r="C221" i="2"/>
  <c r="O219" i="2"/>
  <c r="C228" i="2"/>
  <c r="F233" i="2"/>
  <c r="C247" i="2"/>
  <c r="F245" i="2"/>
  <c r="C255" i="2"/>
  <c r="C260" i="2"/>
  <c r="C264" i="2"/>
  <c r="F276" i="2"/>
  <c r="O276" i="2"/>
  <c r="O274" i="2" s="1"/>
  <c r="O55" i="2"/>
  <c r="I58" i="2"/>
  <c r="I54" i="2" s="1"/>
  <c r="I53" i="2" s="1"/>
  <c r="C63" i="2"/>
  <c r="C64" i="2"/>
  <c r="K53" i="2"/>
  <c r="C74" i="2"/>
  <c r="M75" i="2"/>
  <c r="E83" i="2"/>
  <c r="E75" i="2" s="1"/>
  <c r="O85" i="2"/>
  <c r="I91" i="2"/>
  <c r="C96" i="2"/>
  <c r="C97" i="2"/>
  <c r="G83" i="2"/>
  <c r="H120" i="2"/>
  <c r="C123" i="2"/>
  <c r="G120" i="2"/>
  <c r="I126" i="2"/>
  <c r="N120" i="2"/>
  <c r="I134" i="2"/>
  <c r="C141" i="2"/>
  <c r="C147" i="2"/>
  <c r="C149" i="2"/>
  <c r="C154" i="2"/>
  <c r="O153" i="2"/>
  <c r="O152" i="2" s="1"/>
  <c r="C159" i="2"/>
  <c r="J161" i="2"/>
  <c r="J160" i="2" s="1"/>
  <c r="O161" i="2"/>
  <c r="O160" i="2" s="1"/>
  <c r="C167" i="2"/>
  <c r="C175" i="2"/>
  <c r="C176" i="2"/>
  <c r="C177" i="2"/>
  <c r="C185" i="2"/>
  <c r="F188" i="2"/>
  <c r="J187" i="2"/>
  <c r="C189" i="2"/>
  <c r="O188" i="2"/>
  <c r="C195" i="2"/>
  <c r="C205" i="2"/>
  <c r="G212" i="2"/>
  <c r="G211" i="2" s="1"/>
  <c r="G181" i="2" s="1"/>
  <c r="K212" i="2"/>
  <c r="K211" i="2" s="1"/>
  <c r="K181" i="2" s="1"/>
  <c r="C220" i="2"/>
  <c r="C225" i="2"/>
  <c r="C236" i="2"/>
  <c r="C239" i="2"/>
  <c r="F241" i="2"/>
  <c r="C248" i="2"/>
  <c r="C256" i="2"/>
  <c r="J252" i="2"/>
  <c r="N252" i="2"/>
  <c r="C271" i="2"/>
  <c r="C279" i="2"/>
  <c r="C281" i="2"/>
  <c r="I274" i="2"/>
  <c r="I20" i="2"/>
  <c r="L274" i="2"/>
  <c r="L54" i="2"/>
  <c r="L43" i="2"/>
  <c r="C43" i="2" s="1"/>
  <c r="C21" i="2"/>
  <c r="F55" i="2"/>
  <c r="L31" i="2"/>
  <c r="C31" i="2" s="1"/>
  <c r="C72" i="2"/>
  <c r="C73" i="2"/>
  <c r="C78" i="2"/>
  <c r="O77" i="2"/>
  <c r="C77" i="2" s="1"/>
  <c r="F80" i="2"/>
  <c r="O80" i="2"/>
  <c r="C115" i="2"/>
  <c r="L114" i="2"/>
  <c r="L121" i="2"/>
  <c r="F152" i="2"/>
  <c r="C171" i="2"/>
  <c r="M174" i="2"/>
  <c r="I174" i="2"/>
  <c r="L27" i="2"/>
  <c r="L69" i="2"/>
  <c r="C69" i="2" s="1"/>
  <c r="N20" i="2"/>
  <c r="C84" i="2"/>
  <c r="C92" i="2"/>
  <c r="O91" i="2"/>
  <c r="I99" i="2"/>
  <c r="C104" i="2"/>
  <c r="C131" i="2"/>
  <c r="I161" i="2"/>
  <c r="I160" i="2" s="1"/>
  <c r="L99" i="2"/>
  <c r="O108" i="2"/>
  <c r="C111" i="2"/>
  <c r="L108" i="2"/>
  <c r="C116" i="2"/>
  <c r="C117" i="2"/>
  <c r="F114" i="2"/>
  <c r="F67" i="2"/>
  <c r="F108" i="2"/>
  <c r="C109" i="2"/>
  <c r="I138" i="2"/>
  <c r="C148" i="2"/>
  <c r="F183" i="2"/>
  <c r="M187" i="2"/>
  <c r="M182" i="2" s="1"/>
  <c r="M181" i="2" s="1"/>
  <c r="L188" i="2"/>
  <c r="L199" i="2"/>
  <c r="H211" i="2"/>
  <c r="C267" i="2"/>
  <c r="F126" i="2"/>
  <c r="F134" i="2"/>
  <c r="F138" i="2"/>
  <c r="F162" i="2"/>
  <c r="F166" i="2"/>
  <c r="F178" i="2"/>
  <c r="C178" i="2" s="1"/>
  <c r="C184" i="2"/>
  <c r="F212" i="2"/>
  <c r="F208" i="2"/>
  <c r="C208" i="2" s="1"/>
  <c r="C209" i="2"/>
  <c r="F232" i="2"/>
  <c r="L126" i="2"/>
  <c r="L134" i="2"/>
  <c r="L138" i="2"/>
  <c r="L162" i="2"/>
  <c r="L166" i="2"/>
  <c r="J182" i="2"/>
  <c r="N182" i="2"/>
  <c r="F199" i="2"/>
  <c r="C200" i="2"/>
  <c r="I199" i="2"/>
  <c r="I187" i="2" s="1"/>
  <c r="I182" i="2" s="1"/>
  <c r="C213" i="2"/>
  <c r="C217" i="2"/>
  <c r="I219" i="2"/>
  <c r="I227" i="2"/>
  <c r="C227" i="2" s="1"/>
  <c r="C237" i="2"/>
  <c r="C249" i="2"/>
  <c r="F250" i="2"/>
  <c r="C250" i="2" s="1"/>
  <c r="C261" i="2"/>
  <c r="I263" i="2"/>
  <c r="C263" i="2" s="1"/>
  <c r="F266" i="2"/>
  <c r="C277" i="2"/>
  <c r="L214" i="2"/>
  <c r="C214" i="2" s="1"/>
  <c r="C223" i="2"/>
  <c r="C231" i="2"/>
  <c r="I233" i="2"/>
  <c r="I232" i="2" s="1"/>
  <c r="I241" i="2"/>
  <c r="I245" i="2"/>
  <c r="C245" i="2" s="1"/>
  <c r="I257" i="2"/>
  <c r="C257" i="2" s="1"/>
  <c r="M272" i="2" l="1"/>
  <c r="E272" i="2"/>
  <c r="C91" i="2"/>
  <c r="C269" i="2"/>
  <c r="F275" i="2"/>
  <c r="C216" i="2"/>
  <c r="F240" i="2"/>
  <c r="N181" i="2"/>
  <c r="O83" i="2"/>
  <c r="I253" i="2"/>
  <c r="I252" i="2" s="1"/>
  <c r="O187" i="2"/>
  <c r="O182" i="2" s="1"/>
  <c r="C85" i="2"/>
  <c r="C276" i="2"/>
  <c r="E181" i="2"/>
  <c r="C45" i="2"/>
  <c r="O20" i="2"/>
  <c r="L212" i="2"/>
  <c r="L211" i="2" s="1"/>
  <c r="C199" i="2"/>
  <c r="L161" i="2"/>
  <c r="L160" i="2" s="1"/>
  <c r="I120" i="2"/>
  <c r="C121" i="2"/>
  <c r="D181" i="2"/>
  <c r="C99" i="2"/>
  <c r="O212" i="2"/>
  <c r="O211" i="2" s="1"/>
  <c r="O272" i="2" s="1"/>
  <c r="C58" i="2"/>
  <c r="C114" i="2"/>
  <c r="O54" i="2"/>
  <c r="O53" i="2" s="1"/>
  <c r="D75" i="2"/>
  <c r="D272" i="2" s="1"/>
  <c r="J75" i="2"/>
  <c r="J52" i="2" s="1"/>
  <c r="E52" i="2"/>
  <c r="E51" i="2" s="1"/>
  <c r="H181" i="2"/>
  <c r="C138" i="2"/>
  <c r="L67" i="2"/>
  <c r="C67" i="2" s="1"/>
  <c r="C153" i="2"/>
  <c r="H75" i="2"/>
  <c r="H52" i="2" s="1"/>
  <c r="G75" i="2"/>
  <c r="G272" i="2" s="1"/>
  <c r="I212" i="2"/>
  <c r="J181" i="2"/>
  <c r="C134" i="2"/>
  <c r="L187" i="2"/>
  <c r="L182" i="2" s="1"/>
  <c r="L181" i="2" s="1"/>
  <c r="L83" i="2"/>
  <c r="C152" i="2"/>
  <c r="M52" i="2"/>
  <c r="M51" i="2" s="1"/>
  <c r="M50" i="2" s="1"/>
  <c r="L53" i="2"/>
  <c r="K75" i="2"/>
  <c r="K272" i="2" s="1"/>
  <c r="N75" i="2"/>
  <c r="N272" i="2" s="1"/>
  <c r="C233" i="2"/>
  <c r="F174" i="2"/>
  <c r="C174" i="2" s="1"/>
  <c r="F187" i="2"/>
  <c r="I83" i="2"/>
  <c r="L120" i="2"/>
  <c r="C80" i="2"/>
  <c r="F76" i="2"/>
  <c r="I240" i="2"/>
  <c r="C241" i="2"/>
  <c r="C232" i="2"/>
  <c r="C188" i="2"/>
  <c r="C166" i="2"/>
  <c r="C126" i="2"/>
  <c r="C183" i="2"/>
  <c r="O76" i="2"/>
  <c r="O75" i="2" s="1"/>
  <c r="C219" i="2"/>
  <c r="C162" i="2"/>
  <c r="F161" i="2"/>
  <c r="C108" i="2"/>
  <c r="F83" i="2"/>
  <c r="F265" i="2"/>
  <c r="C266" i="2"/>
  <c r="C240" i="2"/>
  <c r="F211" i="2"/>
  <c r="C27" i="2"/>
  <c r="L26" i="2"/>
  <c r="F120" i="2"/>
  <c r="C55" i="2"/>
  <c r="F54" i="2"/>
  <c r="J272" i="2" l="1"/>
  <c r="I211" i="2"/>
  <c r="C252" i="2"/>
  <c r="I272" i="2"/>
  <c r="C253" i="2"/>
  <c r="I75" i="2"/>
  <c r="I52" i="2" s="1"/>
  <c r="M273" i="2"/>
  <c r="H272" i="2"/>
  <c r="O181" i="2"/>
  <c r="C120" i="2"/>
  <c r="C187" i="2"/>
  <c r="C212" i="2"/>
  <c r="D52" i="2"/>
  <c r="D51" i="2" s="1"/>
  <c r="D273" i="2" s="1"/>
  <c r="J51" i="2"/>
  <c r="C83" i="2"/>
  <c r="L75" i="2"/>
  <c r="L272" i="2" s="1"/>
  <c r="F182" i="2"/>
  <c r="F181" i="2" s="1"/>
  <c r="K52" i="2"/>
  <c r="K51" i="2" s="1"/>
  <c r="N52" i="2"/>
  <c r="N51" i="2" s="1"/>
  <c r="E50" i="2"/>
  <c r="E273" i="2"/>
  <c r="O52" i="2"/>
  <c r="O51" i="2" s="1"/>
  <c r="O50" i="2" s="1"/>
  <c r="G52" i="2"/>
  <c r="G51" i="2" s="1"/>
  <c r="H51" i="2"/>
  <c r="I181" i="2"/>
  <c r="I51" i="2" s="1"/>
  <c r="C26" i="2"/>
  <c r="L20" i="2"/>
  <c r="C20" i="2" s="1"/>
  <c r="F160" i="2"/>
  <c r="C160" i="2" s="1"/>
  <c r="C161" i="2"/>
  <c r="K50" i="2"/>
  <c r="K273" i="2"/>
  <c r="O273" i="2"/>
  <c r="C211" i="2"/>
  <c r="C265" i="2"/>
  <c r="C76" i="2"/>
  <c r="F75" i="2"/>
  <c r="F53" i="2"/>
  <c r="C54" i="2"/>
  <c r="F272" i="2" l="1"/>
  <c r="C182" i="2"/>
  <c r="D50" i="2"/>
  <c r="C75" i="2"/>
  <c r="L52" i="2"/>
  <c r="L51" i="2" s="1"/>
  <c r="L50" i="2" s="1"/>
  <c r="C181" i="2"/>
  <c r="J273" i="2"/>
  <c r="J50" i="2"/>
  <c r="G273" i="2"/>
  <c r="G50" i="2"/>
  <c r="N50" i="2"/>
  <c r="N273" i="2"/>
  <c r="H273" i="2"/>
  <c r="H50" i="2"/>
  <c r="L273" i="2"/>
  <c r="C272" i="2"/>
  <c r="C275" i="2"/>
  <c r="F274" i="2"/>
  <c r="C274" i="2" s="1"/>
  <c r="I273" i="2"/>
  <c r="I50" i="2"/>
  <c r="F52" i="2"/>
  <c r="C53" i="2"/>
  <c r="C52" i="2" l="1"/>
  <c r="F51" i="2"/>
  <c r="F273" i="2" l="1"/>
  <c r="C273" i="2" s="1"/>
  <c r="F50" i="2"/>
  <c r="C50" i="2" s="1"/>
  <c r="C51" i="2"/>
  <c r="O284" i="1" l="1"/>
  <c r="L284" i="1"/>
  <c r="I284" i="1"/>
  <c r="F284" i="1"/>
  <c r="O283" i="1"/>
  <c r="L283" i="1"/>
  <c r="I283" i="1"/>
  <c r="F283" i="1"/>
  <c r="O282" i="1"/>
  <c r="L282" i="1"/>
  <c r="I282" i="1"/>
  <c r="F282" i="1"/>
  <c r="O281" i="1"/>
  <c r="L281" i="1"/>
  <c r="I281" i="1"/>
  <c r="F281" i="1"/>
  <c r="O280" i="1"/>
  <c r="L280" i="1"/>
  <c r="I280" i="1"/>
  <c r="F280" i="1"/>
  <c r="O279" i="1"/>
  <c r="L279" i="1"/>
  <c r="I279" i="1"/>
  <c r="F279" i="1"/>
  <c r="O278" i="1"/>
  <c r="L278" i="1"/>
  <c r="I278" i="1"/>
  <c r="F278" i="1"/>
  <c r="O277" i="1"/>
  <c r="O276" i="1" s="1"/>
  <c r="L277" i="1"/>
  <c r="I277" i="1"/>
  <c r="F277" i="1"/>
  <c r="N276" i="1"/>
  <c r="M276" i="1"/>
  <c r="K276" i="1"/>
  <c r="J276" i="1"/>
  <c r="H276" i="1"/>
  <c r="G276" i="1"/>
  <c r="E276" i="1"/>
  <c r="D276" i="1"/>
  <c r="O271" i="1"/>
  <c r="L271" i="1"/>
  <c r="I271" i="1"/>
  <c r="F271" i="1"/>
  <c r="O270" i="1"/>
  <c r="L270" i="1"/>
  <c r="I270" i="1"/>
  <c r="F270" i="1"/>
  <c r="O269" i="1"/>
  <c r="N269" i="1"/>
  <c r="M269" i="1"/>
  <c r="K269" i="1"/>
  <c r="J269" i="1"/>
  <c r="H269" i="1"/>
  <c r="G269" i="1"/>
  <c r="F269" i="1"/>
  <c r="E269" i="1"/>
  <c r="D269" i="1"/>
  <c r="O268" i="1"/>
  <c r="L268" i="1"/>
  <c r="L267" i="1" s="1"/>
  <c r="L266" i="1" s="1"/>
  <c r="L265" i="1" s="1"/>
  <c r="I268" i="1"/>
  <c r="F268" i="1"/>
  <c r="O267" i="1"/>
  <c r="O266" i="1" s="1"/>
  <c r="O265" i="1" s="1"/>
  <c r="N267" i="1"/>
  <c r="N266" i="1" s="1"/>
  <c r="N265" i="1" s="1"/>
  <c r="M267" i="1"/>
  <c r="M266" i="1" s="1"/>
  <c r="M265" i="1" s="1"/>
  <c r="K267" i="1"/>
  <c r="K266" i="1" s="1"/>
  <c r="K265" i="1" s="1"/>
  <c r="J267" i="1"/>
  <c r="J266" i="1" s="1"/>
  <c r="J265" i="1" s="1"/>
  <c r="I267" i="1"/>
  <c r="I266" i="1" s="1"/>
  <c r="I265" i="1" s="1"/>
  <c r="H267" i="1"/>
  <c r="H266" i="1" s="1"/>
  <c r="H265" i="1" s="1"/>
  <c r="G267" i="1"/>
  <c r="G266" i="1" s="1"/>
  <c r="G265" i="1" s="1"/>
  <c r="E267" i="1"/>
  <c r="E266" i="1" s="1"/>
  <c r="E265" i="1" s="1"/>
  <c r="D267" i="1"/>
  <c r="D266" i="1" s="1"/>
  <c r="D265" i="1" s="1"/>
  <c r="O264" i="1"/>
  <c r="L264" i="1"/>
  <c r="L263" i="1" s="1"/>
  <c r="I264" i="1"/>
  <c r="I263" i="1" s="1"/>
  <c r="F264" i="1"/>
  <c r="O263" i="1"/>
  <c r="N263" i="1"/>
  <c r="M263" i="1"/>
  <c r="K263" i="1"/>
  <c r="J263" i="1"/>
  <c r="H263" i="1"/>
  <c r="G263" i="1"/>
  <c r="E263" i="1"/>
  <c r="D263" i="1"/>
  <c r="O262" i="1"/>
  <c r="L262" i="1"/>
  <c r="I262" i="1"/>
  <c r="F262" i="1"/>
  <c r="O261" i="1"/>
  <c r="L261" i="1"/>
  <c r="I261" i="1"/>
  <c r="F261" i="1"/>
  <c r="O260" i="1"/>
  <c r="L260" i="1"/>
  <c r="I260" i="1"/>
  <c r="F260" i="1"/>
  <c r="O259" i="1"/>
  <c r="L259" i="1"/>
  <c r="I259" i="1"/>
  <c r="F259" i="1"/>
  <c r="O258" i="1"/>
  <c r="L258" i="1"/>
  <c r="L257" i="1" s="1"/>
  <c r="I258" i="1"/>
  <c r="F258" i="1"/>
  <c r="O257" i="1"/>
  <c r="N257" i="1"/>
  <c r="N253" i="1" s="1"/>
  <c r="M257" i="1"/>
  <c r="K257" i="1"/>
  <c r="K253" i="1" s="1"/>
  <c r="K252" i="1" s="1"/>
  <c r="J257" i="1"/>
  <c r="J253" i="1" s="1"/>
  <c r="J252" i="1" s="1"/>
  <c r="H257" i="1"/>
  <c r="G257" i="1"/>
  <c r="G253" i="1" s="1"/>
  <c r="E257" i="1"/>
  <c r="E253" i="1" s="1"/>
  <c r="D257" i="1"/>
  <c r="O256" i="1"/>
  <c r="L256" i="1"/>
  <c r="I256" i="1"/>
  <c r="F256" i="1"/>
  <c r="O255" i="1"/>
  <c r="L255" i="1"/>
  <c r="I255" i="1"/>
  <c r="F255" i="1"/>
  <c r="O254" i="1"/>
  <c r="L254" i="1"/>
  <c r="I254" i="1"/>
  <c r="F254" i="1"/>
  <c r="M253" i="1"/>
  <c r="H253" i="1"/>
  <c r="H252" i="1" s="1"/>
  <c r="D253" i="1"/>
  <c r="D252" i="1" s="1"/>
  <c r="O251" i="1"/>
  <c r="L251" i="1"/>
  <c r="L250" i="1" s="1"/>
  <c r="I251" i="1"/>
  <c r="F251" i="1"/>
  <c r="F250" i="1" s="1"/>
  <c r="O250" i="1"/>
  <c r="N250" i="1"/>
  <c r="M250" i="1"/>
  <c r="K250" i="1"/>
  <c r="J250" i="1"/>
  <c r="H250" i="1"/>
  <c r="G250" i="1"/>
  <c r="E250" i="1"/>
  <c r="D250" i="1"/>
  <c r="O249" i="1"/>
  <c r="L249" i="1"/>
  <c r="I249" i="1"/>
  <c r="F249" i="1"/>
  <c r="O248" i="1"/>
  <c r="L248" i="1"/>
  <c r="I248" i="1"/>
  <c r="F248" i="1"/>
  <c r="O247" i="1"/>
  <c r="L247" i="1"/>
  <c r="I247" i="1"/>
  <c r="F247" i="1"/>
  <c r="O246" i="1"/>
  <c r="L246" i="1"/>
  <c r="L245" i="1" s="1"/>
  <c r="I246" i="1"/>
  <c r="F246" i="1"/>
  <c r="N245" i="1"/>
  <c r="M245" i="1"/>
  <c r="K245" i="1"/>
  <c r="J245" i="1"/>
  <c r="H245" i="1"/>
  <c r="G245" i="1"/>
  <c r="E245" i="1"/>
  <c r="D245" i="1"/>
  <c r="O244" i="1"/>
  <c r="L244" i="1"/>
  <c r="I244" i="1"/>
  <c r="F244" i="1"/>
  <c r="O243" i="1"/>
  <c r="L243" i="1"/>
  <c r="I243" i="1"/>
  <c r="F243" i="1"/>
  <c r="O242" i="1"/>
  <c r="L242" i="1"/>
  <c r="L241" i="1" s="1"/>
  <c r="I242" i="1"/>
  <c r="F242" i="1"/>
  <c r="O241" i="1"/>
  <c r="N241" i="1"/>
  <c r="M241" i="1"/>
  <c r="K241" i="1"/>
  <c r="J241" i="1"/>
  <c r="J240" i="1" s="1"/>
  <c r="H241" i="1"/>
  <c r="H240" i="1" s="1"/>
  <c r="G241" i="1"/>
  <c r="E241" i="1"/>
  <c r="D241" i="1"/>
  <c r="N240" i="1"/>
  <c r="O239" i="1"/>
  <c r="L239" i="1"/>
  <c r="I239" i="1"/>
  <c r="F239" i="1"/>
  <c r="O238" i="1"/>
  <c r="L238" i="1"/>
  <c r="I238" i="1"/>
  <c r="F238" i="1"/>
  <c r="O237" i="1"/>
  <c r="L237" i="1"/>
  <c r="I237" i="1"/>
  <c r="F237" i="1"/>
  <c r="C237" i="1" s="1"/>
  <c r="O236" i="1"/>
  <c r="L236" i="1"/>
  <c r="I236" i="1"/>
  <c r="F236" i="1"/>
  <c r="O235" i="1"/>
  <c r="L235" i="1"/>
  <c r="I235" i="1"/>
  <c r="F235" i="1"/>
  <c r="O234" i="1"/>
  <c r="L234" i="1"/>
  <c r="L233" i="1" s="1"/>
  <c r="L232" i="1" s="1"/>
  <c r="I234" i="1"/>
  <c r="F234" i="1"/>
  <c r="N233" i="1"/>
  <c r="M233" i="1"/>
  <c r="K233" i="1"/>
  <c r="K232" i="1" s="1"/>
  <c r="J233" i="1"/>
  <c r="J232" i="1" s="1"/>
  <c r="H233" i="1"/>
  <c r="G233" i="1"/>
  <c r="G232" i="1" s="1"/>
  <c r="E233" i="1"/>
  <c r="E232" i="1" s="1"/>
  <c r="D233" i="1"/>
  <c r="D232" i="1" s="1"/>
  <c r="N232" i="1"/>
  <c r="M232" i="1"/>
  <c r="H232" i="1"/>
  <c r="O231" i="1"/>
  <c r="L231" i="1"/>
  <c r="I231" i="1"/>
  <c r="F231" i="1"/>
  <c r="O230" i="1"/>
  <c r="L230" i="1"/>
  <c r="I230" i="1"/>
  <c r="F230" i="1"/>
  <c r="O229" i="1"/>
  <c r="L229" i="1"/>
  <c r="I229" i="1"/>
  <c r="F229" i="1"/>
  <c r="O228" i="1"/>
  <c r="L228" i="1"/>
  <c r="I228" i="1"/>
  <c r="F228" i="1"/>
  <c r="N227" i="1"/>
  <c r="M227" i="1"/>
  <c r="K227" i="1"/>
  <c r="J227" i="1"/>
  <c r="H227" i="1"/>
  <c r="G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O219" i="1" s="1"/>
  <c r="L220" i="1"/>
  <c r="I220" i="1"/>
  <c r="I219" i="1" s="1"/>
  <c r="F220" i="1"/>
  <c r="N219" i="1"/>
  <c r="M219" i="1"/>
  <c r="K219" i="1"/>
  <c r="J219" i="1"/>
  <c r="H219" i="1"/>
  <c r="G219" i="1"/>
  <c r="E219" i="1"/>
  <c r="D219" i="1"/>
  <c r="O218" i="1"/>
  <c r="L218" i="1"/>
  <c r="I218" i="1"/>
  <c r="F218" i="1"/>
  <c r="O217" i="1"/>
  <c r="O216" i="1" s="1"/>
  <c r="L217" i="1"/>
  <c r="L216" i="1" s="1"/>
  <c r="I217" i="1"/>
  <c r="I216" i="1" s="1"/>
  <c r="F217" i="1"/>
  <c r="N216" i="1"/>
  <c r="M216" i="1"/>
  <c r="K216" i="1"/>
  <c r="J216" i="1"/>
  <c r="H216" i="1"/>
  <c r="G216" i="1"/>
  <c r="F216" i="1"/>
  <c r="E216" i="1"/>
  <c r="D216" i="1"/>
  <c r="O215" i="1"/>
  <c r="L215" i="1"/>
  <c r="L214" i="1" s="1"/>
  <c r="I215" i="1"/>
  <c r="I214" i="1" s="1"/>
  <c r="F215" i="1"/>
  <c r="F214" i="1" s="1"/>
  <c r="O214" i="1"/>
  <c r="N214" i="1"/>
  <c r="M214" i="1"/>
  <c r="K214" i="1"/>
  <c r="J214" i="1"/>
  <c r="J212" i="1" s="1"/>
  <c r="H214" i="1"/>
  <c r="G214" i="1"/>
  <c r="E214" i="1"/>
  <c r="D214" i="1"/>
  <c r="O213" i="1"/>
  <c r="L213" i="1"/>
  <c r="I213" i="1"/>
  <c r="F213" i="1"/>
  <c r="O210" i="1"/>
  <c r="L210" i="1"/>
  <c r="I210" i="1"/>
  <c r="F210" i="1"/>
  <c r="O209" i="1"/>
  <c r="O208" i="1" s="1"/>
  <c r="L209" i="1"/>
  <c r="L208" i="1" s="1"/>
  <c r="I209" i="1"/>
  <c r="I208" i="1" s="1"/>
  <c r="F209" i="1"/>
  <c r="N208" i="1"/>
  <c r="M208" i="1"/>
  <c r="K208" i="1"/>
  <c r="J208" i="1"/>
  <c r="H208" i="1"/>
  <c r="G208" i="1"/>
  <c r="E208" i="1"/>
  <c r="D208" i="1"/>
  <c r="O207" i="1"/>
  <c r="L207" i="1"/>
  <c r="I207" i="1"/>
  <c r="F207" i="1"/>
  <c r="O206" i="1"/>
  <c r="L206" i="1"/>
  <c r="I206" i="1"/>
  <c r="F206" i="1"/>
  <c r="O205" i="1"/>
  <c r="L205" i="1"/>
  <c r="I205" i="1"/>
  <c r="F205" i="1"/>
  <c r="O204" i="1"/>
  <c r="L204" i="1"/>
  <c r="I204" i="1"/>
  <c r="F204" i="1"/>
  <c r="O203" i="1"/>
  <c r="L203" i="1"/>
  <c r="I203" i="1"/>
  <c r="F203" i="1"/>
  <c r="O202" i="1"/>
  <c r="L202" i="1"/>
  <c r="I202" i="1"/>
  <c r="F202" i="1"/>
  <c r="O201" i="1"/>
  <c r="L201" i="1"/>
  <c r="I201" i="1"/>
  <c r="F201" i="1"/>
  <c r="C201" i="1" s="1"/>
  <c r="O200" i="1"/>
  <c r="L200" i="1"/>
  <c r="I200" i="1"/>
  <c r="F200" i="1"/>
  <c r="N199" i="1"/>
  <c r="M199" i="1"/>
  <c r="K199" i="1"/>
  <c r="J199" i="1"/>
  <c r="H199" i="1"/>
  <c r="G199" i="1"/>
  <c r="E199" i="1"/>
  <c r="D199" i="1"/>
  <c r="O198" i="1"/>
  <c r="L198" i="1"/>
  <c r="I198" i="1"/>
  <c r="F198" i="1"/>
  <c r="O197" i="1"/>
  <c r="L197" i="1"/>
  <c r="I197" i="1"/>
  <c r="F197" i="1"/>
  <c r="C197" i="1" s="1"/>
  <c r="O196" i="1"/>
  <c r="L196" i="1"/>
  <c r="I196" i="1"/>
  <c r="F196" i="1"/>
  <c r="O195" i="1"/>
  <c r="L195" i="1"/>
  <c r="I195" i="1"/>
  <c r="F195" i="1"/>
  <c r="O194" i="1"/>
  <c r="L194" i="1"/>
  <c r="I194" i="1"/>
  <c r="F194" i="1"/>
  <c r="O193" i="1"/>
  <c r="L193" i="1"/>
  <c r="I193" i="1"/>
  <c r="F193" i="1"/>
  <c r="O192" i="1"/>
  <c r="L192" i="1"/>
  <c r="I192" i="1"/>
  <c r="F192" i="1"/>
  <c r="O191" i="1"/>
  <c r="L191" i="1"/>
  <c r="I191" i="1"/>
  <c r="F191" i="1"/>
  <c r="O190" i="1"/>
  <c r="L190" i="1"/>
  <c r="I190" i="1"/>
  <c r="F190" i="1"/>
  <c r="O189" i="1"/>
  <c r="L189" i="1"/>
  <c r="I189" i="1"/>
  <c r="F189" i="1"/>
  <c r="N188" i="1"/>
  <c r="M188" i="1"/>
  <c r="K188" i="1"/>
  <c r="K187" i="1" s="1"/>
  <c r="J188" i="1"/>
  <c r="H188" i="1"/>
  <c r="G188" i="1"/>
  <c r="E188" i="1"/>
  <c r="E187" i="1" s="1"/>
  <c r="D188" i="1"/>
  <c r="N187" i="1"/>
  <c r="O186" i="1"/>
  <c r="L186" i="1"/>
  <c r="I186" i="1"/>
  <c r="F186" i="1"/>
  <c r="O185" i="1"/>
  <c r="L185" i="1"/>
  <c r="I185" i="1"/>
  <c r="F185" i="1"/>
  <c r="O184" i="1"/>
  <c r="L184" i="1"/>
  <c r="I184" i="1"/>
  <c r="I183" i="1" s="1"/>
  <c r="F184" i="1"/>
  <c r="N183" i="1"/>
  <c r="M183" i="1"/>
  <c r="K183" i="1"/>
  <c r="J183" i="1"/>
  <c r="H183" i="1"/>
  <c r="G183" i="1"/>
  <c r="E183" i="1"/>
  <c r="D183" i="1"/>
  <c r="O180" i="1"/>
  <c r="L180" i="1"/>
  <c r="L179" i="1" s="1"/>
  <c r="L178" i="1" s="1"/>
  <c r="I180" i="1"/>
  <c r="I179" i="1" s="1"/>
  <c r="I178" i="1" s="1"/>
  <c r="F180" i="1"/>
  <c r="O179" i="1"/>
  <c r="O178" i="1" s="1"/>
  <c r="N179" i="1"/>
  <c r="N178" i="1" s="1"/>
  <c r="M179" i="1"/>
  <c r="M178" i="1" s="1"/>
  <c r="K179" i="1"/>
  <c r="K178" i="1" s="1"/>
  <c r="J179" i="1"/>
  <c r="J178" i="1" s="1"/>
  <c r="H179" i="1"/>
  <c r="H178" i="1" s="1"/>
  <c r="G179" i="1"/>
  <c r="G178" i="1" s="1"/>
  <c r="F179" i="1"/>
  <c r="F178" i="1" s="1"/>
  <c r="E179" i="1"/>
  <c r="E178" i="1" s="1"/>
  <c r="D179" i="1"/>
  <c r="D178" i="1" s="1"/>
  <c r="O177" i="1"/>
  <c r="L177" i="1"/>
  <c r="I177" i="1"/>
  <c r="F177" i="1"/>
  <c r="O176" i="1"/>
  <c r="L176" i="1"/>
  <c r="I176" i="1"/>
  <c r="I175" i="1" s="1"/>
  <c r="F176" i="1"/>
  <c r="N175" i="1"/>
  <c r="M175" i="1"/>
  <c r="K175" i="1"/>
  <c r="J175" i="1"/>
  <c r="H175" i="1"/>
  <c r="G175" i="1"/>
  <c r="E175" i="1"/>
  <c r="D175" i="1"/>
  <c r="O173" i="1"/>
  <c r="L173" i="1"/>
  <c r="I173" i="1"/>
  <c r="F173" i="1"/>
  <c r="O172" i="1"/>
  <c r="L172" i="1"/>
  <c r="L171" i="1" s="1"/>
  <c r="I172" i="1"/>
  <c r="I171" i="1" s="1"/>
  <c r="F172" i="1"/>
  <c r="N171" i="1"/>
  <c r="M171" i="1"/>
  <c r="K171" i="1"/>
  <c r="J171" i="1"/>
  <c r="H171" i="1"/>
  <c r="G171" i="1"/>
  <c r="E171" i="1"/>
  <c r="D171" i="1"/>
  <c r="O170" i="1"/>
  <c r="L170" i="1"/>
  <c r="I170" i="1"/>
  <c r="F170" i="1"/>
  <c r="O169" i="1"/>
  <c r="L169" i="1"/>
  <c r="I169" i="1"/>
  <c r="F169" i="1"/>
  <c r="O168" i="1"/>
  <c r="L168" i="1"/>
  <c r="I168" i="1"/>
  <c r="F168" i="1"/>
  <c r="O167" i="1"/>
  <c r="L167" i="1"/>
  <c r="I167" i="1"/>
  <c r="F167" i="1"/>
  <c r="F166" i="1" s="1"/>
  <c r="N166" i="1"/>
  <c r="M166" i="1"/>
  <c r="K166" i="1"/>
  <c r="J166" i="1"/>
  <c r="H166" i="1"/>
  <c r="G166" i="1"/>
  <c r="E166" i="1"/>
  <c r="D166" i="1"/>
  <c r="O165" i="1"/>
  <c r="L165" i="1"/>
  <c r="I165" i="1"/>
  <c r="F165" i="1"/>
  <c r="O164" i="1"/>
  <c r="L164" i="1"/>
  <c r="I164" i="1"/>
  <c r="F164" i="1"/>
  <c r="O163" i="1"/>
  <c r="L163" i="1"/>
  <c r="L162" i="1" s="1"/>
  <c r="I163" i="1"/>
  <c r="F163" i="1"/>
  <c r="N162" i="1"/>
  <c r="M162" i="1"/>
  <c r="M161" i="1" s="1"/>
  <c r="M160" i="1" s="1"/>
  <c r="K162" i="1"/>
  <c r="K161" i="1" s="1"/>
  <c r="K160" i="1" s="1"/>
  <c r="J162" i="1"/>
  <c r="H162" i="1"/>
  <c r="H161" i="1" s="1"/>
  <c r="G162" i="1"/>
  <c r="G161" i="1" s="1"/>
  <c r="G160" i="1" s="1"/>
  <c r="E162" i="1"/>
  <c r="E161" i="1" s="1"/>
  <c r="E160" i="1" s="1"/>
  <c r="D162" i="1"/>
  <c r="D161" i="1" s="1"/>
  <c r="D160" i="1" s="1"/>
  <c r="O159" i="1"/>
  <c r="L159" i="1"/>
  <c r="I159" i="1"/>
  <c r="F159" i="1"/>
  <c r="O158" i="1"/>
  <c r="L158" i="1"/>
  <c r="I158" i="1"/>
  <c r="F158" i="1"/>
  <c r="O157" i="1"/>
  <c r="L157" i="1"/>
  <c r="I157" i="1"/>
  <c r="F157" i="1"/>
  <c r="O156" i="1"/>
  <c r="L156" i="1"/>
  <c r="I156" i="1"/>
  <c r="F156" i="1"/>
  <c r="O155" i="1"/>
  <c r="L155" i="1"/>
  <c r="I155" i="1"/>
  <c r="F155" i="1"/>
  <c r="O154" i="1"/>
  <c r="L154" i="1"/>
  <c r="I154" i="1"/>
  <c r="F154" i="1"/>
  <c r="N153" i="1"/>
  <c r="M153" i="1"/>
  <c r="M152" i="1" s="1"/>
  <c r="K153" i="1"/>
  <c r="K152" i="1" s="1"/>
  <c r="J153" i="1"/>
  <c r="J152" i="1" s="1"/>
  <c r="H153" i="1"/>
  <c r="H152" i="1" s="1"/>
  <c r="G153" i="1"/>
  <c r="G152" i="1" s="1"/>
  <c r="E153" i="1"/>
  <c r="E152" i="1" s="1"/>
  <c r="D153" i="1"/>
  <c r="D152" i="1" s="1"/>
  <c r="N152" i="1"/>
  <c r="O151" i="1"/>
  <c r="L151" i="1"/>
  <c r="I151" i="1"/>
  <c r="F151" i="1"/>
  <c r="O150" i="1"/>
  <c r="L150" i="1"/>
  <c r="I150" i="1"/>
  <c r="F150" i="1"/>
  <c r="O149" i="1"/>
  <c r="L149" i="1"/>
  <c r="I149" i="1"/>
  <c r="F149" i="1"/>
  <c r="O148" i="1"/>
  <c r="L148" i="1"/>
  <c r="I148" i="1"/>
  <c r="I147" i="1" s="1"/>
  <c r="F148" i="1"/>
  <c r="N147" i="1"/>
  <c r="M147" i="1"/>
  <c r="K147" i="1"/>
  <c r="J147" i="1"/>
  <c r="H147" i="1"/>
  <c r="G147" i="1"/>
  <c r="E147" i="1"/>
  <c r="D147" i="1"/>
  <c r="O146" i="1"/>
  <c r="L146" i="1"/>
  <c r="I146" i="1"/>
  <c r="F146" i="1"/>
  <c r="O145" i="1"/>
  <c r="L145" i="1"/>
  <c r="I145" i="1"/>
  <c r="F145" i="1"/>
  <c r="O144" i="1"/>
  <c r="L144" i="1"/>
  <c r="I144" i="1"/>
  <c r="F144" i="1"/>
  <c r="O143" i="1"/>
  <c r="L143" i="1"/>
  <c r="I143" i="1"/>
  <c r="F143" i="1"/>
  <c r="C143" i="1" s="1"/>
  <c r="O142" i="1"/>
  <c r="L142" i="1"/>
  <c r="I142" i="1"/>
  <c r="F142" i="1"/>
  <c r="O141" i="1"/>
  <c r="L141" i="1"/>
  <c r="I141" i="1"/>
  <c r="F141" i="1"/>
  <c r="O140" i="1"/>
  <c r="L140" i="1"/>
  <c r="I140" i="1"/>
  <c r="F140" i="1"/>
  <c r="O139" i="1"/>
  <c r="L139" i="1"/>
  <c r="L138" i="1" s="1"/>
  <c r="I139" i="1"/>
  <c r="F139" i="1"/>
  <c r="N138" i="1"/>
  <c r="M138" i="1"/>
  <c r="K138" i="1"/>
  <c r="J138" i="1"/>
  <c r="H138" i="1"/>
  <c r="G138" i="1"/>
  <c r="E138" i="1"/>
  <c r="D138" i="1"/>
  <c r="O137" i="1"/>
  <c r="L137" i="1"/>
  <c r="I137" i="1"/>
  <c r="F137" i="1"/>
  <c r="O136" i="1"/>
  <c r="L136" i="1"/>
  <c r="I136" i="1"/>
  <c r="F136" i="1"/>
  <c r="O135" i="1"/>
  <c r="L135" i="1"/>
  <c r="L134" i="1" s="1"/>
  <c r="I135" i="1"/>
  <c r="F135" i="1"/>
  <c r="N134" i="1"/>
  <c r="M134" i="1"/>
  <c r="K134" i="1"/>
  <c r="J134" i="1"/>
  <c r="H134" i="1"/>
  <c r="G134" i="1"/>
  <c r="E134" i="1"/>
  <c r="D134" i="1"/>
  <c r="O133" i="1"/>
  <c r="L133" i="1"/>
  <c r="I133" i="1"/>
  <c r="F133" i="1"/>
  <c r="O132" i="1"/>
  <c r="L132" i="1"/>
  <c r="L131" i="1" s="1"/>
  <c r="I132" i="1"/>
  <c r="I131" i="1" s="1"/>
  <c r="F132" i="1"/>
  <c r="N131" i="1"/>
  <c r="M131" i="1"/>
  <c r="K131" i="1"/>
  <c r="J131" i="1"/>
  <c r="H131" i="1"/>
  <c r="G131" i="1"/>
  <c r="E131" i="1"/>
  <c r="D131" i="1"/>
  <c r="O130" i="1"/>
  <c r="L130" i="1"/>
  <c r="I130" i="1"/>
  <c r="F130" i="1"/>
  <c r="O129" i="1"/>
  <c r="L129" i="1"/>
  <c r="I129" i="1"/>
  <c r="F129" i="1"/>
  <c r="O128" i="1"/>
  <c r="L128" i="1"/>
  <c r="I128" i="1"/>
  <c r="F128" i="1"/>
  <c r="O127" i="1"/>
  <c r="L127" i="1"/>
  <c r="I127" i="1"/>
  <c r="F127" i="1"/>
  <c r="N126" i="1"/>
  <c r="M126" i="1"/>
  <c r="K126" i="1"/>
  <c r="J126" i="1"/>
  <c r="H126" i="1"/>
  <c r="G126" i="1"/>
  <c r="E126" i="1"/>
  <c r="D126" i="1"/>
  <c r="O125" i="1"/>
  <c r="L125" i="1"/>
  <c r="I125" i="1"/>
  <c r="F125" i="1"/>
  <c r="O124" i="1"/>
  <c r="L124" i="1"/>
  <c r="I124" i="1"/>
  <c r="F124" i="1"/>
  <c r="O123" i="1"/>
  <c r="L123" i="1"/>
  <c r="I123" i="1"/>
  <c r="F123" i="1"/>
  <c r="O122" i="1"/>
  <c r="L122" i="1"/>
  <c r="L121" i="1" s="1"/>
  <c r="I122" i="1"/>
  <c r="I121" i="1" s="1"/>
  <c r="F122" i="1"/>
  <c r="N121" i="1"/>
  <c r="M121" i="1"/>
  <c r="K121" i="1"/>
  <c r="J121" i="1"/>
  <c r="J120" i="1" s="1"/>
  <c r="H121" i="1"/>
  <c r="G121" i="1"/>
  <c r="E121" i="1"/>
  <c r="D121" i="1"/>
  <c r="O119" i="1"/>
  <c r="L119" i="1"/>
  <c r="I119" i="1"/>
  <c r="F119" i="1"/>
  <c r="O118" i="1"/>
  <c r="L118" i="1"/>
  <c r="I118" i="1"/>
  <c r="F118" i="1"/>
  <c r="O117" i="1"/>
  <c r="L117" i="1"/>
  <c r="I117" i="1"/>
  <c r="F117" i="1"/>
  <c r="O116" i="1"/>
  <c r="L116" i="1"/>
  <c r="I116" i="1"/>
  <c r="F116" i="1"/>
  <c r="O115" i="1"/>
  <c r="L115" i="1"/>
  <c r="L114" i="1" s="1"/>
  <c r="I115" i="1"/>
  <c r="F115" i="1"/>
  <c r="N114" i="1"/>
  <c r="M114" i="1"/>
  <c r="K114" i="1"/>
  <c r="J114" i="1"/>
  <c r="H114" i="1"/>
  <c r="G114" i="1"/>
  <c r="E114" i="1"/>
  <c r="D114" i="1"/>
  <c r="O113" i="1"/>
  <c r="L113" i="1"/>
  <c r="I113" i="1"/>
  <c r="F113" i="1"/>
  <c r="O112" i="1"/>
  <c r="L112" i="1"/>
  <c r="I112" i="1"/>
  <c r="F112" i="1"/>
  <c r="O111" i="1"/>
  <c r="L111" i="1"/>
  <c r="I111" i="1"/>
  <c r="F111" i="1"/>
  <c r="O110" i="1"/>
  <c r="L110" i="1"/>
  <c r="I110" i="1"/>
  <c r="F110" i="1"/>
  <c r="O109" i="1"/>
  <c r="L109" i="1"/>
  <c r="L108" i="1" s="1"/>
  <c r="I109" i="1"/>
  <c r="F109" i="1"/>
  <c r="F108" i="1" s="1"/>
  <c r="N108" i="1"/>
  <c r="M108" i="1"/>
  <c r="K108" i="1"/>
  <c r="J108" i="1"/>
  <c r="H108" i="1"/>
  <c r="G108" i="1"/>
  <c r="E108" i="1"/>
  <c r="D108" i="1"/>
  <c r="O107" i="1"/>
  <c r="L107" i="1"/>
  <c r="I107" i="1"/>
  <c r="F107" i="1"/>
  <c r="O106" i="1"/>
  <c r="L106" i="1"/>
  <c r="I106" i="1"/>
  <c r="F106" i="1"/>
  <c r="O105" i="1"/>
  <c r="L105" i="1"/>
  <c r="I105" i="1"/>
  <c r="F105" i="1"/>
  <c r="O104" i="1"/>
  <c r="L104" i="1"/>
  <c r="I104" i="1"/>
  <c r="F104" i="1"/>
  <c r="O103" i="1"/>
  <c r="L103" i="1"/>
  <c r="I103" i="1"/>
  <c r="F103" i="1"/>
  <c r="O102" i="1"/>
  <c r="L102" i="1"/>
  <c r="I102" i="1"/>
  <c r="F102" i="1"/>
  <c r="O101" i="1"/>
  <c r="L101" i="1"/>
  <c r="I101" i="1"/>
  <c r="F101" i="1"/>
  <c r="O100" i="1"/>
  <c r="L100" i="1"/>
  <c r="I100" i="1"/>
  <c r="I99" i="1" s="1"/>
  <c r="F100" i="1"/>
  <c r="N99" i="1"/>
  <c r="M99" i="1"/>
  <c r="K99" i="1"/>
  <c r="J99" i="1"/>
  <c r="H99" i="1"/>
  <c r="G99" i="1"/>
  <c r="E99" i="1"/>
  <c r="D99" i="1"/>
  <c r="O98" i="1"/>
  <c r="L98" i="1"/>
  <c r="I98" i="1"/>
  <c r="F98" i="1"/>
  <c r="O97" i="1"/>
  <c r="L97" i="1"/>
  <c r="I97" i="1"/>
  <c r="F97" i="1"/>
  <c r="O96" i="1"/>
  <c r="L96" i="1"/>
  <c r="I96" i="1"/>
  <c r="F96" i="1"/>
  <c r="O95" i="1"/>
  <c r="L95" i="1"/>
  <c r="I95" i="1"/>
  <c r="F95" i="1"/>
  <c r="O94" i="1"/>
  <c r="L94" i="1"/>
  <c r="I94" i="1"/>
  <c r="F94" i="1"/>
  <c r="O93" i="1"/>
  <c r="L93" i="1"/>
  <c r="I93" i="1"/>
  <c r="F93" i="1"/>
  <c r="O92" i="1"/>
  <c r="L92" i="1"/>
  <c r="I92" i="1"/>
  <c r="I91" i="1" s="1"/>
  <c r="F92" i="1"/>
  <c r="N91" i="1"/>
  <c r="M91" i="1"/>
  <c r="K91" i="1"/>
  <c r="J91" i="1"/>
  <c r="H91" i="1"/>
  <c r="G91" i="1"/>
  <c r="E91" i="1"/>
  <c r="D91" i="1"/>
  <c r="O90" i="1"/>
  <c r="L90" i="1"/>
  <c r="I90" i="1"/>
  <c r="F90" i="1"/>
  <c r="O89" i="1"/>
  <c r="L89" i="1"/>
  <c r="I89" i="1"/>
  <c r="F89" i="1"/>
  <c r="O88" i="1"/>
  <c r="L88" i="1"/>
  <c r="I88" i="1"/>
  <c r="F88" i="1"/>
  <c r="O87" i="1"/>
  <c r="L87" i="1"/>
  <c r="I87" i="1"/>
  <c r="F87" i="1"/>
  <c r="O86" i="1"/>
  <c r="O85" i="1" s="1"/>
  <c r="L86" i="1"/>
  <c r="L85" i="1" s="1"/>
  <c r="I86" i="1"/>
  <c r="F86" i="1"/>
  <c r="N85" i="1"/>
  <c r="M85" i="1"/>
  <c r="K85" i="1"/>
  <c r="J85" i="1"/>
  <c r="H85" i="1"/>
  <c r="G85" i="1"/>
  <c r="G83" i="1" s="1"/>
  <c r="E85" i="1"/>
  <c r="D85" i="1"/>
  <c r="O84" i="1"/>
  <c r="L84" i="1"/>
  <c r="I84" i="1"/>
  <c r="F84" i="1"/>
  <c r="O82" i="1"/>
  <c r="L82" i="1"/>
  <c r="I82" i="1"/>
  <c r="F82" i="1"/>
  <c r="O81" i="1"/>
  <c r="L81" i="1"/>
  <c r="L80" i="1" s="1"/>
  <c r="I81" i="1"/>
  <c r="I80" i="1" s="1"/>
  <c r="F81" i="1"/>
  <c r="N80" i="1"/>
  <c r="M80" i="1"/>
  <c r="K80" i="1"/>
  <c r="J80" i="1"/>
  <c r="H80" i="1"/>
  <c r="G80" i="1"/>
  <c r="E80" i="1"/>
  <c r="D80" i="1"/>
  <c r="O79" i="1"/>
  <c r="L79" i="1"/>
  <c r="I79" i="1"/>
  <c r="F79" i="1"/>
  <c r="O78" i="1"/>
  <c r="O77" i="1" s="1"/>
  <c r="L78" i="1"/>
  <c r="I78" i="1"/>
  <c r="F78" i="1"/>
  <c r="N77" i="1"/>
  <c r="N76" i="1" s="1"/>
  <c r="M77" i="1"/>
  <c r="K77" i="1"/>
  <c r="K76" i="1" s="1"/>
  <c r="J77" i="1"/>
  <c r="H77" i="1"/>
  <c r="H76" i="1" s="1"/>
  <c r="G77" i="1"/>
  <c r="G76" i="1" s="1"/>
  <c r="F77" i="1"/>
  <c r="E77" i="1"/>
  <c r="D77" i="1"/>
  <c r="D76" i="1" s="1"/>
  <c r="O74" i="1"/>
  <c r="L74" i="1"/>
  <c r="I74" i="1"/>
  <c r="F74" i="1"/>
  <c r="O73" i="1"/>
  <c r="L73" i="1"/>
  <c r="I73" i="1"/>
  <c r="F73" i="1"/>
  <c r="O72" i="1"/>
  <c r="L72" i="1"/>
  <c r="I72" i="1"/>
  <c r="F72" i="1"/>
  <c r="O71" i="1"/>
  <c r="L71" i="1"/>
  <c r="I71" i="1"/>
  <c r="F71" i="1"/>
  <c r="O70" i="1"/>
  <c r="L70" i="1"/>
  <c r="I70" i="1"/>
  <c r="F70" i="1"/>
  <c r="N69" i="1"/>
  <c r="M69" i="1"/>
  <c r="K69" i="1"/>
  <c r="K67" i="1" s="1"/>
  <c r="J69" i="1"/>
  <c r="J67" i="1" s="1"/>
  <c r="H69" i="1"/>
  <c r="H67" i="1" s="1"/>
  <c r="G69" i="1"/>
  <c r="G67" i="1" s="1"/>
  <c r="E69" i="1"/>
  <c r="E67" i="1" s="1"/>
  <c r="D69" i="1"/>
  <c r="D67" i="1" s="1"/>
  <c r="O68" i="1"/>
  <c r="L68" i="1"/>
  <c r="I68" i="1"/>
  <c r="F68" i="1"/>
  <c r="N67" i="1"/>
  <c r="M67" i="1"/>
  <c r="O66" i="1"/>
  <c r="L66" i="1"/>
  <c r="I66" i="1"/>
  <c r="F66" i="1"/>
  <c r="O65" i="1"/>
  <c r="L65" i="1"/>
  <c r="I65" i="1"/>
  <c r="F65" i="1"/>
  <c r="O64" i="1"/>
  <c r="L64" i="1"/>
  <c r="I64" i="1"/>
  <c r="F64" i="1"/>
  <c r="O63" i="1"/>
  <c r="L63" i="1"/>
  <c r="I63" i="1"/>
  <c r="F63" i="1"/>
  <c r="O62" i="1"/>
  <c r="L62" i="1"/>
  <c r="I62" i="1"/>
  <c r="F62" i="1"/>
  <c r="O61" i="1"/>
  <c r="L61" i="1"/>
  <c r="I61" i="1"/>
  <c r="F61" i="1"/>
  <c r="O60" i="1"/>
  <c r="L60" i="1"/>
  <c r="I60" i="1"/>
  <c r="F60" i="1"/>
  <c r="O59" i="1"/>
  <c r="L59" i="1"/>
  <c r="I59" i="1"/>
  <c r="I58" i="1" s="1"/>
  <c r="F59" i="1"/>
  <c r="N58" i="1"/>
  <c r="M58" i="1"/>
  <c r="K58" i="1"/>
  <c r="J58" i="1"/>
  <c r="H58" i="1"/>
  <c r="G58" i="1"/>
  <c r="E58" i="1"/>
  <c r="D58" i="1"/>
  <c r="O57" i="1"/>
  <c r="L57" i="1"/>
  <c r="I57" i="1"/>
  <c r="F57" i="1"/>
  <c r="O56" i="1"/>
  <c r="L56" i="1"/>
  <c r="L55" i="1" s="1"/>
  <c r="I56" i="1"/>
  <c r="I55" i="1" s="1"/>
  <c r="F56" i="1"/>
  <c r="N55" i="1"/>
  <c r="M55" i="1"/>
  <c r="M54" i="1" s="1"/>
  <c r="K55" i="1"/>
  <c r="J55" i="1"/>
  <c r="J54" i="1" s="1"/>
  <c r="H55" i="1"/>
  <c r="G55" i="1"/>
  <c r="E55" i="1"/>
  <c r="D55" i="1"/>
  <c r="D54" i="1" s="1"/>
  <c r="D53" i="1" s="1"/>
  <c r="O47" i="1"/>
  <c r="C47" i="1" s="1"/>
  <c r="O46" i="1"/>
  <c r="C46" i="1" s="1"/>
  <c r="N45" i="1"/>
  <c r="M45" i="1"/>
  <c r="L44" i="1"/>
  <c r="I44" i="1"/>
  <c r="F44" i="1"/>
  <c r="F43" i="1" s="1"/>
  <c r="K43" i="1"/>
  <c r="J43" i="1"/>
  <c r="I43" i="1"/>
  <c r="H43" i="1"/>
  <c r="G43" i="1"/>
  <c r="E43" i="1"/>
  <c r="D43" i="1"/>
  <c r="F42" i="1"/>
  <c r="C42" i="1" s="1"/>
  <c r="E41" i="1"/>
  <c r="D41" i="1"/>
  <c r="L40" i="1"/>
  <c r="C40" i="1" s="1"/>
  <c r="L39" i="1"/>
  <c r="C39" i="1" s="1"/>
  <c r="L38" i="1"/>
  <c r="C38" i="1" s="1"/>
  <c r="L37" i="1"/>
  <c r="C37" i="1" s="1"/>
  <c r="K36" i="1"/>
  <c r="J36" i="1"/>
  <c r="L35" i="1"/>
  <c r="C35" i="1" s="1"/>
  <c r="L34" i="1"/>
  <c r="C34" i="1" s="1"/>
  <c r="K33" i="1"/>
  <c r="J33" i="1"/>
  <c r="L32" i="1"/>
  <c r="K31" i="1"/>
  <c r="J31" i="1"/>
  <c r="L30" i="1"/>
  <c r="C30" i="1" s="1"/>
  <c r="L29" i="1"/>
  <c r="C29" i="1" s="1"/>
  <c r="L28" i="1"/>
  <c r="C28" i="1" s="1"/>
  <c r="K27" i="1"/>
  <c r="J27" i="1"/>
  <c r="F25" i="1"/>
  <c r="C25" i="1" s="1"/>
  <c r="I24" i="1"/>
  <c r="F24" i="1"/>
  <c r="O23" i="1"/>
  <c r="L23" i="1"/>
  <c r="I23" i="1"/>
  <c r="F23" i="1"/>
  <c r="O22" i="1"/>
  <c r="O21" i="1" s="1"/>
  <c r="L22" i="1"/>
  <c r="L21" i="1" s="1"/>
  <c r="I22" i="1"/>
  <c r="I21" i="1" s="1"/>
  <c r="F22" i="1"/>
  <c r="N21" i="1"/>
  <c r="N275" i="1" s="1"/>
  <c r="N274" i="1" s="1"/>
  <c r="M21" i="1"/>
  <c r="M275" i="1" s="1"/>
  <c r="M274" i="1" s="1"/>
  <c r="K21" i="1"/>
  <c r="J21" i="1"/>
  <c r="J275" i="1" s="1"/>
  <c r="H21" i="1"/>
  <c r="H275" i="1" s="1"/>
  <c r="H274" i="1" s="1"/>
  <c r="G21" i="1"/>
  <c r="G275" i="1" s="1"/>
  <c r="G274" i="1" s="1"/>
  <c r="F21" i="1"/>
  <c r="E21" i="1"/>
  <c r="E275" i="1" s="1"/>
  <c r="E274" i="1" s="1"/>
  <c r="D21" i="1"/>
  <c r="D275" i="1" s="1"/>
  <c r="D274" i="1" s="1"/>
  <c r="N212" i="1" l="1"/>
  <c r="C205" i="1"/>
  <c r="C207" i="1"/>
  <c r="M53" i="1"/>
  <c r="C193" i="1"/>
  <c r="J53" i="1"/>
  <c r="C95" i="1"/>
  <c r="C113" i="1"/>
  <c r="C117" i="1"/>
  <c r="C119" i="1"/>
  <c r="C57" i="1"/>
  <c r="C105" i="1"/>
  <c r="N182" i="1"/>
  <c r="C218" i="1"/>
  <c r="C281" i="1"/>
  <c r="C282" i="1"/>
  <c r="C283" i="1"/>
  <c r="C165" i="1"/>
  <c r="C225" i="1"/>
  <c r="I54" i="1"/>
  <c r="O131" i="1"/>
  <c r="D174" i="1"/>
  <c r="H174" i="1"/>
  <c r="J187" i="1"/>
  <c r="J182" i="1" s="1"/>
  <c r="C261" i="1"/>
  <c r="L99" i="1"/>
  <c r="C107" i="1"/>
  <c r="C169" i="1"/>
  <c r="K182" i="1"/>
  <c r="G212" i="1"/>
  <c r="O233" i="1"/>
  <c r="O232" i="1" s="1"/>
  <c r="C249" i="1"/>
  <c r="C74" i="1"/>
  <c r="C168" i="1"/>
  <c r="J174" i="1"/>
  <c r="O183" i="1"/>
  <c r="C213" i="1"/>
  <c r="D212" i="1"/>
  <c r="O171" i="1"/>
  <c r="C185" i="1"/>
  <c r="J274" i="1"/>
  <c r="E54" i="1"/>
  <c r="E53" i="1" s="1"/>
  <c r="C62" i="1"/>
  <c r="C66" i="1"/>
  <c r="C101" i="1"/>
  <c r="C103" i="1"/>
  <c r="C104" i="1"/>
  <c r="C125" i="1"/>
  <c r="C129" i="1"/>
  <c r="C133" i="1"/>
  <c r="C137" i="1"/>
  <c r="C173" i="1"/>
  <c r="N174" i="1"/>
  <c r="O175" i="1"/>
  <c r="M240" i="1"/>
  <c r="C258" i="1"/>
  <c r="O253" i="1"/>
  <c r="O252" i="1" s="1"/>
  <c r="C277" i="1"/>
  <c r="C278" i="1"/>
  <c r="E20" i="1"/>
  <c r="F275" i="1"/>
  <c r="K275" i="1"/>
  <c r="K274" i="1" s="1"/>
  <c r="J26" i="1"/>
  <c r="O45" i="1"/>
  <c r="C45" i="1" s="1"/>
  <c r="K54" i="1"/>
  <c r="K53" i="1" s="1"/>
  <c r="C56" i="1"/>
  <c r="H54" i="1"/>
  <c r="H53" i="1" s="1"/>
  <c r="N54" i="1"/>
  <c r="N53" i="1" s="1"/>
  <c r="C70" i="1"/>
  <c r="C72" i="1"/>
  <c r="C73" i="1"/>
  <c r="C78" i="1"/>
  <c r="E76" i="1"/>
  <c r="J76" i="1"/>
  <c r="C82" i="1"/>
  <c r="N83" i="1"/>
  <c r="C123" i="1"/>
  <c r="C141" i="1"/>
  <c r="C142" i="1"/>
  <c r="O147" i="1"/>
  <c r="C157" i="1"/>
  <c r="C177" i="1"/>
  <c r="G187" i="1"/>
  <c r="G182" i="1" s="1"/>
  <c r="M187" i="1"/>
  <c r="C209" i="1"/>
  <c r="C217" i="1"/>
  <c r="C221" i="1"/>
  <c r="C223" i="1"/>
  <c r="C224" i="1"/>
  <c r="G252" i="1"/>
  <c r="E83" i="1"/>
  <c r="N120" i="1"/>
  <c r="M20" i="1"/>
  <c r="C24" i="1"/>
  <c r="F41" i="1"/>
  <c r="C41" i="1" s="1"/>
  <c r="C61" i="1"/>
  <c r="I69" i="1"/>
  <c r="I67" i="1" s="1"/>
  <c r="J83" i="1"/>
  <c r="C90" i="1"/>
  <c r="F91" i="1"/>
  <c r="C93" i="1"/>
  <c r="C94" i="1"/>
  <c r="C112" i="1"/>
  <c r="O108" i="1"/>
  <c r="L126" i="1"/>
  <c r="C145" i="1"/>
  <c r="C149" i="1"/>
  <c r="C150" i="1"/>
  <c r="H160" i="1"/>
  <c r="C189" i="1"/>
  <c r="K212" i="1"/>
  <c r="C229" i="1"/>
  <c r="E240" i="1"/>
  <c r="K240" i="1"/>
  <c r="C242" i="1"/>
  <c r="C243" i="1"/>
  <c r="D240" i="1"/>
  <c r="O245" i="1"/>
  <c r="N252" i="1"/>
  <c r="I77" i="1"/>
  <c r="I76" i="1" s="1"/>
  <c r="G174" i="1"/>
  <c r="K174" i="1"/>
  <c r="I199" i="1"/>
  <c r="L227" i="1"/>
  <c r="M252" i="1"/>
  <c r="I276" i="1"/>
  <c r="K26" i="1"/>
  <c r="K20" i="1" s="1"/>
  <c r="L33" i="1"/>
  <c r="C33" i="1" s="1"/>
  <c r="C44" i="1"/>
  <c r="C60" i="1"/>
  <c r="O58" i="1"/>
  <c r="C65" i="1"/>
  <c r="L77" i="1"/>
  <c r="L76" i="1" s="1"/>
  <c r="K83" i="1"/>
  <c r="C86" i="1"/>
  <c r="M83" i="1"/>
  <c r="C106" i="1"/>
  <c r="C109" i="1"/>
  <c r="C111" i="1"/>
  <c r="C128" i="1"/>
  <c r="C136" i="1"/>
  <c r="L147" i="1"/>
  <c r="C151" i="1"/>
  <c r="F153" i="1"/>
  <c r="F152" i="1" s="1"/>
  <c r="C156" i="1"/>
  <c r="O153" i="1"/>
  <c r="O152" i="1" s="1"/>
  <c r="J161" i="1"/>
  <c r="J160" i="1" s="1"/>
  <c r="M174" i="1"/>
  <c r="L175" i="1"/>
  <c r="L174" i="1" s="1"/>
  <c r="I188" i="1"/>
  <c r="C194" i="1"/>
  <c r="C195" i="1"/>
  <c r="C196" i="1"/>
  <c r="C226" i="1"/>
  <c r="O227" i="1"/>
  <c r="O212" i="1" s="1"/>
  <c r="C238" i="1"/>
  <c r="I241" i="1"/>
  <c r="C262" i="1"/>
  <c r="C63" i="1"/>
  <c r="C64" i="1"/>
  <c r="L69" i="1"/>
  <c r="L67" i="1" s="1"/>
  <c r="C87" i="1"/>
  <c r="C89" i="1"/>
  <c r="C97" i="1"/>
  <c r="C116" i="1"/>
  <c r="C130" i="1"/>
  <c r="C158" i="1"/>
  <c r="F162" i="1"/>
  <c r="C164" i="1"/>
  <c r="H187" i="1"/>
  <c r="H182" i="1" s="1"/>
  <c r="C190" i="1"/>
  <c r="O199" i="1"/>
  <c r="C206" i="1"/>
  <c r="F208" i="1"/>
  <c r="C208" i="1" s="1"/>
  <c r="C210" i="1"/>
  <c r="C215" i="1"/>
  <c r="H212" i="1"/>
  <c r="H211" i="1" s="1"/>
  <c r="C239" i="1"/>
  <c r="E252" i="1"/>
  <c r="L276" i="1"/>
  <c r="G20" i="1"/>
  <c r="C23" i="1"/>
  <c r="G54" i="1"/>
  <c r="G53" i="1" s="1"/>
  <c r="L58" i="1"/>
  <c r="L54" i="1" s="1"/>
  <c r="C68" i="1"/>
  <c r="M76" i="1"/>
  <c r="H83" i="1"/>
  <c r="I85" i="1"/>
  <c r="O91" i="1"/>
  <c r="L91" i="1"/>
  <c r="L83" i="1" s="1"/>
  <c r="C118" i="1"/>
  <c r="C124" i="1"/>
  <c r="O121" i="1"/>
  <c r="H120" i="1"/>
  <c r="C140" i="1"/>
  <c r="L153" i="1"/>
  <c r="L152" i="1" s="1"/>
  <c r="C159" i="1"/>
  <c r="O166" i="1"/>
  <c r="L166" i="1"/>
  <c r="L161" i="1" s="1"/>
  <c r="L160" i="1" s="1"/>
  <c r="E174" i="1"/>
  <c r="C178" i="1"/>
  <c r="L188" i="1"/>
  <c r="C204" i="1"/>
  <c r="C231" i="1"/>
  <c r="O275" i="1"/>
  <c r="O274" i="1" s="1"/>
  <c r="O20" i="1"/>
  <c r="I20" i="1"/>
  <c r="L43" i="1"/>
  <c r="C43" i="1" s="1"/>
  <c r="F99" i="1"/>
  <c r="C100" i="1"/>
  <c r="I114" i="1"/>
  <c r="C115" i="1"/>
  <c r="I134" i="1"/>
  <c r="C135" i="1"/>
  <c r="C155" i="1"/>
  <c r="I153" i="1"/>
  <c r="I152" i="1" s="1"/>
  <c r="C284" i="1"/>
  <c r="J20" i="1"/>
  <c r="N20" i="1"/>
  <c r="F55" i="1"/>
  <c r="O55" i="1"/>
  <c r="O69" i="1"/>
  <c r="O67" i="1" s="1"/>
  <c r="C84" i="1"/>
  <c r="D83" i="1"/>
  <c r="C92" i="1"/>
  <c r="D120" i="1"/>
  <c r="C216" i="1"/>
  <c r="L219" i="1"/>
  <c r="C222" i="1"/>
  <c r="F58" i="1"/>
  <c r="C71" i="1"/>
  <c r="C79" i="1"/>
  <c r="C96" i="1"/>
  <c r="I138" i="1"/>
  <c r="C139" i="1"/>
  <c r="I162" i="1"/>
  <c r="C163" i="1"/>
  <c r="C22" i="1"/>
  <c r="C32" i="1"/>
  <c r="L31" i="1"/>
  <c r="C31" i="1" s="1"/>
  <c r="C81" i="1"/>
  <c r="F80" i="1"/>
  <c r="L27" i="1"/>
  <c r="C59" i="1"/>
  <c r="D20" i="1"/>
  <c r="H20" i="1"/>
  <c r="C21" i="1"/>
  <c r="L36" i="1"/>
  <c r="C36" i="1" s="1"/>
  <c r="C77" i="1"/>
  <c r="O80" i="1"/>
  <c r="O76" i="1" s="1"/>
  <c r="C88" i="1"/>
  <c r="O99" i="1"/>
  <c r="I126" i="1"/>
  <c r="C127" i="1"/>
  <c r="C102" i="1"/>
  <c r="E120" i="1"/>
  <c r="C144" i="1"/>
  <c r="I174" i="1"/>
  <c r="L240" i="1"/>
  <c r="C259" i="1"/>
  <c r="I257" i="1"/>
  <c r="I253" i="1" s="1"/>
  <c r="I252" i="1" s="1"/>
  <c r="F69" i="1"/>
  <c r="F85" i="1"/>
  <c r="C110" i="1"/>
  <c r="F114" i="1"/>
  <c r="O114" i="1"/>
  <c r="G120" i="1"/>
  <c r="G75" i="1" s="1"/>
  <c r="K120" i="1"/>
  <c r="K75" i="1" s="1"/>
  <c r="K52" i="1" s="1"/>
  <c r="F121" i="1"/>
  <c r="C122" i="1"/>
  <c r="F126" i="1"/>
  <c r="O126" i="1"/>
  <c r="F134" i="1"/>
  <c r="O134" i="1"/>
  <c r="F138" i="1"/>
  <c r="O138" i="1"/>
  <c r="C146" i="1"/>
  <c r="N161" i="1"/>
  <c r="N160" i="1" s="1"/>
  <c r="O162" i="1"/>
  <c r="I166" i="1"/>
  <c r="C167" i="1"/>
  <c r="C170" i="1"/>
  <c r="C176" i="1"/>
  <c r="F175" i="1"/>
  <c r="O174" i="1"/>
  <c r="C98" i="1"/>
  <c r="I108" i="1"/>
  <c r="C108" i="1" s="1"/>
  <c r="M120" i="1"/>
  <c r="C132" i="1"/>
  <c r="F131" i="1"/>
  <c r="C131" i="1" s="1"/>
  <c r="C148" i="1"/>
  <c r="F147" i="1"/>
  <c r="C147" i="1" s="1"/>
  <c r="F161" i="1"/>
  <c r="C172" i="1"/>
  <c r="F171" i="1"/>
  <c r="C171" i="1" s="1"/>
  <c r="C179" i="1"/>
  <c r="C228" i="1"/>
  <c r="F227" i="1"/>
  <c r="C244" i="1"/>
  <c r="F241" i="1"/>
  <c r="C154" i="1"/>
  <c r="C180" i="1"/>
  <c r="E182" i="1"/>
  <c r="C184" i="1"/>
  <c r="F183" i="1"/>
  <c r="D187" i="1"/>
  <c r="D182" i="1" s="1"/>
  <c r="C198" i="1"/>
  <c r="L199" i="1"/>
  <c r="C202" i="1"/>
  <c r="E212" i="1"/>
  <c r="C220" i="1"/>
  <c r="F219" i="1"/>
  <c r="C230" i="1"/>
  <c r="G240" i="1"/>
  <c r="G211" i="1" s="1"/>
  <c r="G181" i="1" s="1"/>
  <c r="C255" i="1"/>
  <c r="C256" i="1"/>
  <c r="C268" i="1"/>
  <c r="F267" i="1"/>
  <c r="C271" i="1"/>
  <c r="I269" i="1"/>
  <c r="I275" i="1" s="1"/>
  <c r="C186" i="1"/>
  <c r="O188" i="1"/>
  <c r="O187" i="1" s="1"/>
  <c r="O182" i="1" s="1"/>
  <c r="C200" i="1"/>
  <c r="F199" i="1"/>
  <c r="J211" i="1"/>
  <c r="N211" i="1"/>
  <c r="K211" i="1"/>
  <c r="K181" i="1" s="1"/>
  <c r="C234" i="1"/>
  <c r="C236" i="1"/>
  <c r="F233" i="1"/>
  <c r="C246" i="1"/>
  <c r="C248" i="1"/>
  <c r="F245" i="1"/>
  <c r="C264" i="1"/>
  <c r="F263" i="1"/>
  <c r="C263" i="1" s="1"/>
  <c r="C270" i="1"/>
  <c r="L269" i="1"/>
  <c r="L275" i="1" s="1"/>
  <c r="L274" i="1" s="1"/>
  <c r="M182" i="1"/>
  <c r="L183" i="1"/>
  <c r="C191" i="1"/>
  <c r="C192" i="1"/>
  <c r="F188" i="1"/>
  <c r="C203" i="1"/>
  <c r="C214" i="1"/>
  <c r="M212" i="1"/>
  <c r="I227" i="1"/>
  <c r="I212" i="1" s="1"/>
  <c r="C235" i="1"/>
  <c r="I233" i="1"/>
  <c r="I232" i="1" s="1"/>
  <c r="O240" i="1"/>
  <c r="C247" i="1"/>
  <c r="I245" i="1"/>
  <c r="I240" i="1" s="1"/>
  <c r="I250" i="1"/>
  <c r="C250" i="1" s="1"/>
  <c r="C251" i="1"/>
  <c r="C254" i="1"/>
  <c r="L253" i="1"/>
  <c r="L252" i="1" s="1"/>
  <c r="C260" i="1"/>
  <c r="F257" i="1"/>
  <c r="C279" i="1"/>
  <c r="C280" i="1"/>
  <c r="F276" i="1"/>
  <c r="O54" i="1" l="1"/>
  <c r="F20" i="1"/>
  <c r="I187" i="1"/>
  <c r="I182" i="1" s="1"/>
  <c r="M211" i="1"/>
  <c r="E75" i="1"/>
  <c r="E52" i="1" s="1"/>
  <c r="C166" i="1"/>
  <c r="D211" i="1"/>
  <c r="O161" i="1"/>
  <c r="O160" i="1" s="1"/>
  <c r="F212" i="1"/>
  <c r="C58" i="1"/>
  <c r="H181" i="1"/>
  <c r="I53" i="1"/>
  <c r="H75" i="1"/>
  <c r="H52" i="1" s="1"/>
  <c r="J181" i="1"/>
  <c r="L187" i="1"/>
  <c r="L182" i="1" s="1"/>
  <c r="J75" i="1"/>
  <c r="J52" i="1" s="1"/>
  <c r="C162" i="1"/>
  <c r="M75" i="1"/>
  <c r="M52" i="1" s="1"/>
  <c r="E211" i="1"/>
  <c r="C126" i="1"/>
  <c r="N75" i="1"/>
  <c r="N272" i="1" s="1"/>
  <c r="D181" i="1"/>
  <c r="G52" i="1"/>
  <c r="G51" i="1" s="1"/>
  <c r="G273" i="1" s="1"/>
  <c r="L212" i="1"/>
  <c r="L211" i="1" s="1"/>
  <c r="L53" i="1"/>
  <c r="L120" i="1"/>
  <c r="L75" i="1" s="1"/>
  <c r="C276" i="1"/>
  <c r="C257" i="1"/>
  <c r="C199" i="1"/>
  <c r="O120" i="1"/>
  <c r="O83" i="1"/>
  <c r="C152" i="1"/>
  <c r="C91" i="1"/>
  <c r="J272" i="1"/>
  <c r="N181" i="1"/>
  <c r="C138" i="1"/>
  <c r="H272" i="1"/>
  <c r="I161" i="1"/>
  <c r="I160" i="1" s="1"/>
  <c r="C99" i="1"/>
  <c r="O211" i="1"/>
  <c r="O181" i="1" s="1"/>
  <c r="H51" i="1"/>
  <c r="H273" i="1" s="1"/>
  <c r="K51" i="1"/>
  <c r="K50" i="1" s="1"/>
  <c r="I120" i="1"/>
  <c r="D75" i="1"/>
  <c r="D52" i="1" s="1"/>
  <c r="C275" i="1"/>
  <c r="I274" i="1"/>
  <c r="O75" i="1"/>
  <c r="C212" i="1"/>
  <c r="C69" i="1"/>
  <c r="F67" i="1"/>
  <c r="C67" i="1" s="1"/>
  <c r="F232" i="1"/>
  <c r="C232" i="1" s="1"/>
  <c r="C233" i="1"/>
  <c r="C219" i="1"/>
  <c r="F160" i="1"/>
  <c r="C160" i="1" s="1"/>
  <c r="C161" i="1"/>
  <c r="C175" i="1"/>
  <c r="F174" i="1"/>
  <c r="C174" i="1" s="1"/>
  <c r="C134" i="1"/>
  <c r="C121" i="1"/>
  <c r="F120" i="1"/>
  <c r="C120" i="1" s="1"/>
  <c r="C114" i="1"/>
  <c r="I83" i="1"/>
  <c r="C55" i="1"/>
  <c r="F54" i="1"/>
  <c r="C269" i="1"/>
  <c r="O53" i="1"/>
  <c r="O52" i="1" s="1"/>
  <c r="C188" i="1"/>
  <c r="F187" i="1"/>
  <c r="C187" i="1" s="1"/>
  <c r="M181" i="1"/>
  <c r="M51" i="1" s="1"/>
  <c r="C245" i="1"/>
  <c r="F253" i="1"/>
  <c r="C183" i="1"/>
  <c r="C227" i="1"/>
  <c r="K272" i="1"/>
  <c r="C27" i="1"/>
  <c r="L26" i="1"/>
  <c r="F274" i="1"/>
  <c r="C267" i="1"/>
  <c r="F266" i="1"/>
  <c r="I211" i="1"/>
  <c r="I181" i="1" s="1"/>
  <c r="F240" i="1"/>
  <c r="C240" i="1" s="1"/>
  <c r="C241" i="1"/>
  <c r="G272" i="1"/>
  <c r="C85" i="1"/>
  <c r="F83" i="1"/>
  <c r="C83" i="1" s="1"/>
  <c r="C153" i="1"/>
  <c r="C80" i="1"/>
  <c r="F76" i="1"/>
  <c r="E272" i="1" l="1"/>
  <c r="J51" i="1"/>
  <c r="J50" i="1"/>
  <c r="J273" i="1"/>
  <c r="N52" i="1"/>
  <c r="N51" i="1" s="1"/>
  <c r="L52" i="1"/>
  <c r="L181" i="1"/>
  <c r="K273" i="1"/>
  <c r="I75" i="1"/>
  <c r="I52" i="1" s="1"/>
  <c r="I51" i="1" s="1"/>
  <c r="G50" i="1"/>
  <c r="C274" i="1"/>
  <c r="D51" i="1"/>
  <c r="D50" i="1" s="1"/>
  <c r="H50" i="1"/>
  <c r="D272" i="1"/>
  <c r="O51" i="1"/>
  <c r="L51" i="1"/>
  <c r="L50" i="1" s="1"/>
  <c r="E181" i="1"/>
  <c r="E51" i="1" s="1"/>
  <c r="E273" i="1" s="1"/>
  <c r="M272" i="1"/>
  <c r="L272" i="1"/>
  <c r="F182" i="1"/>
  <c r="C182" i="1" s="1"/>
  <c r="M50" i="1"/>
  <c r="M273" i="1"/>
  <c r="O50" i="1"/>
  <c r="O273" i="1"/>
  <c r="C26" i="1"/>
  <c r="L20" i="1"/>
  <c r="C20" i="1" s="1"/>
  <c r="F211" i="1"/>
  <c r="C211" i="1" s="1"/>
  <c r="C76" i="1"/>
  <c r="F75" i="1"/>
  <c r="C75" i="1" s="1"/>
  <c r="F53" i="1"/>
  <c r="C54" i="1"/>
  <c r="F265" i="1"/>
  <c r="C266" i="1"/>
  <c r="F252" i="1"/>
  <c r="C252" i="1" s="1"/>
  <c r="C253" i="1"/>
  <c r="O272" i="1"/>
  <c r="I272" i="1" l="1"/>
  <c r="N50" i="1"/>
  <c r="N273" i="1"/>
  <c r="D273" i="1"/>
  <c r="E50" i="1"/>
  <c r="L273" i="1"/>
  <c r="F181" i="1"/>
  <c r="C181" i="1" s="1"/>
  <c r="F52" i="1"/>
  <c r="C53" i="1"/>
  <c r="C265" i="1"/>
  <c r="F272" i="1"/>
  <c r="I273" i="1"/>
  <c r="I50" i="1"/>
  <c r="C272" i="1" l="1"/>
  <c r="C52" i="1"/>
  <c r="F51" i="1"/>
  <c r="F273" i="1" l="1"/>
  <c r="C273" i="1" s="1"/>
  <c r="C51" i="1"/>
  <c r="F50" i="1"/>
  <c r="C50" i="1" s="1"/>
</calcChain>
</file>

<file path=xl/sharedStrings.xml><?xml version="1.0" encoding="utf-8"?>
<sst xmlns="http://schemas.openxmlformats.org/spreadsheetml/2006/main" count="13532" uniqueCount="792">
  <si>
    <t>Tāme Nr.09.11.1.</t>
  </si>
  <si>
    <t>IEŅĒMUMU UN IZDEVUMU TĀME 2020.GADAM</t>
  </si>
  <si>
    <t>Budžeta finansēta institūcija</t>
  </si>
  <si>
    <t>Jūrmalas pilsētas Mežmalas vidusskola</t>
  </si>
  <si>
    <t>Reģistrācijas Nr.</t>
  </si>
  <si>
    <t>90000051595</t>
  </si>
  <si>
    <t>Adrese</t>
  </si>
  <si>
    <t>Rūpniecības iela 13, Jūrmala</t>
  </si>
  <si>
    <t>Funkcionālās klasifikācijas kods</t>
  </si>
  <si>
    <t>09.210</t>
  </si>
  <si>
    <t>Programma</t>
  </si>
  <si>
    <t xml:space="preserve">Iestādes uzturēšana un vispārējās izglītības nodrošināšana </t>
  </si>
  <si>
    <t>Konta Nr.</t>
  </si>
  <si>
    <t>pamatbudžetam</t>
  </si>
  <si>
    <t>LV89PARX0002484572008</t>
  </si>
  <si>
    <t>Valsts budžeta transfertiem</t>
  </si>
  <si>
    <t>LV55PARX0002484573008</t>
  </si>
  <si>
    <t>projektiem</t>
  </si>
  <si>
    <t>maksas pakalpojumiem</t>
  </si>
  <si>
    <t>LV16PARX0002484577008</t>
  </si>
  <si>
    <t>ziedojumiem, dāvinājumiem</t>
  </si>
  <si>
    <t>Budžeta klasifikācijas                                                         kods</t>
  </si>
  <si>
    <t>Rādītāju nosaukumi</t>
  </si>
  <si>
    <t>Izdevumu tāme 2020.gadam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</si>
  <si>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</si>
  <si>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</si>
  <si>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</si>
  <si>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</si>
  <si>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</si>
  <si>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</si>
  <si>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</si>
  <si>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</si>
  <si>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</si>
  <si>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</si>
  <si>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</si>
  <si>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</si>
  <si>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</si>
  <si>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</si>
  <si>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</si>
  <si>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</si>
  <si>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</si>
  <si>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</si>
  <si>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</si>
  <si>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</si>
  <si>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</si>
  <si>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</si>
  <si>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r>
      <t xml:space="preserve">Piemaksa izglītības iestādes pedagogiem par attālinātā mācību procesa nodrošināšanu. 1.pielikums MK 24.11.2020. rīkojumam Nr.680. </t>
    </r>
    <r>
      <rPr>
        <b/>
        <sz val="9"/>
        <rFont val="Times New Roman"/>
        <family val="1"/>
        <charset val="186"/>
      </rPr>
      <t xml:space="preserve">MD Pamata un vispārēja izglītība  </t>
    </r>
  </si>
  <si>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</si>
  <si>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</si>
  <si>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</si>
  <si>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</si>
  <si>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</si>
  <si>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</si>
  <si>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</si>
  <si>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</si>
  <si>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</si>
  <si>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</si>
  <si>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</si>
  <si>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</si>
  <si>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</si>
  <si>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</si>
  <si>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</si>
  <si>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</si>
  <si>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</si>
  <si>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</si>
  <si>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</si>
  <si>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</si>
  <si>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</si>
  <si>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</si>
  <si>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</si>
  <si>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</si>
  <si>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</si>
  <si>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</si>
  <si>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</si>
  <si>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</si>
  <si>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</si>
  <si>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</si>
  <si>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</si>
  <si>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</si>
  <si>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</si>
  <si>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</si>
  <si>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</si>
  <si>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</si>
  <si>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</si>
  <si>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</si>
  <si>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</si>
  <si>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</si>
  <si>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r>
      <t xml:space="preserve">Piemaksa izglītības iestādes pedagogiem par attālinātā mācību procesa nodrošināšanu. </t>
    </r>
    <r>
      <rPr>
        <b/>
        <sz val="9"/>
        <rFont val="Times New Roman"/>
        <family val="1"/>
        <charset val="186"/>
      </rPr>
      <t xml:space="preserve">MD Pamata un vispārēja izglītība, t.sk. 7.-12.klase EUR 813, 1.-6.klase EUR 181.     </t>
    </r>
  </si>
  <si>
    <t>Atalgojums fiziskajām personām uz tiesiskās attiecības regulējošu dokumentu pamata</t>
  </si>
  <si>
    <t>Darba devēja valsts sociālās apdrošināšanas obligātās iemaksas, pabalsti un kompensācijas</t>
  </si>
  <si>
    <t>Darba devēja valsts sociālās apdrošināšanas obligātās iemaksas</t>
  </si>
  <si>
    <r>
      <t xml:space="preserve">Piemaksa izglītības iestādes pedagogiem par attālinātā mācību procesa nodrošināšanu. </t>
    </r>
    <r>
      <rPr>
        <b/>
        <sz val="9"/>
        <rFont val="Times New Roman"/>
        <family val="1"/>
        <charset val="186"/>
      </rPr>
      <t>MD Pamata un vispārēja izglītība</t>
    </r>
    <r>
      <rPr>
        <sz val="9"/>
        <rFont val="Times New Roman"/>
        <family val="1"/>
        <charset val="186"/>
      </rPr>
      <t xml:space="preserve">, t.sk. 7.-12.klase EUR 196, 1.-6.klase EUR 44.     </t>
    </r>
  </si>
  <si>
    <t>Darba devēja pabalsti, kompensācijas un citi maksājumi</t>
  </si>
  <si>
    <t>Darba devēja pabalsti un kompensācijas, no kuriem aprēķina iedzīvotāju ienākuma nodokli un valsts socīalās apdrošināšanas obligātās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</si>
  <si>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</si>
  <si>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</si>
  <si>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</si>
  <si>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sociālās apdrošināšanas obligātās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</si>
  <si>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</si>
  <si>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</si>
  <si>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</si>
  <si>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</si>
  <si>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</si>
  <si>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</si>
  <si>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</si>
  <si>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</si>
  <si>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Izdevumi par komunālajiem pakalpojumiem</t>
  </si>
  <si>
    <t>Izdevumi par siltumenerģiju</t>
  </si>
  <si>
    <t>Izdevumi par ūdensapgādi un kanalizāciju</t>
  </si>
  <si>
    <t>Izdevumi par elektroenerģiju</t>
  </si>
  <si>
    <t>Izdevumi par atkritumu savākšanu, izvešanu no apdzīvotām vietām un teritorijām ārpus apdzīvotām vietām un utilizāciju</t>
  </si>
  <si>
    <t>Izdevumi par pārējiem komunālajiem pakalpojumiem</t>
  </si>
  <si>
    <t>Dažādi pakalpojumi</t>
  </si>
  <si>
    <t>Izdevumi iestādes sabiedrisko aktivitāšu īstenošanai</t>
  </si>
  <si>
    <t>Izdevumi par profesionālās darbības pakalpojumiem</t>
  </si>
  <si>
    <t>Izdevumi par transporta pakalpojumiem</t>
  </si>
  <si>
    <t>Normatīvajos aktos noteiktie veselības un fiziskās sagatavotības pārbaudes izdevumi</t>
  </si>
  <si>
    <t>Izdevumi par saņemtajiem mācību pakalpojumiem</t>
  </si>
  <si>
    <t>Maksājumu pakalpojumi un komisijas</t>
  </si>
  <si>
    <t>Pārējie neklasificētie pakalpojumi</t>
  </si>
  <si>
    <t>Remontdarbi un iestāžu uzturēšanas pakalpojumi (izņemot kapitālo remontu)</t>
  </si>
  <si>
    <t>Ēku, būvju un telpu būvdarbi</t>
  </si>
  <si>
    <t>Transportlīdzekļu uzturēšana un remonts</t>
  </si>
  <si>
    <t>Iekārtas, inventāra un aparatūras remonts, tehniskā apkalpošana</t>
  </si>
  <si>
    <t>Nekustamā īpašuma uzturēšana</t>
  </si>
  <si>
    <t>Autoceļu un ielu pārvaldīšana un uzturēšana</t>
  </si>
  <si>
    <t>Apdrošināšanas izdevumi</t>
  </si>
  <si>
    <t>Pārējie remontdarbu un iestāžu uzturēšanas pakalpojumi</t>
  </si>
  <si>
    <t>Informācijas tehnoloģiju pakalpojumi</t>
  </si>
  <si>
    <t>Īre un noma</t>
  </si>
  <si>
    <t>Ēku, telpu īre un noma</t>
  </si>
  <si>
    <t>Transportlīdzekļu noma</t>
  </si>
  <si>
    <t>Zemes noma</t>
  </si>
  <si>
    <t>Iekārtu, aparatūras un inventāra īre un noma</t>
  </si>
  <si>
    <t>Pārējā noma</t>
  </si>
  <si>
    <t>Pārējie pakalpojumi</t>
  </si>
  <si>
    <t>Izdevumi par tiesvedības darbiem</t>
  </si>
  <si>
    <t>Ar brīvprātīgā darba veikšanu saistītie izdevumi</t>
  </si>
  <si>
    <t>Pašvaldību līdzekļi neparedzētiem gadījumiem</t>
  </si>
  <si>
    <t>Izdevumi juridiskās palīdzības sniedzējiem un zvērinātiem tiesu izpildītājiem</t>
  </si>
  <si>
    <t>Maksājumi par parāda apkalpošanu un komisijas maksas par izmantotajiem atsavinātajiem finanšu instrumentiem</t>
  </si>
  <si>
    <t>Krājumi, materiāli, energoresursi, preces, biroja preces un inventārs, kurus neuzskaita kodā 5000</t>
  </si>
  <si>
    <t>Izdevumi par dažādām precēm un inventāru</t>
  </si>
  <si>
    <t xml:space="preserve">Biroja preces </t>
  </si>
  <si>
    <t>Inventārs</t>
  </si>
  <si>
    <t>Darba aizsardzības līdzekļi</t>
  </si>
  <si>
    <t>Izdevumi par precēm iestādes sabiedrisko aktivitāšu īstenošanai</t>
  </si>
  <si>
    <t>Kurināmais un enerģētiskie  materiāli</t>
  </si>
  <si>
    <t>Kurināmais</t>
  </si>
  <si>
    <t>Degviela</t>
  </si>
  <si>
    <t>Pārējie enerģētiskie materiāli</t>
  </si>
  <si>
    <t>Materiāli un izejvielas palīgražošanai</t>
  </si>
  <si>
    <t>Zāles, ķimikālijas, laboratorijas preces, medicīniskās ierīces, laboratorijas dzīvnieki un to uzturēšana</t>
  </si>
  <si>
    <t>Zāles, ķimikālijas, laboratorijas preces</t>
  </si>
  <si>
    <t>Medicīnas instrumenti, laboratorijas dzīvnieki un to uzturēšana</t>
  </si>
  <si>
    <t>Iestāžu uzturēšanas materiāli un preces</t>
  </si>
  <si>
    <t>Remontmateriāli</t>
  </si>
  <si>
    <t>Saimniecības preces un pārējie remontmateriāli</t>
  </si>
  <si>
    <t>Transportlīdzekļu uzturēšana un remontmateriāli</t>
  </si>
  <si>
    <t>Valsts un pašvaldību aprūpē, apgādē un dienestā (amatā)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</si>
  <si>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</si>
  <si>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</si>
  <si>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</si>
  <si>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</si>
  <si>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</si>
  <si>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</si>
  <si>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apgādē un dienestā (amatā)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</si>
  <si>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</si>
  <si>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</si>
  <si>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</si>
  <si>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</si>
  <si>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</si>
  <si>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</si>
  <si>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</si>
  <si>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</si>
  <si>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</si>
  <si>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maksājumi</t>
  </si>
  <si>
    <t>Iedzīvotāju ienākuma nodoklis (no maksātnespējīgā darba devēja darbinieku prasījumu summām)</t>
  </si>
  <si>
    <t>Budžeta iestāžu dabas resursu nodokļa maksājumi</t>
  </si>
  <si>
    <t>Pārējie budžeta iestāžu pārskaitītie nodokļi un nodevas</t>
  </si>
  <si>
    <t>Maksājumi par budžeta iestādēm piemērotajām sankcijām</t>
  </si>
  <si>
    <t>Subsīdijas un dotācijas</t>
  </si>
  <si>
    <t>Subsīdijas un dotācijas komersantiem, biedrībām un nodibinājumiem</t>
  </si>
  <si>
    <t>Valsts un pašvaldību budžeta dotācija komersantiem, biedrībām,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</si>
  <si>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</si>
  <si>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</si>
  <si>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</si>
  <si>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</si>
  <si>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</si>
  <si>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</si>
  <si>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</si>
  <si>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</si>
  <si>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</si>
  <si>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</si>
  <si>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</si>
  <si>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</si>
  <si>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</si>
  <si>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</si>
  <si>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</si>
  <si>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</si>
  <si>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</si>
  <si>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procentu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</si>
  <si>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</si>
  <si>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</si>
  <si>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</si>
  <si>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</si>
  <si>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</si>
  <si>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Nemateriālo ieguldījumu izveidošana</t>
  </si>
  <si>
    <t>Pamatlīdzekļi, ieguldījuma īpašumi un bioloģiskie aktīvi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</si>
  <si>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</si>
  <si>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</si>
  <si>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</si>
  <si>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</si>
  <si>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</si>
  <si>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</si>
  <si>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</si>
  <si>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</si>
  <si>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</si>
  <si>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</si>
  <si>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</si>
  <si>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</si>
  <si>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</si>
  <si>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Bibliotēku krājumi</t>
  </si>
  <si>
    <t>Izklaides, literārie un mākslas oriģināldarbi</t>
  </si>
  <si>
    <t>Antīkie un citi mākslas priekšmeti</t>
  </si>
  <si>
    <t>Datortehnika, sakaru un cita biroja tehnika</t>
  </si>
  <si>
    <t>Pārējie iepriekš neklasificētie pamatlīdzekļi un ieguldījuma īpašumi</t>
  </si>
  <si>
    <t>Pamatlīdzekļu un ieguldījuma īpašumu izveidošana un nepabeigtā būvniecība</t>
  </si>
  <si>
    <t>Kapitālais remonts un rekonstrukcija</t>
  </si>
  <si>
    <t>Bioloģiskie un pazemes aktīvi</t>
  </si>
  <si>
    <t>Pārējie bioloģiskie un lauksaimniecības aktīvi</t>
  </si>
  <si>
    <t>Ilgtermiņa ieguldījumi nomātajos pamatlīdzekļos</t>
  </si>
  <si>
    <t>Sociāla rakstura maksājumi un kompensācijas</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</si>
  <si>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</si>
  <si>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</si>
  <si>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</si>
  <si>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</si>
  <si>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</si>
  <si>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Bezdarbnieka pabalsts</t>
  </si>
  <si>
    <t>Bezdarbnieka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</si>
  <si>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</si>
  <si>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</si>
  <si>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</si>
  <si>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</si>
  <si>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</si>
  <si>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</si>
  <si>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</si>
  <si>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pabalsts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</si>
  <si>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</si>
  <si>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</si>
  <si>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</si>
  <si>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</si>
  <si>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</si>
  <si>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</si>
  <si>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</si>
  <si>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</si>
  <si>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Pašvaldību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</si>
  <si>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</si>
  <si>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</si>
  <si>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</si>
  <si>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</si>
  <si>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</si>
  <si>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</si>
  <si>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</si>
  <si>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</si>
  <si>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</si>
  <si>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</si>
  <si>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</si>
  <si>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</si>
  <si>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</si>
  <si>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</si>
  <si>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Kompensācijas, kuras izmaksā personām, pamatojoties uz Latvijas tiesu, Eiropas Savienības Tiesas, Eiropas Cilvēktiesību tiesas nolēmumiem</t>
  </si>
  <si>
    <t>Kompensācijas, kuras izmaksā fiziskām un juridiskām personām, pamatojoties uz Latvijas tiesu un lēmējiestādes nolēmumiem</t>
  </si>
  <si>
    <t>Transferti, uzturēšanas izdevumu transferti, pašu resursu maksājumi, starptautiskā sadarbība</t>
  </si>
  <si>
    <t>Pašvaldību transferti un uzturēšanas izdevumu transferti</t>
  </si>
  <si>
    <t>Pašvaldību  transferti citām pašvaldībām</t>
  </si>
  <si>
    <t>Pašvaldību izdevumu iekšējie transferti starp pašvaldības budžeta veidiem</t>
  </si>
  <si>
    <t>Pašvaldību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</si>
  <si>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</si>
  <si>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</si>
  <si>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</si>
  <si>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</si>
  <si>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Pašvaldību uzturēšanas izdevumu transferti valsts budžeta daļēji finansētām atvasinātām publiskām personām un  budžeta nefinansētām iestādēm</t>
  </si>
  <si>
    <t>Starptautiskā sadarbība</t>
  </si>
  <si>
    <t>Pārējie pārskaitījumi ārvalstīm</t>
  </si>
  <si>
    <t>Kapitālo izdevumu transferti</t>
  </si>
  <si>
    <t>Pašvaldību kapitālo izdevumu transferti</t>
  </si>
  <si>
    <t>Pašvaldību kapitālo izdevumu transferti uz valsts budžetu</t>
  </si>
  <si>
    <t>Pašvaldību atmaksa valsts budžetam par iepriekšējos gados saņemtajiem valsts budžeta transfertiem kapitālajiem izdevumiem Eiropas Savienības politiku instrumentu un pārējās ārvalstu finanšu palīdzības līdzfinansētajos projektos (pasākumos)</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</si>
  <si>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</si>
  <si>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</si>
  <si>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</si>
  <si>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</si>
  <si>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</si>
  <si>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</si>
  <si>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</si>
  <si>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</si>
  <si>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</si>
  <si>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</si>
  <si>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</si>
  <si>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</si>
  <si>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</si>
  <si>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</si>
  <si>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</si>
  <si>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</si>
  <si>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</si>
  <si>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</si>
  <si>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</si>
  <si>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</si>
  <si>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</si>
  <si>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</si>
  <si>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</si>
  <si>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</si>
  <si>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</si>
  <si>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</si>
  <si>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</si>
  <si>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</si>
  <si>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Jūrmalas Kultūras centrs</t>
  </si>
  <si>
    <t>90009229680</t>
  </si>
  <si>
    <t>Jomas iela 35, Jūrmala LV-2015</t>
  </si>
  <si>
    <t>08.230</t>
  </si>
  <si>
    <t>Iestādes uzturēšana un kultūras pakalpojumu sniegšanas nodrošināšana</t>
  </si>
  <si>
    <t>LV59PARX0002484572063</t>
  </si>
  <si>
    <t>LV59PARX0002484573033</t>
  </si>
  <si>
    <t>LV20PARX0002484577033</t>
  </si>
  <si>
    <t>pēc aprēķinu precizēšanas par nepieciešamo līdzekļu apjomu darbinieku algas izmaksas nodrošināšanai 30.12.2020 (algas diena 02.01.2020 ir brīvdiena) nepieciešams līdzekļu palielinājums. Plānoto līdzekļu atlikums uz 04.12.2020 18603.00 EUR.</t>
  </si>
  <si>
    <t>līdzekļu samazinājums, izdevumi līdz gada beigām nav paredzēti</t>
  </si>
  <si>
    <t>Līdzekļu atlikums uz 01.12.2020 27414.958 EUR, VSAOI nomaksai par 11/2020 nepieciešami 14154.00 EUR, līdzekļu atlikums tiek novirzīts algas izmaksas nodrošināšanai par 12/2020</t>
  </si>
  <si>
    <t>Izdevumu samazinājums atvaļinājuma pabalstiem sakarā ar darbinieku maiņu un vērtēšanas rezultātiem. 2020.gadā darbiniekiem piešķirto atvaļinājumu apjoms mazāks par plānoto. Līdzekļu atlikums tiek novirzīts algas izmaksas nodrošināšanai par 12/2020</t>
  </si>
  <si>
    <t>Tāme Nr. 08.4.1.</t>
  </si>
  <si>
    <t>Tāme Nr.09.23.1.</t>
  </si>
  <si>
    <t>90000051542</t>
  </si>
  <si>
    <t>Kronvalda iela 8, Jūrmala, LV-2008</t>
  </si>
  <si>
    <t>Iestādes uzturēšana un vispārējās izglītības nodrošināšana</t>
  </si>
  <si>
    <t>LV35PARX0002484572010</t>
  </si>
  <si>
    <t>LV98PARX000248457310</t>
  </si>
  <si>
    <t>LV59PARX0002484577010</t>
  </si>
  <si>
    <t>LV93PARX0002484576010</t>
  </si>
  <si>
    <t>Papildu piešķirtais finansējums piemaksām visp.izgl.programmā par attālinātā mācību procesa nodrrošināšanu.</t>
  </si>
  <si>
    <t>Interešu izgl.progr. 41 eur novirzīti  uz piemaksu par pakāpi; pirmsskolas izgl.prog.273 eur novirzītipiemaksai par pakāpi  slimības naudām.</t>
  </si>
  <si>
    <t>Papildu piešķirtais finnasējums visp.izgl.programmā 2180 eur. Precizējums, sask.ar septembra tarifikāciju un ekonomiju: interešu izgl.programmā +41 eur, pirmsskolas izgl.programmā +130 eur.</t>
  </si>
  <si>
    <t>D.d.soc.nodoklis visp.izgl.programmā no papildu piešķirtā finansējuma</t>
  </si>
  <si>
    <t>Slimības naudām pirmsskolas izgl.programmā</t>
  </si>
  <si>
    <t>Jūrmalas Alternatīvā skola</t>
  </si>
  <si>
    <t>90000051665</t>
  </si>
  <si>
    <t>Vistura iela 6, Jūrmala</t>
  </si>
  <si>
    <t>LV94PARX0002484572015</t>
  </si>
  <si>
    <t>LV60PARX0002484573015</t>
  </si>
  <si>
    <t>LV21PARX0002484577015</t>
  </si>
  <si>
    <t>Piemaksas pedagogiem attālināta mācību procesa nodrošināšanai 7.-9.klase, pamatojoties uz MK 24.11.2020. rīkojumu Nr.680 1.pielikumu</t>
  </si>
  <si>
    <t>1) Vispārējie pedagogi tāmē gadam (darba nespējas apmaksai) eur700,00, izlietots eur700,00, aprēķināts 2020.gada oktobrī/novembrī            eur830,00, plānots decembrī            eur150,00. Kopā darba nespējas apmaksām nepieciemi, eur980,00.                                                                     2) 5-6.gadīgo tāme gadam (darba nespējas lapu apmaksai)                 eur140,00, izlietots eur5,00,  aprēķināts oktobrī/novembrī            eur160,00, plānots decembrī            eur50,00. Kopā darba nespējas apmaksai nepieciešami eur75,00.           Pavisam kopā abās izglītības programmās nepieciešams pārlikt     eur980+eur75 =eur1055,00</t>
  </si>
  <si>
    <t>Piemaksas pedagogiem attālināta mācību procesa nodrošināšanai 7.-9.klase</t>
  </si>
  <si>
    <t>VSAOI pedagogiem attālināta mācību procesa nodrošināšanai 7.-9.klase</t>
  </si>
  <si>
    <t>1) Vispārējie pedagogi tāmē gadam (darba nespējas apmaksai) eur700,00, izlietots eur700,00, aprēķināts 2020.gada oktobrī/novembrī            eur830,00, plānots decembrī            eur50,00. Kopā darba nespējas apmaksām nepieciemi eur980,00.                                                                     2) 5-6.gadīgo tāme gadam (darba nespējas lapu apmaksai)                 eur140,00, izlietots eur5,00, aprēķināts oktobrī/novembrī eur 160,00, plānots decembrī eur 50,00.                     Kopā darba nespējas apmaksai nepieciešami eur75,00.                               Pavisam kopā abās izglītības programmās nepieciešams pārlikt     eur980+eur75 =eur1055,00</t>
  </si>
  <si>
    <t>Lūdzam pārlikt ietaupītos līdzekļus no dūmvadu tīrīšanas pakalpojumiem uz virtuves datorprogrammas "Kurmis" apkalpošanas izdevumiem.</t>
  </si>
  <si>
    <t>Virtuves datorprogramma "Kurmis", 2020.gadā ir palikusi dārgāka, lai varētu līdz gada beigām norēķināties par pakalpojumu, lūdzam saskaņot izmaiņas.</t>
  </si>
  <si>
    <t>Tāme Nr.09.3.1.</t>
  </si>
  <si>
    <t>Jūrmalas pilsētas Jaundubultu vidusskola</t>
  </si>
  <si>
    <t>90000051561</t>
  </si>
  <si>
    <t>Lielupes-21, Jūrmala</t>
  </si>
  <si>
    <t>LV19PARX0002484572007</t>
  </si>
  <si>
    <t>LV82PARX0002484573007</t>
  </si>
  <si>
    <t>LV43PARX0002484577007</t>
  </si>
  <si>
    <t>LV77PARX0002484576007</t>
  </si>
  <si>
    <r>
      <rPr>
        <sz val="9"/>
        <rFont val="Times New Roman"/>
        <family val="1"/>
        <charset val="186"/>
      </rPr>
      <t xml:space="preserve">Piešķirta  vispārējās  izglītības  programmai --1341 EUR ( 7.-12.klase - 1116 EUR un 1.-6.klase - 225 EUR ) piemaksa par attālināto darbu. saskaņā ar Ministru kabineta 2020.g.24.11.rīkojumu Nr.680.    </t>
    </r>
    <r>
      <rPr>
        <sz val="9"/>
        <color rgb="FF00B050"/>
        <rFont val="Times New Roman"/>
        <family val="1"/>
        <charset val="186"/>
      </rPr>
      <t xml:space="preserve">     </t>
    </r>
  </si>
  <si>
    <r>
      <rPr>
        <sz val="9"/>
        <rFont val="Times New Roman"/>
        <family val="1"/>
        <charset val="186"/>
      </rPr>
      <t xml:space="preserve">Piešķirta  vispārējās  izglītības  programmai --1080 EUR ( 7.-12.klase - 899 EUR un 1.-6.klase - 181 EUR ) piemaksa par attālināto darbu. saskaņā ar Ministru kabineta 2020.g.24.11.rīkojumu Nr.680.    </t>
    </r>
    <r>
      <rPr>
        <sz val="9"/>
        <color rgb="FF00B050"/>
        <rFont val="Times New Roman"/>
        <family val="1"/>
        <charset val="186"/>
      </rPr>
      <t xml:space="preserve">     </t>
    </r>
  </si>
  <si>
    <r>
      <rPr>
        <sz val="9"/>
        <rFont val="Times New Roman"/>
        <family val="1"/>
        <charset val="186"/>
      </rPr>
      <t xml:space="preserve">Piešķirta  vispārējās  izglītības  programmi --261 EUR ( 7.-12.klase - 217 EUR un 1.-6.klase - 44 EUR ) piemaksa par attālināto darbu. saskaņā ar Ministru kabineta 2020.g.24.11.rīkojumu Nr.680.    </t>
    </r>
    <r>
      <rPr>
        <sz val="9"/>
        <color rgb="FF00B050"/>
        <rFont val="Times New Roman"/>
        <family val="1"/>
        <charset val="186"/>
      </rPr>
      <t xml:space="preserve">     </t>
    </r>
  </si>
  <si>
    <t>Tāme Nr.09.29.1.</t>
  </si>
  <si>
    <t>Vaivaru pamatskola</t>
  </si>
  <si>
    <t>90000783949</t>
  </si>
  <si>
    <t>Skautu iela 2, Jūrmala</t>
  </si>
  <si>
    <t>LV29PARX0002484572021</t>
  </si>
  <si>
    <t>LV92PARX0002484573021</t>
  </si>
  <si>
    <t>LV53PARX0002484577021</t>
  </si>
  <si>
    <t>LV87PARX0002484576021</t>
  </si>
  <si>
    <t>Papildu līdzekļi ar MK 24.11.2020. rīkojumu Nr. 680</t>
  </si>
  <si>
    <t xml:space="preserve">PB Ekonomija, jo 2020.gadā interešu izglītība (0.62*750.00 EUR *1 mēnesis) EUR 465.00 un bija vakance (daļēja) pirmskolas mūzikas pedagogam (0.389*750.00EUR *1 mēnesis) EUR 291,75 un sporta pedagogam (0.25*750.00EUR * 2 mēneši) EUR 375,00, slimības lapa B pirmsskolas izglītības mūzikas skolotājai 1 diena EUR 3,88. Kopā EUR 1135,68. 
</t>
  </si>
  <si>
    <t>Papildu līdzekļi ar MK 24.11.2020. rīkojumu Nr. 680 piemaksas pedagogiem par attālinātā mācību procesa nodrošināšanu.</t>
  </si>
  <si>
    <t>Papildu līdzekļi nepieciešami darba devēja valsts sociļalās apdrošinaāšnas obligātajām iemaksām par piemaksām pedagogiem.</t>
  </si>
  <si>
    <t>Paplidu līdzekļi EUR 813,21  nepieciešmi, lai 2 darbiniekiem izmaksātu pabalstus par bērniem invalīdiem 50 % apmērā no algas. Faktiski 2020.gadā slimības lapām ieplānots EUR 1050, bet faktiski darbinieki slimojuši vairāk un papildu nepieciešams EUR 218.</t>
  </si>
  <si>
    <t xml:space="preserve">Papildu līdzekļi nepieciešami darbinieku veselības apdrošināšanas rēķina apmaksai. </t>
  </si>
  <si>
    <t>Ekonomija, jo skolu un PI apkurināt sāka tikai 26.oktobrī.</t>
  </si>
  <si>
    <t>Palielinājums nepieciešams, jo VSIA NRC "Vaivari" tehnisku iemeslu dēļ nevarēja pieslēgt apkuri skolai un PI no 12.oktobra, tādēļ skolas un pirmsskolas izglītības grupu telpas tika sildītas ar elektriskajiem sildītājiem. Aprēķins strāvas lielums  EUR 160,93 mēnesī + vid 3572 kWh novembrī *tarifs EUR 0,13141 = EUR 469,40</t>
  </si>
  <si>
    <t>Papildu līdzekļi nepieciešami, jo sakarā ar Covid - 19 infekcijas izplatību skolā nepieciešami ilgstošas iedarbības roku dezinfekcijas līdzekļi Velodes soft 5 l x 5 gab. x 39,93 = 199,65; ātrās iedarbības virsmu dezinfekcijas līdzeklis HygienicDes Forte 0,9 kg x 14 x 6,84 = EUR 95,76; papīra dvieļi 10 ruļļi x 5,63 = 56,30.</t>
  </si>
  <si>
    <t>Tāme Nr.09.7.1.</t>
  </si>
  <si>
    <t>Ķemeru pamatskola</t>
  </si>
  <si>
    <t>90009251338</t>
  </si>
  <si>
    <t>Tukuma iela 10</t>
  </si>
  <si>
    <t>LV26PARX0001484572075</t>
  </si>
  <si>
    <t>LV26PARX0001484573045</t>
  </si>
  <si>
    <t>LV03PARX0002484577048</t>
  </si>
  <si>
    <t xml:space="preserve">Finansējums piemaksu nodrošināšanai </t>
  </si>
  <si>
    <t>Piemaksa pedagogiem par attālinātā mācību procesa nodrošināšanu</t>
  </si>
  <si>
    <t>DD VSAOI no piemaksas</t>
  </si>
  <si>
    <t>Jūrmalas pilsētas pamatskola</t>
  </si>
  <si>
    <t>90009251342</t>
  </si>
  <si>
    <t>Dzirnavu iela 50, Jūrmala, LV 2011</t>
  </si>
  <si>
    <t>LV42PARX0002484572078</t>
  </si>
  <si>
    <t>LV42PARX0002484573048</t>
  </si>
  <si>
    <t>LV14PARX0002484572097</t>
  </si>
  <si>
    <t>LV19PARX0002484577051</t>
  </si>
  <si>
    <t xml:space="preserve"> </t>
  </si>
  <si>
    <t>Sakarā ar piemaksu piešķiršanu par attālināto mācību procesu (pedagogiem)</t>
  </si>
  <si>
    <t>Sakarā ar piemaksu piešķiršanu par attālināto mācību procesu (pedagogiem) - 952 EUR</t>
  </si>
  <si>
    <t>Sakarā ar piemaksu piešķiršanu par attālināto mācību procesu (pedagogiem) - VSAOI - 229 EUR</t>
  </si>
  <si>
    <t>Tāme Nr.09.27.1.</t>
  </si>
  <si>
    <t>Tāme Nr.09.8.1.</t>
  </si>
  <si>
    <t>Jūrmalas pilsētas Lielupes pamatskola</t>
  </si>
  <si>
    <t>90000051576</t>
  </si>
  <si>
    <t>Aizputes iela 1A, Jūrmala</t>
  </si>
  <si>
    <t>LV51PARX0002484572013</t>
  </si>
  <si>
    <t>LV17PARX0002484573013</t>
  </si>
  <si>
    <t>LV75PARX0002484577013</t>
  </si>
  <si>
    <t xml:space="preserve">Piemaksa pedagogiem (7.-9.klase) par attālināta mācību procesa nodrošināšanu saskaņā ar 24.11.2020. MK Rīkojumu Nr.680 </t>
  </si>
  <si>
    <t xml:space="preserve">VSAOI no piemaksas pedagogiem (7.-9.klase) par attālināta mācību procesa nodrošināšanu saskaņā ar 24.11.2020. MK Rīkojumu Nr.680 </t>
  </si>
  <si>
    <t>Programmas Latvijas skolas soma ietvaros digitālās izrādes " Misija: Zeme" skatīšanās nodrošināšanai tiešsaistes platformā Zoom</t>
  </si>
  <si>
    <t>Tāme Nr.09.24.1.</t>
  </si>
  <si>
    <t>Sākumskola ''Ābelīte''</t>
  </si>
  <si>
    <t>90009251361</t>
  </si>
  <si>
    <t>Plūdus iela 4a, Jūrmala, LV-2015</t>
  </si>
  <si>
    <t>LV69PARX0002484572077</t>
  </si>
  <si>
    <t>LV69PARX0002484573047</t>
  </si>
  <si>
    <t>LV46PARX0002484577050</t>
  </si>
  <si>
    <t>Papildus līdzekļi nepieciešami piemaksi par papildus darbu veikšanu, sakarā ar attālināto mācību veikšanu</t>
  </si>
  <si>
    <t>Papildus līdzekļi nepieciešami piemaksi par papildus darbu veikšanu, sakarā ar attālināto mācību veikšanu sociālajam nodoklim</t>
  </si>
  <si>
    <t>Tāme Nr.09.5.1.</t>
  </si>
  <si>
    <t>Jūrmalas Valsts ģimnāzija</t>
  </si>
  <si>
    <t>90000051487</t>
  </si>
  <si>
    <t>Raiņa iela 55, Jūrmala, LV-2011</t>
  </si>
  <si>
    <t>LV73PARX0002484572005</t>
  </si>
  <si>
    <t>LV39PARX0002484573005</t>
  </si>
  <si>
    <t>LV97PARX0002484577005</t>
  </si>
  <si>
    <t>Sociālais nodoklis par piemaksu pedagogiem par attālinātā mācību procesa nodrošināšanu</t>
  </si>
  <si>
    <t>Budžeta līdzekļu ekonomija sakarā ar COVID23</t>
  </si>
  <si>
    <t xml:space="preserve">
</t>
  </si>
  <si>
    <t>Tāme Nr.09.9.1</t>
  </si>
  <si>
    <t>Majoru vidusskola</t>
  </si>
  <si>
    <t>90000051627</t>
  </si>
  <si>
    <t>Rīgas iela 3, Jūrmala</t>
  </si>
  <si>
    <t>LV78PARX0002484572012</t>
  </si>
  <si>
    <t>LV44PARX0002484573012</t>
  </si>
  <si>
    <t>LV02TREL981377100200B</t>
  </si>
  <si>
    <t>LV05PARX0002484577012</t>
  </si>
  <si>
    <t>LV39PARX0002484576012</t>
  </si>
  <si>
    <t>MD Pamata un vispārējās vidējās izglītības programmā +1285   Piemaksu nodrošināšanai vispārējās izglītības iestāžu 7.-12. klašu pedagogiem, kuri īsteno attālināto mācību procesu.</t>
  </si>
  <si>
    <t xml:space="preserve"> MD Pamata un vispārējās vidējās izglītības programmā: +1036 EUR  Lidzekļi nepieciešami piemaksu nodrošināšanai 7.-12. klašu pedagogiem, kuri īsteno attālināto mācību procesu.</t>
  </si>
  <si>
    <t>MD Pamata un vispārējās vidējās izglītības programmā +249 EUR</t>
  </si>
  <si>
    <t>Tāme Nr. 09.6.1.</t>
  </si>
  <si>
    <t>Jūrmalas pilsētas Kauguru vidusskola</t>
  </si>
  <si>
    <t>90000051519</t>
  </si>
  <si>
    <t>LV46PARX0002484572006</t>
  </si>
  <si>
    <t>LV12PARX0002484573006</t>
  </si>
  <si>
    <t>LV70PARX0002484577006</t>
  </si>
  <si>
    <t>Piemaksu nodrošināšanai pedagogiem par attālinātā mācību procesa nodrošināšanu. Vispārējās izglītības programma.</t>
  </si>
  <si>
    <t>Piemaksa pedagogiem par attālinātā mācību procesa nodrošināšanu. Vispārējās izglītības programma.</t>
  </si>
  <si>
    <t>Saskaņā ar EKK 1149. Vispārējās izglītības programma.</t>
  </si>
  <si>
    <t>Raiņa 118</t>
  </si>
  <si>
    <t>Pumpuru vidusskola</t>
  </si>
  <si>
    <t>Tāme Nr.09.2.1.</t>
  </si>
  <si>
    <t>Budžeta klasifikācijas kods</t>
  </si>
  <si>
    <r>
      <rPr>
        <b/>
        <sz val="9"/>
        <rFont val="Times New Roman"/>
        <family val="1"/>
        <charset val="186"/>
      </rPr>
      <t>33.pielikums</t>
    </r>
    <r>
      <rPr>
        <sz val="9"/>
        <rFont val="Times New Roman"/>
        <family val="1"/>
        <charset val="186"/>
      </rPr>
      <t xml:space="preserve"> Jūrmalas pilsētas domes</t>
    </r>
  </si>
  <si>
    <t>2019.gada 19.decembra saistošajiem noteikumiem Nr.57</t>
  </si>
  <si>
    <t>Jūrmalas pilsēas Labklājības pārvalde</t>
  </si>
  <si>
    <t xml:space="preserve">2020.gada budžeta atšifrējums pa programmām </t>
  </si>
  <si>
    <t>Struktūrvienība</t>
  </si>
  <si>
    <t>Sabiedrības integrācijas nodaļa</t>
  </si>
  <si>
    <t>Programma:</t>
  </si>
  <si>
    <t>Integrācijas projektu īstenošana</t>
  </si>
  <si>
    <t>Funkcionālās klasifikācijas kods:</t>
  </si>
  <si>
    <t>Nr.</t>
  </si>
  <si>
    <t>Pasākums/ aktivitāte/ projekts/ pakalpojuma nosaukums/ objekts</t>
  </si>
  <si>
    <t>Ekonomiskās klasifikācijas kodi</t>
  </si>
  <si>
    <t>2020.gada budžets pirms priekšlikumiem</t>
  </si>
  <si>
    <t>Priekšlikumi izmaiņām (+/-)</t>
  </si>
  <si>
    <t>2020.gada budžets apstiprināts pēc izmaiņām</t>
  </si>
  <si>
    <t xml:space="preserve">Attīstības plānošanas dokumenta nosaukums/ Rīcības virziens un aktiv.numurs* </t>
  </si>
  <si>
    <t>KOPĀ</t>
  </si>
  <si>
    <t>Sabiedrības integrācijas programmas realizācija, pašvaldības iedzīvotāju iniciatīvas integrācijas projekti</t>
  </si>
  <si>
    <t>JPAS_J14 JPAP_P3.1_R3.1.3._133 JPAS_J15 JPAP_P3.5_R3.5.1._222</t>
  </si>
  <si>
    <t>Nacionālo vērtību stiprināšana</t>
  </si>
  <si>
    <t>JPAS_J15 JPAP_P3.5_R3.5.1._222</t>
  </si>
  <si>
    <t>Fotoklubs "Jaunais fokuss"</t>
  </si>
  <si>
    <t>Latviskās identitātes stiprināšanas programma latviešu nacionālo vērtību stiprināšanai</t>
  </si>
  <si>
    <t>Etniskā integrācija</t>
  </si>
  <si>
    <t>Valsts valodas apmācība mazākumtautību pārstāvjiem un nepilsoņiem</t>
  </si>
  <si>
    <t>Integrācija kultūras aspektā</t>
  </si>
  <si>
    <t>Romu kopienas dienas</t>
  </si>
  <si>
    <t>Jaunatnes Dzejas dienas "Vienotā valodā"</t>
  </si>
  <si>
    <t>Ekumeniskas Lieldienas</t>
  </si>
  <si>
    <t>Sociālā integrācija</t>
  </si>
  <si>
    <t>Starptautiskā veco ļaužu diena</t>
  </si>
  <si>
    <t>Ziemassvētku sveicieni sociāli neaizsargātām iedzīvotāju grupām</t>
  </si>
  <si>
    <t>Invalīdu sporta attīstība</t>
  </si>
  <si>
    <t>Sociālā integrācijas programma ilgstošiem bezdarbniekiem</t>
  </si>
  <si>
    <t>Radošās spēles vecvecākiem un mazbērniem "Mūsu mazā zemīte"</t>
  </si>
  <si>
    <t>Ziemassvētku pasākuma organizēšana</t>
  </si>
  <si>
    <t>Pamatojoties uz Dubultu draudzes iesniegumu un priekšsēdētāja rezolūciju Ziemassvētku Dievkalpojuma translēšanai baznīcas dārzā.</t>
  </si>
  <si>
    <t>Dienas nometne bērniem ar īpašām vajadzībām</t>
  </si>
  <si>
    <t>Atzinības izteikšana par paveikto un sasniegto NVO un sociālajā darbā</t>
  </si>
  <si>
    <t>JPAS_J15 JPAP_P3.5_R3.1.3._133</t>
  </si>
  <si>
    <t>Sociālo darbinieku konference</t>
  </si>
  <si>
    <t>Sociālā integrācija - šūšanas darbnīca pirmspensijas un pensijas vecuma personām, bezdarbniekiem un invalīdiem</t>
  </si>
  <si>
    <t>Integrācijas rīcības virzieni izglītības jomā</t>
  </si>
  <si>
    <t>Naturalizācijas veicināšanas pasākumi sadarbībā ar PMLP paplašinot pakalpojumu pieejamību</t>
  </si>
  <si>
    <t>Pilsoniskās sabiedrības stiprināšana</t>
  </si>
  <si>
    <t>Starppilsētu konference Jūrmalā</t>
  </si>
  <si>
    <t>JPAS_J14 JPAP_P3.1_R3.1.3._133</t>
  </si>
  <si>
    <t>Izglītojoši semināri NVO pārstāvjiem (4 semināri)</t>
  </si>
  <si>
    <t>*Informatīvi</t>
  </si>
  <si>
    <t>Jūrmalas pilsētas attīstības stratēģija 2010-2030 (JPAS)</t>
  </si>
  <si>
    <t>Aktivitāte: J14 sabiedrības līdzdalības uzlabošana pilsētas dzīves veidošanā un efektīvai pilsētas pārvaldei</t>
  </si>
  <si>
    <t>Aktivitāte: J15 jūrmalnieka piederības sajūtas veidošana</t>
  </si>
  <si>
    <t>Jūrmalas pilsētas attīstības programma 2014.-2020.gadam (JPAP)</t>
  </si>
  <si>
    <t>Prioritāte P3.1 Uz nākotni orientēta pilsētas pārvaldība, kas atbalsta pilsonisko iniciatīvu</t>
  </si>
  <si>
    <t>Rīcības virziens: R3.1.3. Nevalstiskā sektora attīstības atbalsts</t>
  </si>
  <si>
    <t>Aktivitāte: Nr. 133 Sadarbība ar nevalstiskajām organizācijām</t>
  </si>
  <si>
    <t>Prioritāte P3.5 Kvalitatīvs sociālais atbalsts</t>
  </si>
  <si>
    <t>Rīcības virziens: R3.5.1. Sociālo pakalpojumu attīstība</t>
  </si>
  <si>
    <t>Aktivitāte: Nr.222 Sabiedrības integrācijas veicināšana</t>
  </si>
  <si>
    <t>8.400</t>
  </si>
  <si>
    <t>8.620</t>
  </si>
  <si>
    <t>Tāme Nr.07.2.1.</t>
  </si>
  <si>
    <t>Jūrmalas pilsētas pašvaldības iestāde "Jūrmalas veselības veicināšanas un sociālo pakalpojumu centrs"</t>
  </si>
  <si>
    <t>90010991438</t>
  </si>
  <si>
    <t>Strēlnieku prospekts 38</t>
  </si>
  <si>
    <t>07.490</t>
  </si>
  <si>
    <t>Veselības aprūpes pieejamības palielināšana</t>
  </si>
  <si>
    <t>LV81PARX0002484572152</t>
  </si>
  <si>
    <t>Nepieciešamie finanšu līdzekļi Veselības veicināšanas daļas vadītājai Marikai Liepkalnei amatalgas un kompensācijas par neizmantoto atvaļinājumu izmaksai, pamatojoties uz JVVSPC 2020.gada 2.decembra rīkojumu Nr.1-15/255 "Par darba tiesisko attiecību izbeigšanu ar M.Liepkalni.</t>
  </si>
  <si>
    <t>Nepieciešamie finanšu līdzekļi Veselības veicināšanas daļas vadītājas Marikas Liepkalnes VSAOI samaksai, pamatojoties uz JVVSPC 2020.gada 2.decembra rīkojumu Nr.1-15/255 "Par darba tiesisko attiecību izbeigšanu ar M.Liepkalni. 6399,57 (atl.pabalsts 3 mēn. 3888,66 euro+amatalga dec.mēn. 1287 euro + kompens.par neizmant.atvaļin. 1223,91 euro) EUR*24,09% = 1541,66 EUR</t>
  </si>
  <si>
    <t>Nepieciešamie finanšu līdzekļi Veselības veicināšanas daļas vadītājas Marikas Liepkalnes atlaišanas pabalsta izmaksai, pamatojoties uz JVVSPC 2020.gada 2.decembra rīkojumu Nr.1-15/255 "Par darba tiesisko attiecību izbeigšanu ar M.Liepkalni".</t>
  </si>
  <si>
    <t>Valsts noteiktās ārkārtas situācijas laikā sakarā ar COVD-19, nodarbības "Vingrošana ūdenī" sanatorijā "Jantarnij Bereg" tika atceltas, kā rezultātā veidojās finanšu līdzekļu ekonomija 7942 EUR apmērā, kas tika sadalīti pa EKK 1210 - 1542 EUR, EKK 1221 - 3889 EUR, EKK 1119 - 2511 EUR, lai samaksātu atlaišanas pabalstu, algu un atvaļinājuma kompensāciju daļas vadītājai Marikai Liepkalnei sakarā ar amata likvidāciju.</t>
  </si>
  <si>
    <t>Jūrmalas pilsētas domes Labklājības pārvalde</t>
  </si>
  <si>
    <t>90000594245</t>
  </si>
  <si>
    <t>Talsu š.31/25, Jūrmala, LV - 2016</t>
  </si>
  <si>
    <t>10.600</t>
  </si>
  <si>
    <t>Mājokļa atbalsts</t>
  </si>
  <si>
    <t>LV72PARX0002484572023</t>
  </si>
  <si>
    <t>Pārtikas paku iegādei mājas aprūpes klientiem saskaņā ar JPD 2020.gada 12.novembra lēmumu Nr.638.</t>
  </si>
  <si>
    <t>Pamatojoties uz  silto ziemu radusies līdzekļu ekonomija,kuru ir iespējams novirzīt pārtikas paku iegādei mājas aprūpes klientiem saskaņā ar JPD 2020.gada 12.novembra lēmumu Nr.638.</t>
  </si>
  <si>
    <t>Tāme Nr.10.2.5.</t>
  </si>
  <si>
    <t>10.920</t>
  </si>
  <si>
    <t>Pārējie citur neklasificētie sociālās aizsardzības pasākumi</t>
  </si>
  <si>
    <t xml:space="preserve">Atbalsta sniegšanai Jūrmalas pilsētas iedzīvotājiem ārkārtējas situācijas (covid-19) laikā </t>
  </si>
  <si>
    <t>Atbalsta sniegšana Jūrmalas pilsētas iedzīvotājiem ārkārtējas situācijas (covid-19) laikā - 90 aprūpes mājās klientiem pārtikas paku nodrošināšana periodā 07.12.2020 līdz 31.12.2020 (5 EUR/dienā)</t>
  </si>
  <si>
    <t>Tāme Nr.10.2.6.</t>
  </si>
  <si>
    <r>
      <rPr>
        <b/>
        <sz val="9"/>
        <rFont val="Times New Roman"/>
        <family val="1"/>
        <charset val="186"/>
      </rPr>
      <t>30.pielikums</t>
    </r>
    <r>
      <rPr>
        <sz val="9"/>
        <rFont val="Times New Roman"/>
        <family val="1"/>
        <charset val="186"/>
      </rPr>
      <t xml:space="preserve"> Jūrmalas pilsētas domes</t>
    </r>
  </si>
  <si>
    <t>Jūrmalas pilsētas Labklājības pārvalde</t>
  </si>
  <si>
    <t>Sociālās palīdzības daļa</t>
  </si>
  <si>
    <t>Sociālā aizsardzība invaliditātes gadījumā</t>
  </si>
  <si>
    <t>Pabalsts personām ar funkcionālajiem traucējumiem</t>
  </si>
  <si>
    <t>JPAS_J10; JPAP_P3.5_R3.5.1 - 223</t>
  </si>
  <si>
    <t>Speciāli pielāgota autotransporta degvielas iegādes apmaksa</t>
  </si>
  <si>
    <t>Atbalsts gados veciem cilvēkiem</t>
  </si>
  <si>
    <t xml:space="preserve">Veselības aprūpes pabalsts </t>
  </si>
  <si>
    <t>Veselības uzlabošanas pabalsts pensijas vecuma cilvēkiem</t>
  </si>
  <si>
    <t>Atbalsts ģimenēm ar bērniem</t>
  </si>
  <si>
    <t xml:space="preserve">Pabalsts garentētā minimālā ienākumu GMI līmeņa nodrošināšanai </t>
  </si>
  <si>
    <t>Pabalsts ģimenēm, kurās bērns uzsāk mācības pirmajā klasē</t>
  </si>
  <si>
    <t>Pabalsts skolas piederumu iegādei daudzbērnu ģimenēm</t>
  </si>
  <si>
    <t>JPAS_J10; JPAP_P3.5_R3.5.1 - 217</t>
  </si>
  <si>
    <t>Pabalsts izglītības ieguves atbalstam</t>
  </si>
  <si>
    <t>Dzīvokļa pabalsts</t>
  </si>
  <si>
    <t xml:space="preserve">Pārējais citur neklasificēts atbalsts sociāli atstumtām personām </t>
  </si>
  <si>
    <t>Apbedīšanas pabalsts</t>
  </si>
  <si>
    <t xml:space="preserve">Vienreizējie pabalsti krīzes situācijās, kā arī stihiskas nelaimes gadījumiem un ugunsgrēka gadījumiem   </t>
  </si>
  <si>
    <t>Jūrmalas pašvaldības pabalsts politiski represētām personām</t>
  </si>
  <si>
    <t>Pabalsts ilgdzīvotājiem</t>
  </si>
  <si>
    <t>Pabalsts personām ar izcilu mūža ieguldījumu Jūrmalas pilsētas attīstībā</t>
  </si>
  <si>
    <t>Pabalsts Černobiļas atomelektrostacijas avārijas seku likvidēšanas dalībniekiem</t>
  </si>
  <si>
    <t>Atbalsta sniegšana Jūrmalas pilsētas iedzīvotājiem ārkārtējas situācijas (covid-19) laikā</t>
  </si>
  <si>
    <t>90 aprūpes mājās klientiem pārtikas paku nodrošināšana 25 dienām (07.12.2020 - 31.12.2020) ārkārtējās situācijas laikā, 5 EUR/ dienā</t>
  </si>
  <si>
    <t>* Informatīvi -</t>
  </si>
  <si>
    <t>Aktivitāte: J10 sociāli drošas vides nodrošināšana</t>
  </si>
  <si>
    <t>Prioritāte P3.5. “kvalitatīvs sociālais atbalsts”</t>
  </si>
  <si>
    <t>Aktivitāte: Nr.217 Daudzbērnu ģimeņu atbalsta pasākumi</t>
  </si>
  <si>
    <t>Aktivitāte: Nr.223 Kvalitatīva sociālās palīdzības nodrošināšana un sociālā atbalsta sniegšana</t>
  </si>
  <si>
    <t>10.120</t>
  </si>
  <si>
    <t>10.200</t>
  </si>
  <si>
    <t>10.400</t>
  </si>
  <si>
    <t>10.700</t>
  </si>
  <si>
    <t>Tāme Nr.03.1.1.</t>
  </si>
  <si>
    <t>Jūrmalas pilsētas dome</t>
  </si>
  <si>
    <t>90000056357</t>
  </si>
  <si>
    <t>Jūrmala, Jomas iela 1/5</t>
  </si>
  <si>
    <t>03.390</t>
  </si>
  <si>
    <t>Iestādes uzturēšana</t>
  </si>
  <si>
    <t>LV57PARX0002484572002</t>
  </si>
  <si>
    <t>Finansējums nepieciešams veselības apdrošināšanas izdevumu segšanai</t>
  </si>
  <si>
    <t>Tāme Nr.06.1.1.</t>
  </si>
  <si>
    <t>06.600</t>
  </si>
  <si>
    <t>LV81PARX0002484577002</t>
  </si>
  <si>
    <t>Līdzekļu ekonomija</t>
  </si>
  <si>
    <t>Tāme Nr.09.26.1.</t>
  </si>
  <si>
    <t>Slokas pamatskola</t>
  </si>
  <si>
    <t>90000051612</t>
  </si>
  <si>
    <t>Skolas iela 3, Jūrmala, LV-2010</t>
  </si>
  <si>
    <t>LV24PARX0002484572014</t>
  </si>
  <si>
    <t>LV87PARX0002484573014</t>
  </si>
  <si>
    <t>LV48PARX0002484577014</t>
  </si>
  <si>
    <t>Naudas līdzekļu atlikums uz 01.01.2020</t>
  </si>
  <si>
    <r>
      <rPr>
        <i/>
        <u/>
        <sz val="9"/>
        <rFont val="Times New Roman"/>
        <family val="1"/>
        <charset val="186"/>
      </rPr>
      <t>Mērķdotācijā   piešķirt</t>
    </r>
    <r>
      <rPr>
        <sz val="9"/>
        <rFont val="Times New Roman"/>
        <family val="1"/>
        <charset val="186"/>
      </rPr>
      <t xml:space="preserve"> finansējumu EUR 1078, no tā: 1) EUR 869 pamata un vispārējās izglītības pedagogu darba samaksai, par attālināto darbu ; 2) EUR 209 darba devēja VSAOI samaksai</t>
    </r>
  </si>
  <si>
    <t>Pamatbudžetā kodā 1141 palielināt EUR 5.00, piemaksas par nakts darbu (11/2020 aprēķināts EUR 342.00 - budžeta atlikums EUR 337.00</t>
  </si>
  <si>
    <t>Pamatbudžetā kodā 1142 palielināt EUR 2.00 piemaksas par nakts darbu   (11/2020 aprēķināts EUR 68.00 - budžeta atlikums EUR 66.00</t>
  </si>
  <si>
    <t>Pamatbudžetā kodā 1147 novirzīt EUR 7.00 uz kodiem: 1) 1141 piemaksas par nakts darbu EUR 5,00 (11/2020 aprēķināts EUR 342.00 - budžeta atlikums EUR 337.00; 2) 1142 piemaksa par svētku dienām EUR 2.00  (11/2020 aprēķināts EUR 68.00 - budžeta atlikums EUR 66.00</t>
  </si>
  <si>
    <t>Mērķdotācijā kodā 1149 piešķirt finansējumu EUR 869 pamata un vispārējās izglītības pedagogu darba samaksai, par attālināto darbu</t>
  </si>
  <si>
    <t>Mērķdotācijas kodā 1210 piešķirt finansējumu EUR 209 darba devēja VSAOI samaksai</t>
  </si>
  <si>
    <t>Tāme Nr.04.1.7.</t>
  </si>
  <si>
    <t>04.510</t>
  </si>
  <si>
    <t>Jūrmalas pilsētas pašvaldības 2020.-2022.gada Ceļu fonda izlietojuma programma</t>
  </si>
  <si>
    <t>LV84PARX0002484572001</t>
  </si>
  <si>
    <t>Tāme Nr.04.1.19.</t>
  </si>
  <si>
    <t>LV78TREL980200804800B</t>
  </si>
  <si>
    <r>
      <rPr>
        <b/>
        <sz val="9"/>
        <color rgb="FF000000"/>
        <rFont val="Times New Roman"/>
        <family val="1"/>
        <charset val="186"/>
      </rPr>
      <t>20.pielikums</t>
    </r>
    <r>
      <rPr>
        <sz val="9"/>
        <color rgb="FF000000"/>
        <rFont val="Times New Roman"/>
        <family val="1"/>
        <charset val="186"/>
      </rPr>
      <t xml:space="preserve"> Jūrmalas pilsētas domes  </t>
    </r>
  </si>
  <si>
    <t>2019.gada 19.decembra  saistošajiem noteikumiem Nr.57</t>
  </si>
  <si>
    <t>Jūrmalas pilsētas pašvaldības saistības (EUR)</t>
  </si>
  <si>
    <t>Aizņēmuma apjoms</t>
  </si>
  <si>
    <t>Aizņēmuma paņemšanas gads</t>
  </si>
  <si>
    <t xml:space="preserve">Projekts/Aizņēmuma atdošanas maksajuma gads </t>
  </si>
  <si>
    <t>2034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</si>
  <si>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</si>
  <si>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</si>
  <si>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</si>
  <si>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</si>
  <si>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</si>
  <si>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</si>
  <si>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</si>
  <si>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t>2020-2022</t>
  </si>
  <si>
    <t>Daudzfunkcionāla dabas tūrisma centra jaunbūve un  meža parka  labiekārtojums Ķemeros (ITI SAM 5.6.2.)</t>
  </si>
  <si>
    <t>Kredīta % atmaksa 2,7%</t>
  </si>
  <si>
    <t>Pilsētas atpūtas parka un jauniešu mājas izveide Kauguros 
(ITI SAM 3.3.1.)</t>
  </si>
  <si>
    <t>2020-2021</t>
  </si>
  <si>
    <t>Jūrmalas pilsētas vispārējās vidējās izglītības iestāžu infrastruktūras pilnveide
 (ITI SAM 8.1.2.)</t>
  </si>
  <si>
    <t>Kredīta % atmaksas 2.7%</t>
  </si>
  <si>
    <t>2022-2023</t>
  </si>
  <si>
    <t>Pašvaldības ēkas Raiņa ielā 62, Jūrmalā pārbūve un energoefektivitātes paaugstināšana (ITI SAM 4.2.2.)</t>
  </si>
  <si>
    <t>2021-2022</t>
  </si>
  <si>
    <t>Infrastruktūras pilnveide sabiedrībā balstītu sociālo pakalpojumu nodrošināšanai Jūrmalā (ITI SAM 9.3.1.)</t>
  </si>
  <si>
    <t>Lielupes radīto plūdu un krasta erozijas risku apdraudējumu novēršanas pasākumi Dubultos - Majoros - Dzintaros (SAM 5.1.1.)</t>
  </si>
  <si>
    <t>Jūrmalas veselības veicināšanas un sociālo pakalpojumu centra ēku pārbūve un energoefektivitātes paaugstināšana (alternatīva ITI SAM 4.2.2.)</t>
  </si>
  <si>
    <t>2022-2025</t>
  </si>
  <si>
    <t>Dzintaru koncertzāles attīstība</t>
  </si>
  <si>
    <t>Daudzfunkcionāla dabas tūrisma centra pastāvīgās ekspozīcijas izveide (1.kārta), centra teritorijas un funkcionālās meža parka teritorijas  labiekārtošana</t>
  </si>
  <si>
    <t>Mežsargu ielas seguma nomaiņa no grants seguma uz asfaltbetona segumu posmā no dzelzceļa līdz Vasaras ielai, Jūrmalā</t>
  </si>
  <si>
    <t>2021;…</t>
  </si>
  <si>
    <t xml:space="preserve">Plānojamās kredītsaistības, t.sk. Ceļu investīciju projektiem </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</si>
  <si>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</si>
  <si>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</si>
  <si>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</si>
  <si>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</si>
  <si>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</si>
  <si>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</si>
  <si>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</si>
  <si>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</si>
  <si>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</si>
  <si>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</si>
  <si>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</si>
  <si>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</si>
  <si>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</si>
  <si>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</si>
  <si>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</si>
  <si>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</si>
  <si>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</si>
  <si>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Jūrmalas ūdenssaimniecības attīstības projekta II kārta (ar sadārdzinājumu) (atmaksa 10 gados)</t>
  </si>
  <si>
    <t>Kredīta atmaksa 2,7%</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</si>
  <si>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</si>
  <si>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</si>
  <si>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</si>
  <si>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</si>
  <si>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</si>
  <si>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</si>
  <si>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</si>
  <si>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</si>
  <si>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</si>
  <si>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</si>
  <si>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</si>
  <si>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2019-2021</t>
  </si>
  <si>
    <t>Jūrmalas pilsētas Kauguru vidusskolas ēkas energoefektivitātes paaugstināšana 
(ITI SAM 4.2.2.)</t>
  </si>
  <si>
    <t>Jūrmalas pilsētas vispārējās vidējās izglītības iestāžu infrastruktūras pilnveide
 (ITI SAM 8.1.2.) (Kauguru vidusskola)</t>
  </si>
  <si>
    <t>2019-2020</t>
  </si>
  <si>
    <t>Jūrmalas Sporta skolas peldbaseinu ēkas pārbūve un energoefektivitātes paaugstināšana (ITI SAM 4.2.2)</t>
  </si>
  <si>
    <t>Jūrmalas ūdenstūrisma pakalpojuma infrastruktūras attīstība atbilstoši pilsētas ekonomiskajai specializācijai (ITI SAM 3.3.1.)</t>
  </si>
  <si>
    <t>Jūrmalas pilsētas Ķemeru pamatskolas ēkas pārbūve un energoefektivitātes paaugstināšana (ITI SAM 4.2.2.)</t>
  </si>
  <si>
    <t>Ķemeru parka pārbūve un restaurācija
 (ITI SAM 5.6.2.)</t>
  </si>
  <si>
    <t>Teātra ielas posma no Lienes ielas līdz Jomas ielai infrastruktūras atjaunošana un autostāvvietu izbūve, Jūrmalā</t>
  </si>
  <si>
    <t>Rēzeknes pulka ielas pārbūve posmā no Viestura ielas līdz Aizputes ielai, Jūrmalā</t>
  </si>
  <si>
    <t>Jūrmalas ūdenssaimniecības attīstības projekta trešā kārta (atmaksa 20 gados)</t>
  </si>
  <si>
    <t>Galvojumi un ilgtermiņa saistības</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</si>
  <si>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</si>
  <si>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</si>
  <si>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</si>
  <si>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</si>
  <si>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</si>
  <si>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</si>
  <si>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</si>
  <si>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</si>
  <si>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Ilgtermiņa saistības</t>
  </si>
  <si>
    <t>Pašvaldības īpašuma apdrošināšana</t>
  </si>
  <si>
    <t>Starptautiskās volejbola federācijas 3* čempionāta pludmales volejbolā nodrošinājums</t>
  </si>
  <si>
    <t>Projektu konkursa mērķprogrammas "Profesionālās mākslas pieejamība Jūrmalā ietvaros projekta "Klasiskās mūzikas festivāla "Rīga Jūrmala" līdzfinansējuma nodrošinājusm</t>
  </si>
  <si>
    <t>Projektu konkursa mērķprogrammas "Profesionālās mākslas pieejamība Jūrmalā ietvaros projekta "Festivāls Summertime - aicina Inese Galante" līdzfinansējuma nodrošinājums</t>
  </si>
  <si>
    <t>Projektu konkursa mērķprogrammas "Profesionālās mākslas pieejamība Jūrmalā ietvaros projekta "13.starptautiskais ērģeļmūzikas festivāls "Vox angelica" līdzfinansējuma nodrošinājusm</t>
  </si>
  <si>
    <t>Pakalpojumu līguma ar SIA "L TIPS AGENCY" nodrošinājums</t>
  </si>
  <si>
    <t>Pakalpojumu līguma ar SIA "deBusul Music" nodrošinājums</t>
  </si>
  <si>
    <t>Pakalpojumu līguma ar SIA "IDEJU INSTITŪTS" nodrošinājums</t>
  </si>
  <si>
    <t>Līgums ar SIA "PROMARK CONSTRUCTION" par robežzīmes izgatavošanu un uzstādīšanu</t>
  </si>
  <si>
    <t>Deju festivāls "Baltijas uzlēcošās zvaigznes"</t>
  </si>
  <si>
    <t>Ceļu fonda izlietojuma programma, aktivitāte "Ielu, ceļu un ceļu inženierbūvju uzturēšana, atjaunošana, pārbūve un izbūve" nākamā gada saistības</t>
  </si>
  <si>
    <t>Līgums ar SIA "Baltic choir association" par "5.starptautisko Baltijas jūras koru konkursu un Jasmīnas kora koncertu" norisi</t>
  </si>
  <si>
    <t>Plānojamie galvojumi</t>
  </si>
  <si>
    <t>Saistības pavisam kopā:</t>
  </si>
  <si>
    <t>Atmaksājamā pamatsumma</t>
  </si>
  <si>
    <t>Kredītprocenti</t>
  </si>
  <si>
    <t>Tāme Nr. 09.22.1.</t>
  </si>
  <si>
    <t>90009251357</t>
  </si>
  <si>
    <t>Lībiešu iela 19, Jūrmala, LV-2015</t>
  </si>
  <si>
    <t>09.100</t>
  </si>
  <si>
    <t>LV53PARX0002484572074</t>
  </si>
  <si>
    <t>LV53PARX0002484573044</t>
  </si>
  <si>
    <t>LV30PARX0002484577047</t>
  </si>
  <si>
    <t>LV64PARX0002484576047</t>
  </si>
  <si>
    <t>Naudas līdzekļi nepieciešami  pedagogu darba algas izmaksai par 2020.gada decembri.</t>
  </si>
  <si>
    <t>Veidojas līdzekļu ekonomija, līdz ar to pārnes atlikumu uz EKK 1119  139.00 eur darba algas izmaksai pedagogiem par decembra mēnesi.</t>
  </si>
  <si>
    <t>Iestādes uzturēšana un pirmsskolas izglītības nodrošināšana</t>
  </si>
  <si>
    <t>Jūrmalas pirmsskolas izglītības iestāde "Zvaniņš"</t>
  </si>
  <si>
    <t>Tāme Nr.09.20.1.</t>
  </si>
  <si>
    <t>90009563202</t>
  </si>
  <si>
    <t>Lībiešu iela 21, Jūrmala, LV-2016</t>
  </si>
  <si>
    <t>LV31PARX0002484572082</t>
  </si>
  <si>
    <t>LV15PARX0002484573049</t>
  </si>
  <si>
    <t>LV89PARX0002484577052</t>
  </si>
  <si>
    <t>Nauda nepieciešama algas avansiem par 2020. gada decembri.</t>
  </si>
  <si>
    <t>1 euro trūkst noapaļošanas dēļ gada griezumā.</t>
  </si>
  <si>
    <t>Ekonomija veidojas gada griezumā pensionāru dēļ.</t>
  </si>
  <si>
    <t>Ekonomija veidojas darbinieku maz slimošanas dēļ.</t>
  </si>
  <si>
    <t>Jūrmalas pirmsskolas izglītības iestāde "Podziņa"</t>
  </si>
  <si>
    <t>Tāme Nr.09.21.1.</t>
  </si>
  <si>
    <t>Jūrmalas pirmsskolas izglītības iestāde "Saulīte"</t>
  </si>
  <si>
    <t>90009249206</t>
  </si>
  <si>
    <t>Rēzeknes pulka iela 28, Jūrmala, LV-2010</t>
  </si>
  <si>
    <t>LV21PARX0002484572068</t>
  </si>
  <si>
    <t>LV21PARX0002484573038</t>
  </si>
  <si>
    <t>LV95PARX0002484577041</t>
  </si>
  <si>
    <t>Veidojas līdzekļu ekonomija no pedagogu slimības lapas B (perioda 01.11.-30.11.2020) aprēķinot 395.00 EUR * 1 mēnesi = 395.00 EUR</t>
  </si>
  <si>
    <t>Papildus naudas līdzekļi ir niepieciešami slimības lapas A apmaksai vienam pedagogam.</t>
  </si>
  <si>
    <t>Struktūrvienība:</t>
  </si>
  <si>
    <t>Īpašumu pārvaldes Pašvaldības īpašumu nodaļa</t>
  </si>
  <si>
    <t>Pašvaldības īpašumu pārvaldīšana</t>
  </si>
  <si>
    <t>pamatbudžets</t>
  </si>
  <si>
    <t>maksas pakalpojumi</t>
  </si>
  <si>
    <t>Vērtēšana (tirgus vērtību noteikšana un aktualizācija; kapitālsabiedrību pamatkapitālā iekļaujamo nekustamo īpašumu vērtēšana; kapitālsabiedrību vērtēšana)</t>
  </si>
  <si>
    <t xml:space="preserve">JPAP_R3.1.2_131 </t>
  </si>
  <si>
    <t>Sludinājumi un reklāmas</t>
  </si>
  <si>
    <t xml:space="preserve">JPAP_P2.9_R2.9.1_115 JPAP_R2.2.1_70 </t>
  </si>
  <si>
    <t>Informatīvie stendi (izgatavošana, uzstādīšana, demontāža)</t>
  </si>
  <si>
    <t>JPAP_R2.2.1_70</t>
  </si>
  <si>
    <t>JPAP_R3.1.2_131</t>
  </si>
  <si>
    <t>Nekustamā īpašuma nodokļa kompensācija</t>
  </si>
  <si>
    <t>Telpu noma</t>
  </si>
  <si>
    <t>Pašvaldības īpašumā esošo nekustamo īpašumu pārvaldīšana un komunālie pakalpojumi</t>
  </si>
  <si>
    <t>Finansējums nepieciešams izdevumu segšanai par elektroenerģijas patēriņu</t>
  </si>
  <si>
    <t>Īpašumu apdrošināšana</t>
  </si>
  <si>
    <t xml:space="preserve">JPAP_P2.9_R2.9.1_115JPAP_R3.1.2_131 </t>
  </si>
  <si>
    <t>Ēku tehniskā stāvokļa novērtēšana</t>
  </si>
  <si>
    <t>Kadastrālā uzmērīšana zemesgabaliem, kas ierakstāmi zemesgrāmatā uz Jūrmalas pilsētas pašvaldības vārda, zemes ierīcības projekti</t>
  </si>
  <si>
    <t>JPAP_R3.1.2_131
JPAP_R2.8.1_99</t>
  </si>
  <si>
    <t>Inventarizācijas lietas, būvju vai dzīvokļu kadastrālās uzmērīšanas lietas, datu aktualizācija un citu dokumentu sagatavošana eģistrēšanai zemesgrāmatā uz Jūrmalas pilšetas pašvaldības vārda, t.sk.Valsts zemes dienesta izziņas</t>
  </si>
  <si>
    <t>Kancelejas nodevas, valsts nodevas</t>
  </si>
  <si>
    <t>JPAP_R2.8.1_99</t>
  </si>
  <si>
    <t>Izdevumi juridiskās palīdzības sniedzējiem - notāra pakalpojumi, juridiskie slēdzieni zemes īpašuma lietās, konsultācijas apdrošināšanas jautājumos</t>
  </si>
  <si>
    <t>Zaudējumu segšana trešajām personām</t>
  </si>
  <si>
    <t>Nekustamā īpašuma iegāde</t>
  </si>
  <si>
    <t>04.900</t>
  </si>
  <si>
    <t>JPAP_R3.2.1_131</t>
  </si>
  <si>
    <t>Valsts nodeva īpašumu pirkšanai</t>
  </si>
  <si>
    <t>Attīstības plānošanas dokumenta nosaukums un rīcības virzienu atšifrējums.</t>
  </si>
  <si>
    <t>Jūrmalas pilsētas attīstības programma 2014.-2020.gadam (JPAP):</t>
  </si>
  <si>
    <t>Prioritāte: P2.2. Marķējumu un informācijas zīmju sistēmas pilnveide</t>
  </si>
  <si>
    <t>Rīcības virziens: R2.2.1. Jūrmalas vizuālās identitātes standarta izstrāde un ieviešana</t>
  </si>
  <si>
    <t>Aktivitāte Nr.70 Jūrmalas vizuālās identitātes veidošanaun uzraudzīšana</t>
  </si>
  <si>
    <t>Rīcības virziens: R2.8.1. Publiskās telpas pilnveide</t>
  </si>
  <si>
    <t>Aktivitāte Nr.99 Publiskās telpas apsaimniekošana</t>
  </si>
  <si>
    <t>Prioritāte P2.9. Dzīvojamā fonda attīstība</t>
  </si>
  <si>
    <t>Rīcības virziens R2.10.1.: Privātā īpašuma sakopšanas motivēšana</t>
  </si>
  <si>
    <t>Aktivitāte Nr.115 Privātīpašumu sakoptības veicināšana</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</si>
  <si>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</si>
  <si>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</si>
  <si>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</si>
  <si>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t>Tāme Nr.06.1.6.</t>
  </si>
  <si>
    <t>LV81PARX0002484577002; LV78PARX0002484577056</t>
  </si>
  <si>
    <r>
      <rPr>
        <b/>
        <sz val="9"/>
        <rFont val="Times New Roman"/>
        <family val="1"/>
        <charset val="186"/>
      </rPr>
      <t>12.pielikums</t>
    </r>
    <r>
      <rPr>
        <sz val="9"/>
        <rFont val="Times New Roman"/>
        <family val="1"/>
        <charset val="186"/>
      </rPr>
      <t xml:space="preserve"> Jūrmalas pilsētas domes</t>
    </r>
  </si>
  <si>
    <t>2020.gada budžeta atšifrējums pa programmām un budžeta veidiem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</si>
</sst>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1"/>
      <color theme="1"/>
      <name val="Calibri"/>
      <family val="2"/>
      <charset val="186"/>
      <scheme val="minor"/>
    </font>
    <font>
      <sz val="11"/>
      <color rgb="FF006100"/>
      <name val="Calibri"/>
      <family val="2"/>
      <charset val="186"/>
      <scheme val="minor"/>
    </font>
    <font>
      <sz val="10"/>
      <name val="Arial"/>
      <family val="2"/>
      <charset val="186"/>
    </font>
    <font>
      <sz val="9"/>
      <name val="Times New Roman"/>
      <family val="1"/>
      <charset val="186"/>
    </font>
    <font>
      <b/>
      <u/>
      <sz val="12"/>
      <name val="Times New Roman"/>
      <family val="1"/>
      <charset val="186"/>
    </font>
    <font>
      <sz val="10"/>
      <name val="Times New Roman"/>
      <family val="1"/>
      <charset val="186"/>
    </font>
    <font>
      <b/>
      <sz val="9"/>
      <name val="Times New Roman"/>
      <family val="1"/>
      <charset val="186"/>
    </font>
    <font>
      <i/>
      <sz val="9"/>
      <name val="Times New Roman"/>
      <family val="1"/>
      <charset val="186"/>
    </font>
    <font>
      <sz val="6"/>
      <name val="Times New Roman"/>
      <family val="1"/>
      <charset val="186"/>
    </font>
    <font>
      <sz val="9"/>
      <color theme="1"/>
      <name val="Times New Roman"/>
      <family val="1"/>
      <charset val="186"/>
    </font>
    <font>
      <sz val="9"/>
      <color rgb="FFFF0000"/>
      <name val="Times New Roman"/>
      <family val="1"/>
      <charset val="186"/>
    </font>
    <font>
      <b/>
      <sz val="9"/>
      <color theme="1"/>
      <name val="Times New Roman"/>
      <family val="1"/>
      <charset val="186"/>
    </font>
    <font>
      <sz val="9"/>
      <color rgb="FF00B050"/>
      <name val="Times New Roman"/>
      <family val="1"/>
      <charset val="186"/>
    </font>
    <font>
      <sz val="9"/>
      <color rgb="FFC00000"/>
      <name val="Times New Roman"/>
      <family val="1"/>
      <charset val="186"/>
    </font>
    <font>
      <sz val="9"/>
      <color rgb="FF92D050"/>
      <name val="Times New Roman"/>
      <family val="1"/>
      <charset val="186"/>
    </font>
    <font>
      <sz val="11"/>
      <color rgb="FF006100"/>
      <name val="Times New Roman"/>
      <family val="1"/>
      <charset val="186"/>
    </font>
    <font>
      <sz val="9"/>
      <color theme="9" tint="-0.499984740745262"/>
      <name val="Times New Roman"/>
      <family val="1"/>
      <charset val="186"/>
    </font>
    <font>
      <sz val="9"/>
      <color theme="9" tint="-0.249977111117893"/>
      <name val="Times New Roman"/>
      <family val="1"/>
      <charset val="186"/>
    </font>
    <font>
      <b/>
      <sz val="12"/>
      <name val="Times New Roman"/>
      <family val="1"/>
      <charset val="186"/>
    </font>
    <font>
      <b/>
      <i/>
      <sz val="12"/>
      <name val="Times New Roman"/>
      <family val="1"/>
      <charset val="186"/>
    </font>
    <font>
      <sz val="11"/>
      <color indexed="8"/>
      <name val="Calibri"/>
      <family val="2"/>
      <charset val="186"/>
    </font>
    <font>
      <i/>
      <u/>
      <sz val="9"/>
      <name val="Times New Roman"/>
      <family val="1"/>
      <charset val="186"/>
    </font>
    <font>
      <sz val="10"/>
      <color rgb="FF000000"/>
      <name val="Arial"/>
      <family val="2"/>
      <charset val="186"/>
    </font>
    <font>
      <sz val="11"/>
      <color rgb="FF000000"/>
      <name val="Calibri"/>
      <family val="2"/>
      <charset val="186"/>
    </font>
    <font>
      <sz val="14"/>
      <color rgb="FF000000"/>
      <name val="Times New Roman"/>
      <family val="1"/>
      <charset val="186"/>
    </font>
    <font>
      <b/>
      <sz val="16"/>
      <color rgb="FF000000"/>
      <name val="Times New Roman"/>
      <family val="1"/>
      <charset val="186"/>
    </font>
    <font>
      <b/>
      <sz val="10"/>
      <color rgb="FF000000"/>
      <name val="Arial"/>
      <family val="2"/>
      <charset val="186"/>
    </font>
    <font>
      <sz val="9"/>
      <color rgb="FF000000"/>
      <name val="Times New Roman"/>
      <family val="1"/>
      <charset val="186"/>
    </font>
    <font>
      <b/>
      <sz val="9"/>
      <color rgb="FF000000"/>
      <name val="Times New Roman"/>
      <family val="1"/>
      <charset val="186"/>
    </font>
    <font>
      <b/>
      <sz val="18"/>
      <color rgb="FF000000"/>
      <name val="Times New Roman"/>
      <family val="1"/>
      <charset val="186"/>
    </font>
    <font>
      <sz val="8"/>
      <color rgb="FF000000"/>
      <name val="Times New Roman"/>
      <family val="1"/>
      <charset val="186"/>
    </font>
    <font>
      <sz val="10"/>
      <color rgb="FF000000"/>
      <name val="Times New Roman"/>
      <family val="1"/>
      <charset val="186"/>
    </font>
    <font>
      <b/>
      <sz val="12"/>
      <color rgb="FF000000"/>
      <name val="Times New Roman"/>
      <family val="1"/>
      <charset val="186"/>
    </font>
    <font>
      <i/>
      <sz val="12"/>
      <color rgb="FF000000"/>
      <name val="Times New Roman"/>
      <family val="1"/>
      <charset val="186"/>
    </font>
    <font>
      <sz val="12"/>
      <color rgb="FF000000"/>
      <name val="Times New Roman"/>
      <family val="1"/>
      <charset val="186"/>
    </font>
    <font>
      <b/>
      <i/>
      <sz val="12"/>
      <color rgb="FF000000"/>
      <name val="Times New Roman"/>
      <family val="1"/>
      <charset val="186"/>
    </font>
    <font>
      <sz val="12"/>
      <color rgb="FFFF0000"/>
      <name val="Times New Roman"/>
      <family val="1"/>
      <charset val="186"/>
    </font>
    <font>
      <sz val="12"/>
      <color rgb="FF000000"/>
      <name val="Arial"/>
      <family val="2"/>
      <charset val="186"/>
    </font>
    <font>
      <b/>
      <sz val="10"/>
      <color rgb="FF000000"/>
      <name val="Times New Roman"/>
      <family val="1"/>
      <charset val="186"/>
    </font>
    <font>
      <sz val="11"/>
      <color theme="1"/>
      <name val="Calibri"/>
      <family val="2"/>
      <charset val="186"/>
      <scheme val="minor"/>
    </font>
    <font>
      <sz val="9"/>
      <color theme="1"/>
      <name val="Calibri"/>
      <family val="2"/>
      <charset val="186"/>
      <scheme val="minor"/>
    </font>
    <font>
      <b/>
      <sz val="12"/>
      <color theme="1"/>
      <name val="Times New Roman"/>
      <family val="1"/>
      <charset val="186"/>
    </font>
    <font>
      <b/>
      <i/>
      <sz val="12"/>
      <color theme="1"/>
      <name val="Times New Roman"/>
      <family val="1"/>
      <charset val="186"/>
    </font>
    <font>
      <b/>
      <sz val="14"/>
      <color theme="1"/>
      <name val="Times New Roman"/>
      <family val="1"/>
      <charset val="186"/>
    </font>
  </fonts>
  <fills count="16">
    <fill>
      <patternFill patternType="none"/>
    </fill>
    <fill>
      <patternFill patternType="gray125"/>
    </fill>
    <fill>
      <patternFill patternType="solid">
        <fgColor rgb="FFC6EFCE"/>
      </patternFill>
    </fill>
    <fill>
      <patternFill patternType="solid">
        <fgColor indexed="9"/>
        <bgColor indexed="64"/>
      </patternFill>
    </fill>
    <fill>
      <patternFill patternType="solid">
        <fgColor theme="0"/>
        <bgColor indexed="64"/>
      </patternFill>
    </fill>
    <fill>
      <patternFill patternType="solid">
        <fgColor indexed="51"/>
        <bgColor indexed="64"/>
      </patternFill>
    </fill>
    <fill>
      <patternFill patternType="solid">
        <fgColor rgb="FFFFC000"/>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CC00"/>
        <bgColor indexed="64"/>
      </patternFill>
    </fill>
    <fill>
      <patternFill patternType="solid">
        <fgColor rgb="FFFFFF00"/>
        <bgColor indexed="64"/>
      </patternFill>
    </fill>
    <fill>
      <patternFill patternType="solid">
        <fgColor rgb="FFFFFF00"/>
        <bgColor rgb="FFFFFF00"/>
      </patternFill>
    </fill>
    <fill>
      <patternFill patternType="solid">
        <fgColor rgb="FFFFFFFF"/>
        <bgColor rgb="FFFFFFFF"/>
      </patternFill>
    </fill>
    <fill>
      <patternFill patternType="solid">
        <fgColor rgb="FFFFFF00"/>
        <bgColor rgb="FFFFFFFF"/>
      </patternFill>
    </fill>
    <fill>
      <patternFill patternType="solid">
        <fgColor theme="4" tint="0.79998168889431442"/>
        <bgColor indexed="64"/>
      </patternFill>
    </fill>
  </fills>
  <borders count="18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right style="hair">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medium">
        <color indexed="64"/>
      </right>
      <top style="double">
        <color indexed="64"/>
      </top>
      <bottom style="thin">
        <color indexed="64"/>
      </bottom>
      <diagonal/>
    </border>
    <border>
      <left style="hair">
        <color indexed="64"/>
      </left>
      <right style="thin">
        <color indexed="64"/>
      </right>
      <top/>
      <bottom/>
      <diagonal/>
    </border>
    <border>
      <left/>
      <right style="medium">
        <color indexed="64"/>
      </right>
      <top/>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right style="hair">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style="medium">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hair">
        <color indexed="64"/>
      </top>
      <bottom/>
      <diagonal/>
    </border>
    <border>
      <left style="thin">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right style="hair">
        <color indexed="64"/>
      </right>
      <top style="double">
        <color indexed="64"/>
      </top>
      <bottom style="double">
        <color indexed="64"/>
      </bottom>
      <diagonal/>
    </border>
    <border>
      <left/>
      <right style="medium">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medium">
        <color indexed="64"/>
      </right>
      <top style="hair">
        <color indexed="64"/>
      </top>
      <bottom style="hair">
        <color indexed="64"/>
      </bottom>
      <diagonal/>
    </border>
    <border>
      <left/>
      <right/>
      <top/>
      <bottom style="hair">
        <color indexed="64"/>
      </bottom>
      <diagonal/>
    </border>
    <border>
      <left style="thin">
        <color indexed="64"/>
      </left>
      <right style="medium">
        <color indexed="64"/>
      </right>
      <top style="hair">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double">
        <color indexed="64"/>
      </bottom>
      <diagonal/>
    </border>
    <border>
      <left style="hair">
        <color indexed="64"/>
      </left>
      <right/>
      <top style="hair">
        <color indexed="64"/>
      </top>
      <bottom/>
      <diagonal/>
    </border>
    <border>
      <left style="hair">
        <color indexed="64"/>
      </left>
      <right/>
      <top/>
      <bottom/>
      <diagonal/>
    </border>
    <border>
      <left/>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diagonal/>
    </border>
    <border>
      <left style="thin">
        <color rgb="FF000000"/>
      </left>
      <right style="medium">
        <color rgb="FF000000"/>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thin">
        <color indexed="64"/>
      </bottom>
      <diagonal/>
    </border>
    <border>
      <left style="thin">
        <color rgb="FF000000"/>
      </left>
      <right style="thin">
        <color rgb="FF000000"/>
      </right>
      <top/>
      <bottom style="thin">
        <color indexed="64"/>
      </bottom>
      <diagonal/>
    </border>
    <border>
      <left style="thin">
        <color rgb="FF000000"/>
      </left>
      <right/>
      <top/>
      <bottom style="thin">
        <color indexed="64"/>
      </bottom>
      <diagonal/>
    </border>
    <border>
      <left style="thin">
        <color rgb="FF000000"/>
      </left>
      <right style="medium">
        <color rgb="FF000000"/>
      </right>
      <top/>
      <bottom style="thin">
        <color indexed="64"/>
      </bottom>
      <diagonal/>
    </border>
    <border>
      <left/>
      <right style="thin">
        <color rgb="FF000000"/>
      </right>
      <top/>
      <bottom style="medium">
        <color rgb="FF000000"/>
      </bottom>
      <diagonal/>
    </border>
    <border>
      <left style="medium">
        <color rgb="FF000000"/>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style="thin">
        <color rgb="FF000000"/>
      </left>
      <right style="medium">
        <color rgb="FF000000"/>
      </right>
      <top style="thin">
        <color rgb="FF000000"/>
      </top>
      <bottom style="medium">
        <color indexed="64"/>
      </bottom>
      <diagonal/>
    </border>
    <border>
      <left style="medium">
        <color indexed="64"/>
      </left>
      <right style="thin">
        <color rgb="FF000000"/>
      </right>
      <top style="medium">
        <color indexed="64"/>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top style="medium">
        <color indexed="64"/>
      </top>
      <bottom style="thin">
        <color indexed="64"/>
      </bottom>
      <diagonal/>
    </border>
    <border>
      <left style="thin">
        <color rgb="FF000000"/>
      </left>
      <right/>
      <top style="medium">
        <color indexed="64"/>
      </top>
      <bottom/>
      <diagonal/>
    </border>
    <border>
      <left style="thin">
        <color rgb="FF000000"/>
      </left>
      <right style="thin">
        <color rgb="FF000000"/>
      </right>
      <top style="medium">
        <color indexed="64"/>
      </top>
      <bottom/>
      <diagonal/>
    </border>
    <border>
      <left style="thin">
        <color rgb="FF000000"/>
      </left>
      <right style="medium">
        <color rgb="FF000000"/>
      </right>
      <top style="medium">
        <color indexed="64"/>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bottom style="medium">
        <color indexed="64"/>
      </bottom>
      <diagonal/>
    </border>
    <border>
      <left style="thin">
        <color rgb="FF000000"/>
      </left>
      <right style="medium">
        <color rgb="FF000000"/>
      </right>
      <top/>
      <bottom style="medium">
        <color indexed="64"/>
      </bottom>
      <diagonal/>
    </border>
    <border>
      <left style="thin">
        <color rgb="FF000000"/>
      </left>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style="thin">
        <color rgb="FF000000"/>
      </right>
      <top style="thin">
        <color rgb="FF000000"/>
      </top>
      <bottom style="medium">
        <color rgb="FF000000"/>
      </bottom>
      <diagonal/>
    </border>
    <border>
      <left/>
      <right/>
      <top style="thin">
        <color rgb="FF000000"/>
      </top>
      <bottom style="medium">
        <color rgb="FF000000"/>
      </bottom>
      <diagonal/>
    </border>
    <border>
      <left/>
      <right/>
      <top style="medium">
        <color rgb="FF000000"/>
      </top>
      <bottom style="medium">
        <color rgb="FF000000"/>
      </bottom>
      <diagonal/>
    </border>
    <border>
      <left style="medium">
        <color rgb="FF000000"/>
      </left>
      <right style="thin">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right/>
      <top style="medium">
        <color rgb="FF000000"/>
      </top>
      <bottom style="medium">
        <color indexed="64"/>
      </bottom>
      <diagonal/>
    </border>
    <border>
      <left style="thin">
        <color rgb="FF000000"/>
      </left>
      <right/>
      <top style="medium">
        <color rgb="FF000000"/>
      </top>
      <bottom style="medium">
        <color indexed="64"/>
      </bottom>
      <diagonal/>
    </border>
    <border>
      <left style="thin">
        <color rgb="FF000000"/>
      </left>
      <right style="medium">
        <color rgb="FF000000"/>
      </right>
      <top style="medium">
        <color rgb="FF000000"/>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thin">
        <color rgb="FF000000"/>
      </bottom>
      <diagonal/>
    </border>
    <border>
      <left style="thin">
        <color rgb="FF000000"/>
      </left>
      <right/>
      <top/>
      <bottom style="thin">
        <color rgb="FF000000"/>
      </bottom>
      <diagonal/>
    </border>
    <border>
      <left style="thin">
        <color rgb="FF000000"/>
      </left>
      <right style="medium">
        <color rgb="FF000000"/>
      </right>
      <top/>
      <bottom style="thin">
        <color rgb="FF000000"/>
      </bottom>
      <diagonal/>
    </border>
    <border>
      <left/>
      <right/>
      <top style="medium">
        <color rgb="FF000000"/>
      </top>
      <bottom/>
      <diagonal/>
    </border>
    <border>
      <left/>
      <right style="thin">
        <color indexed="64"/>
      </right>
      <top/>
      <bottom style="double">
        <color indexed="64"/>
      </bottom>
      <diagonal/>
    </border>
  </borders>
  <cellStyleXfs count="16">
    <xf numFmtId="0" fontId="0" fillId="0" borderId="0"/>
    <xf numFmtId="0" fontId="1" fillId="2" borderId="0" applyNumberFormat="0" applyBorder="0" applyAlignment="0" applyProtection="0"/>
    <xf numFmtId="0" fontId="2" fillId="0" borderId="0"/>
    <xf numFmtId="0" fontId="2" fillId="0" borderId="0"/>
    <xf numFmtId="0" fontId="2" fillId="0" borderId="0"/>
    <xf numFmtId="0" fontId="2" fillId="0" borderId="0"/>
    <xf numFmtId="0" fontId="20" fillId="0" borderId="0"/>
    <xf numFmtId="0" fontId="2" fillId="0" borderId="0"/>
    <xf numFmtId="0" fontId="2" fillId="0" borderId="0"/>
    <xf numFmtId="0" fontId="2" fillId="0" borderId="0"/>
    <xf numFmtId="0" fontId="22" fillId="0" borderId="0" applyNumberFormat="0" applyBorder="0" applyProtection="0"/>
    <xf numFmtId="0" fontId="23" fillId="0" borderId="0" applyNumberFormat="0" applyFont="0" applyBorder="0" applyProtection="0"/>
    <xf numFmtId="0" fontId="22" fillId="0" borderId="0" applyNumberFormat="0" applyBorder="0" applyProtection="0"/>
    <xf numFmtId="0" fontId="23" fillId="0" borderId="0"/>
    <xf numFmtId="0" fontId="39" fillId="0" borderId="0"/>
    <xf numFmtId="0" fontId="39" fillId="0" borderId="0"/>
  </cellStyleXfs>
  <cellXfs count="1543">
    <xf numFmtId="0" fontId="0" fillId="0" borderId="0" xfId="0"/>
    <xf numFmtId="0" fontId="3" fillId="3" borderId="0" xfId="2" applyFont="1" applyFill="1" applyBorder="1" applyAlignment="1" applyProtection="1">
      <alignment vertical="center"/>
      <protection locked="0"/>
    </xf>
    <xf numFmtId="0" fontId="3" fillId="0" borderId="0" xfId="2" applyFont="1" applyFill="1" applyBorder="1" applyAlignment="1" applyProtection="1">
      <alignment vertical="center"/>
    </xf>
    <xf numFmtId="49" fontId="5" fillId="3" borderId="4" xfId="2" applyNumberFormat="1" applyFont="1" applyFill="1" applyBorder="1" applyAlignment="1" applyProtection="1">
      <alignment vertical="center"/>
    </xf>
    <xf numFmtId="49" fontId="6" fillId="3" borderId="0" xfId="2" applyNumberFormat="1" applyFont="1" applyFill="1" applyBorder="1" applyAlignment="1" applyProtection="1">
      <alignment vertical="center"/>
    </xf>
    <xf numFmtId="49" fontId="3" fillId="3" borderId="4" xfId="2" applyNumberFormat="1" applyFont="1" applyFill="1" applyBorder="1" applyAlignment="1" applyProtection="1">
      <alignment vertical="center"/>
    </xf>
    <xf numFmtId="49" fontId="3" fillId="3" borderId="0" xfId="2" applyNumberFormat="1" applyFont="1" applyFill="1" applyBorder="1" applyAlignment="1" applyProtection="1">
      <alignment vertical="center"/>
    </xf>
    <xf numFmtId="49" fontId="7" fillId="3" borderId="4" xfId="2" applyNumberFormat="1" applyFont="1" applyFill="1" applyBorder="1" applyAlignment="1" applyProtection="1">
      <alignment vertical="center"/>
    </xf>
    <xf numFmtId="49" fontId="3" fillId="3" borderId="7" xfId="2" applyNumberFormat="1" applyFont="1" applyFill="1" applyBorder="1" applyAlignment="1" applyProtection="1">
      <alignment vertical="center"/>
    </xf>
    <xf numFmtId="49" fontId="3" fillId="3" borderId="8" xfId="2" applyNumberFormat="1" applyFont="1" applyFill="1" applyBorder="1" applyAlignment="1" applyProtection="1">
      <alignment vertical="center"/>
    </xf>
    <xf numFmtId="49" fontId="3" fillId="3" borderId="9" xfId="2" applyNumberFormat="1" applyFont="1" applyFill="1" applyBorder="1" applyAlignment="1" applyProtection="1">
      <alignment vertical="center"/>
      <protection locked="0"/>
    </xf>
    <xf numFmtId="49" fontId="3" fillId="3" borderId="10" xfId="2" applyNumberFormat="1" applyFont="1" applyFill="1" applyBorder="1" applyAlignment="1" applyProtection="1">
      <alignment vertical="center"/>
      <protection locked="0"/>
    </xf>
    <xf numFmtId="49" fontId="3" fillId="0" borderId="0" xfId="2" applyNumberFormat="1" applyFont="1" applyFill="1" applyBorder="1" applyAlignment="1" applyProtection="1">
      <alignment horizontal="center" vertical="center" wrapText="1"/>
    </xf>
    <xf numFmtId="0" fontId="3" fillId="0" borderId="0" xfId="2" applyFont="1" applyFill="1" applyBorder="1" applyAlignment="1" applyProtection="1">
      <alignment horizontal="center" vertical="center" textRotation="90"/>
    </xf>
    <xf numFmtId="1" fontId="8" fillId="0" borderId="26" xfId="2" applyNumberFormat="1" applyFont="1" applyFill="1" applyBorder="1" applyAlignment="1" applyProtection="1">
      <alignment horizontal="center" vertical="center"/>
    </xf>
    <xf numFmtId="1" fontId="8" fillId="0" borderId="27" xfId="2" applyNumberFormat="1" applyFont="1" applyFill="1" applyBorder="1" applyAlignment="1" applyProtection="1">
      <alignment horizontal="center" vertical="center"/>
    </xf>
    <xf numFmtId="1" fontId="8" fillId="0" borderId="28" xfId="2" applyNumberFormat="1" applyFont="1" applyFill="1" applyBorder="1" applyAlignment="1" applyProtection="1">
      <alignment horizontal="center" vertical="center"/>
    </xf>
    <xf numFmtId="1" fontId="8" fillId="0" borderId="29" xfId="2" applyNumberFormat="1" applyFont="1" applyFill="1" applyBorder="1" applyAlignment="1" applyProtection="1">
      <alignment horizontal="center" vertical="center"/>
    </xf>
    <xf numFmtId="1" fontId="8" fillId="0" borderId="30" xfId="2" applyNumberFormat="1" applyFont="1" applyFill="1" applyBorder="1" applyAlignment="1" applyProtection="1">
      <alignment horizontal="center" vertical="center"/>
    </xf>
    <xf numFmtId="1" fontId="8" fillId="0" borderId="31" xfId="2" applyNumberFormat="1" applyFont="1" applyFill="1" applyBorder="1" applyAlignment="1" applyProtection="1">
      <alignment horizontal="center" vertical="center"/>
    </xf>
    <xf numFmtId="0" fontId="6" fillId="0" borderId="15" xfId="2" applyFont="1" applyFill="1" applyBorder="1" applyAlignment="1" applyProtection="1">
      <alignment vertical="center" wrapText="1"/>
    </xf>
    <xf numFmtId="0" fontId="6" fillId="0" borderId="15" xfId="2" applyFont="1" applyFill="1" applyBorder="1" applyAlignment="1" applyProtection="1">
      <alignment horizontal="left" vertical="center" wrapText="1"/>
    </xf>
    <xf numFmtId="0" fontId="6" fillId="0" borderId="16" xfId="2" applyFont="1" applyFill="1" applyBorder="1" applyAlignment="1" applyProtection="1">
      <alignment vertical="center"/>
    </xf>
    <xf numFmtId="0" fontId="6" fillId="0" borderId="17" xfId="2" applyFont="1" applyFill="1" applyBorder="1" applyAlignment="1" applyProtection="1">
      <alignment vertical="center"/>
    </xf>
    <xf numFmtId="0" fontId="6" fillId="0" borderId="32" xfId="2" applyFont="1" applyFill="1" applyBorder="1" applyAlignment="1" applyProtection="1">
      <alignment vertical="center"/>
      <protection locked="0"/>
    </xf>
    <xf numFmtId="0" fontId="6" fillId="0" borderId="16" xfId="2" applyFont="1" applyFill="1" applyBorder="1" applyAlignment="1" applyProtection="1">
      <alignment vertical="center"/>
      <protection locked="0"/>
    </xf>
    <xf numFmtId="0" fontId="6" fillId="0" borderId="17" xfId="2" applyFont="1" applyFill="1" applyBorder="1" applyAlignment="1" applyProtection="1">
      <alignment vertical="center"/>
      <protection locked="0"/>
    </xf>
    <xf numFmtId="0" fontId="6" fillId="0" borderId="19" xfId="2" applyFont="1" applyFill="1" applyBorder="1" applyAlignment="1" applyProtection="1">
      <alignment vertical="center"/>
      <protection locked="0"/>
    </xf>
    <xf numFmtId="0" fontId="6" fillId="0" borderId="33" xfId="2" applyFont="1" applyFill="1" applyBorder="1" applyAlignment="1" applyProtection="1">
      <alignment vertical="center"/>
      <protection locked="0"/>
    </xf>
    <xf numFmtId="0" fontId="6" fillId="0" borderId="0" xfId="2" applyFont="1" applyFill="1" applyBorder="1" applyAlignment="1" applyProtection="1">
      <alignment vertical="center"/>
    </xf>
    <xf numFmtId="0" fontId="6" fillId="0" borderId="34" xfId="2" applyFont="1" applyFill="1" applyBorder="1" applyAlignment="1" applyProtection="1">
      <alignment vertical="center" wrapText="1"/>
    </xf>
    <xf numFmtId="0" fontId="6" fillId="0" borderId="34" xfId="2" applyFont="1" applyFill="1" applyBorder="1" applyAlignment="1" applyProtection="1">
      <alignment horizontal="left" vertical="center" wrapText="1"/>
    </xf>
    <xf numFmtId="3" fontId="6" fillId="0" borderId="35" xfId="2" applyNumberFormat="1" applyFont="1" applyFill="1" applyBorder="1" applyAlignment="1" applyProtection="1">
      <alignment horizontal="right" vertical="center"/>
    </xf>
    <xf numFmtId="3" fontId="6" fillId="0" borderId="36" xfId="2" applyNumberFormat="1" applyFont="1" applyFill="1" applyBorder="1" applyAlignment="1" applyProtection="1">
      <alignment horizontal="right" vertical="center"/>
    </xf>
    <xf numFmtId="3" fontId="6" fillId="0" borderId="37" xfId="2" applyNumberFormat="1" applyFont="1" applyFill="1" applyBorder="1" applyAlignment="1" applyProtection="1">
      <alignment horizontal="right" vertical="center"/>
    </xf>
    <xf numFmtId="3" fontId="6" fillId="0" borderId="38" xfId="2" applyNumberFormat="1" applyFont="1" applyFill="1" applyBorder="1" applyAlignment="1" applyProtection="1">
      <alignment horizontal="right" vertical="center"/>
    </xf>
    <xf numFmtId="3" fontId="6" fillId="0" borderId="39" xfId="2" applyNumberFormat="1" applyFont="1" applyFill="1" applyBorder="1" applyAlignment="1" applyProtection="1">
      <alignment horizontal="right" vertical="center"/>
      <protection locked="0"/>
    </xf>
    <xf numFmtId="0" fontId="3" fillId="0" borderId="26" xfId="2" applyFont="1" applyFill="1" applyBorder="1" applyAlignment="1" applyProtection="1">
      <alignment vertical="center" wrapText="1"/>
    </xf>
    <xf numFmtId="0" fontId="3" fillId="0" borderId="26" xfId="2" applyFont="1" applyFill="1" applyBorder="1" applyAlignment="1" applyProtection="1">
      <alignment horizontal="left" vertical="center" wrapText="1"/>
    </xf>
    <xf numFmtId="3" fontId="3" fillId="0" borderId="27" xfId="2" applyNumberFormat="1" applyFont="1" applyFill="1" applyBorder="1" applyAlignment="1" applyProtection="1">
      <alignment horizontal="right" vertical="center"/>
    </xf>
    <xf numFmtId="3" fontId="3" fillId="0" borderId="28" xfId="2" applyNumberFormat="1" applyFont="1" applyFill="1" applyBorder="1" applyAlignment="1" applyProtection="1">
      <alignment horizontal="right" vertical="center"/>
    </xf>
    <xf numFmtId="3" fontId="3" fillId="0" borderId="29" xfId="2" applyNumberFormat="1" applyFont="1" applyFill="1" applyBorder="1" applyAlignment="1" applyProtection="1">
      <alignment horizontal="right" vertical="center"/>
    </xf>
    <xf numFmtId="3" fontId="3" fillId="0" borderId="30" xfId="2" applyNumberFormat="1" applyFont="1" applyFill="1" applyBorder="1" applyAlignment="1" applyProtection="1">
      <alignment horizontal="right" vertical="center"/>
    </xf>
    <xf numFmtId="3" fontId="3" fillId="0" borderId="31" xfId="2" applyNumberFormat="1" applyFont="1" applyFill="1" applyBorder="1" applyAlignment="1" applyProtection="1">
      <alignment horizontal="right" vertical="center"/>
      <protection locked="0"/>
    </xf>
    <xf numFmtId="0" fontId="3" fillId="0" borderId="15" xfId="2" applyFont="1" applyFill="1" applyBorder="1" applyAlignment="1" applyProtection="1">
      <alignment vertical="center" wrapText="1"/>
    </xf>
    <xf numFmtId="0" fontId="3" fillId="0" borderId="15" xfId="2" applyFont="1" applyFill="1" applyBorder="1" applyAlignment="1" applyProtection="1">
      <alignment horizontal="right" vertical="center" wrapText="1"/>
    </xf>
    <xf numFmtId="3" fontId="3" fillId="0" borderId="16" xfId="2" applyNumberFormat="1" applyFont="1" applyFill="1" applyBorder="1" applyAlignment="1" applyProtection="1">
      <alignment horizontal="right" vertical="center"/>
      <protection locked="0"/>
    </xf>
    <xf numFmtId="3" fontId="3" fillId="0" borderId="17" xfId="2" applyNumberFormat="1" applyFont="1" applyFill="1" applyBorder="1" applyAlignment="1" applyProtection="1">
      <alignment horizontal="right" vertical="center"/>
      <protection locked="0"/>
    </xf>
    <xf numFmtId="3" fontId="3" fillId="0" borderId="32" xfId="2" applyNumberFormat="1" applyFont="1" applyFill="1" applyBorder="1" applyAlignment="1" applyProtection="1">
      <alignment horizontal="right" vertical="center"/>
    </xf>
    <xf numFmtId="3" fontId="3" fillId="0" borderId="19" xfId="2" applyNumberFormat="1" applyFont="1" applyFill="1" applyBorder="1" applyAlignment="1" applyProtection="1">
      <alignment horizontal="right" vertical="center"/>
      <protection locked="0"/>
    </xf>
    <xf numFmtId="3" fontId="3" fillId="0" borderId="33" xfId="2" applyNumberFormat="1" applyFont="1" applyFill="1" applyBorder="1" applyAlignment="1" applyProtection="1">
      <alignment horizontal="right" vertical="center"/>
      <protection locked="0"/>
    </xf>
    <xf numFmtId="0" fontId="3" fillId="0" borderId="40" xfId="2" applyFont="1" applyFill="1" applyBorder="1" applyAlignment="1" applyProtection="1">
      <alignment vertical="center" wrapText="1"/>
    </xf>
    <xf numFmtId="0" fontId="3" fillId="0" borderId="40" xfId="2" applyFont="1" applyFill="1" applyBorder="1" applyAlignment="1" applyProtection="1">
      <alignment horizontal="right" vertical="center" wrapText="1"/>
    </xf>
    <xf numFmtId="3" fontId="3" fillId="0" borderId="41" xfId="2" applyNumberFormat="1" applyFont="1" applyFill="1" applyBorder="1" applyAlignment="1" applyProtection="1">
      <alignment horizontal="right" vertical="center"/>
      <protection locked="0"/>
    </xf>
    <xf numFmtId="3" fontId="3" fillId="0" borderId="42" xfId="2" applyNumberFormat="1" applyFont="1" applyFill="1" applyBorder="1" applyAlignment="1" applyProtection="1">
      <alignment horizontal="right" vertical="center"/>
      <protection locked="0"/>
    </xf>
    <xf numFmtId="3" fontId="3" fillId="0" borderId="43" xfId="2" applyNumberFormat="1" applyFont="1" applyFill="1" applyBorder="1" applyAlignment="1" applyProtection="1">
      <alignment horizontal="right" vertical="center"/>
    </xf>
    <xf numFmtId="3" fontId="9" fillId="4" borderId="44" xfId="2" applyNumberFormat="1" applyFont="1" applyFill="1" applyBorder="1" applyAlignment="1" applyProtection="1">
      <alignment horizontal="right" vertical="center"/>
      <protection locked="0"/>
    </xf>
    <xf numFmtId="3" fontId="3" fillId="0" borderId="46" xfId="2" applyNumberFormat="1" applyFont="1" applyFill="1" applyBorder="1" applyAlignment="1" applyProtection="1">
      <alignment horizontal="right" vertical="center"/>
      <protection locked="0"/>
    </xf>
    <xf numFmtId="0" fontId="6" fillId="0" borderId="49" xfId="2" applyFont="1" applyFill="1" applyBorder="1" applyAlignment="1" applyProtection="1">
      <alignment horizontal="left" vertical="center" wrapText="1"/>
      <protection locked="0"/>
    </xf>
    <xf numFmtId="0" fontId="6" fillId="0" borderId="49" xfId="2" applyFont="1" applyFill="1" applyBorder="1" applyAlignment="1" applyProtection="1">
      <alignment horizontal="left" vertical="center" wrapText="1"/>
    </xf>
    <xf numFmtId="3" fontId="3" fillId="0" borderId="50" xfId="2" applyNumberFormat="1" applyFont="1" applyFill="1" applyBorder="1" applyAlignment="1" applyProtection="1">
      <alignment horizontal="right" vertical="center"/>
      <protection locked="0"/>
    </xf>
    <xf numFmtId="3" fontId="3" fillId="0" borderId="51" xfId="2" applyNumberFormat="1" applyFont="1" applyFill="1" applyBorder="1" applyAlignment="1" applyProtection="1">
      <alignment horizontal="right" vertical="center"/>
      <protection locked="0"/>
    </xf>
    <xf numFmtId="3" fontId="3" fillId="0" borderId="52" xfId="2" applyNumberFormat="1" applyFont="1" applyFill="1" applyBorder="1" applyAlignment="1" applyProtection="1">
      <alignment horizontal="right" vertical="center"/>
    </xf>
    <xf numFmtId="3" fontId="3" fillId="0" borderId="50" xfId="2" applyNumberFormat="1" applyFont="1" applyFill="1" applyBorder="1" applyAlignment="1" applyProtection="1">
      <alignment horizontal="center" vertical="center"/>
      <protection locked="0"/>
    </xf>
    <xf numFmtId="3" fontId="3" fillId="0" borderId="51" xfId="2" applyNumberFormat="1" applyFont="1" applyFill="1" applyBorder="1" applyAlignment="1" applyProtection="1">
      <alignment horizontal="center" vertical="center"/>
      <protection locked="0"/>
    </xf>
    <xf numFmtId="3" fontId="3" fillId="0" borderId="52" xfId="2" applyNumberFormat="1" applyFont="1" applyFill="1" applyBorder="1" applyAlignment="1" applyProtection="1">
      <alignment horizontal="center" vertical="center"/>
    </xf>
    <xf numFmtId="3" fontId="3" fillId="0" borderId="53" xfId="2" applyNumberFormat="1" applyFont="1" applyFill="1" applyBorder="1" applyAlignment="1" applyProtection="1">
      <alignment horizontal="center" vertical="center"/>
    </xf>
    <xf numFmtId="3" fontId="3" fillId="0" borderId="51" xfId="2" applyNumberFormat="1" applyFont="1" applyFill="1" applyBorder="1" applyAlignment="1" applyProtection="1">
      <alignment horizontal="center" vertical="center"/>
    </xf>
    <xf numFmtId="3" fontId="3" fillId="0" borderId="50" xfId="2" applyNumberFormat="1" applyFont="1" applyFill="1" applyBorder="1" applyAlignment="1" applyProtection="1">
      <alignment horizontal="center" vertical="center"/>
    </xf>
    <xf numFmtId="3" fontId="3" fillId="0" borderId="54" xfId="2" applyNumberFormat="1" applyFont="1" applyFill="1" applyBorder="1" applyAlignment="1" applyProtection="1">
      <alignment horizontal="center" vertical="center"/>
      <protection locked="0"/>
    </xf>
    <xf numFmtId="0" fontId="6" fillId="0" borderId="49" xfId="2" applyFont="1" applyFill="1" applyBorder="1" applyAlignment="1" applyProtection="1">
      <alignment horizontal="center" vertical="center" wrapText="1"/>
    </xf>
    <xf numFmtId="0" fontId="3" fillId="0" borderId="15" xfId="2" applyFont="1" applyFill="1" applyBorder="1" applyAlignment="1" applyProtection="1">
      <alignment horizontal="left" vertical="center" wrapText="1"/>
    </xf>
    <xf numFmtId="3" fontId="3" fillId="0" borderId="16" xfId="2" applyNumberFormat="1" applyFont="1" applyFill="1" applyBorder="1" applyAlignment="1" applyProtection="1">
      <alignment horizontal="center" vertical="center"/>
    </xf>
    <xf numFmtId="3" fontId="3" fillId="0" borderId="17" xfId="2" applyNumberFormat="1" applyFont="1" applyFill="1" applyBorder="1" applyAlignment="1" applyProtection="1">
      <alignment horizontal="center" vertical="center"/>
    </xf>
    <xf numFmtId="3" fontId="3" fillId="0" borderId="32" xfId="2" applyNumberFormat="1" applyFont="1" applyFill="1" applyBorder="1" applyAlignment="1" applyProtection="1">
      <alignment horizontal="center" vertical="center"/>
    </xf>
    <xf numFmtId="3" fontId="3" fillId="0" borderId="19" xfId="2" applyNumberFormat="1" applyFont="1" applyFill="1" applyBorder="1" applyAlignment="1" applyProtection="1">
      <alignment horizontal="center" vertical="center"/>
      <protection locked="0"/>
    </xf>
    <xf numFmtId="3" fontId="3" fillId="0" borderId="17" xfId="2" applyNumberFormat="1" applyFont="1" applyFill="1" applyBorder="1" applyAlignment="1" applyProtection="1">
      <alignment horizontal="center" vertical="center"/>
      <protection locked="0"/>
    </xf>
    <xf numFmtId="3" fontId="3" fillId="0" borderId="16" xfId="2" applyNumberFormat="1" applyFont="1" applyFill="1" applyBorder="1" applyAlignment="1" applyProtection="1">
      <alignment horizontal="center" vertical="center"/>
      <protection locked="0"/>
    </xf>
    <xf numFmtId="3" fontId="3" fillId="0" borderId="33" xfId="2" applyNumberFormat="1" applyFont="1" applyFill="1" applyBorder="1" applyAlignment="1" applyProtection="1">
      <alignment horizontal="center" vertical="center"/>
      <protection locked="0"/>
    </xf>
    <xf numFmtId="0" fontId="3" fillId="0" borderId="40" xfId="2" applyFont="1" applyFill="1" applyBorder="1" applyAlignment="1" applyProtection="1">
      <alignment horizontal="left" vertical="center" wrapText="1"/>
    </xf>
    <xf numFmtId="3" fontId="3" fillId="0" borderId="41" xfId="2" applyNumberFormat="1" applyFont="1" applyFill="1" applyBorder="1" applyAlignment="1" applyProtection="1">
      <alignment horizontal="center" vertical="center"/>
    </xf>
    <xf numFmtId="3" fontId="3" fillId="0" borderId="42" xfId="2" applyNumberFormat="1" applyFont="1" applyFill="1" applyBorder="1" applyAlignment="1" applyProtection="1">
      <alignment horizontal="center" vertical="center"/>
    </xf>
    <xf numFmtId="3" fontId="3" fillId="0" borderId="43" xfId="2" applyNumberFormat="1" applyFont="1" applyFill="1" applyBorder="1" applyAlignment="1" applyProtection="1">
      <alignment horizontal="center" vertical="center"/>
    </xf>
    <xf numFmtId="3" fontId="3" fillId="0" borderId="44" xfId="2" applyNumberFormat="1" applyFont="1" applyFill="1" applyBorder="1" applyAlignment="1" applyProtection="1">
      <alignment horizontal="center" vertical="center"/>
      <protection locked="0"/>
    </xf>
    <xf numFmtId="3" fontId="3" fillId="0" borderId="42" xfId="2" applyNumberFormat="1" applyFont="1" applyFill="1" applyBorder="1" applyAlignment="1" applyProtection="1">
      <alignment horizontal="center" vertical="center"/>
      <protection locked="0"/>
    </xf>
    <xf numFmtId="3" fontId="3" fillId="0" borderId="45" xfId="2" applyNumberFormat="1" applyFont="1" applyFill="1" applyBorder="1" applyAlignment="1" applyProtection="1">
      <alignment vertical="center"/>
    </xf>
    <xf numFmtId="3" fontId="3" fillId="0" borderId="41" xfId="2" applyNumberFormat="1" applyFont="1" applyFill="1" applyBorder="1" applyAlignment="1" applyProtection="1">
      <alignment horizontal="center" vertical="center"/>
      <protection locked="0"/>
    </xf>
    <xf numFmtId="3" fontId="3" fillId="0" borderId="46" xfId="2" applyNumberFormat="1" applyFont="1" applyFill="1" applyBorder="1" applyAlignment="1" applyProtection="1">
      <alignment horizontal="center" vertical="center"/>
      <protection locked="0"/>
    </xf>
    <xf numFmtId="0" fontId="3" fillId="0" borderId="55" xfId="2" applyFont="1" applyFill="1" applyBorder="1" applyAlignment="1" applyProtection="1">
      <alignment horizontal="right" vertical="center" wrapText="1"/>
    </xf>
    <xf numFmtId="0" fontId="3" fillId="0" borderId="55" xfId="2" applyFont="1" applyFill="1" applyBorder="1" applyAlignment="1" applyProtection="1">
      <alignment horizontal="left" vertical="center" wrapText="1"/>
    </xf>
    <xf numFmtId="3" fontId="3" fillId="0" borderId="56" xfId="2" applyNumberFormat="1" applyFont="1" applyFill="1" applyBorder="1" applyAlignment="1" applyProtection="1">
      <alignment horizontal="center" vertical="center"/>
    </xf>
    <xf numFmtId="3" fontId="3" fillId="0" borderId="57" xfId="2" applyNumberFormat="1" applyFont="1" applyFill="1" applyBorder="1" applyAlignment="1" applyProtection="1">
      <alignment horizontal="center" vertical="center"/>
    </xf>
    <xf numFmtId="3" fontId="3" fillId="0" borderId="58" xfId="2" applyNumberFormat="1" applyFont="1" applyFill="1" applyBorder="1" applyAlignment="1" applyProtection="1">
      <alignment horizontal="center" vertical="center"/>
    </xf>
    <xf numFmtId="3" fontId="3" fillId="0" borderId="59" xfId="2" applyNumberFormat="1" applyFont="1" applyFill="1" applyBorder="1" applyAlignment="1" applyProtection="1">
      <alignment horizontal="center" vertical="center"/>
      <protection locked="0"/>
    </xf>
    <xf numFmtId="3" fontId="3" fillId="0" borderId="57" xfId="2" applyNumberFormat="1" applyFont="1" applyFill="1" applyBorder="1" applyAlignment="1" applyProtection="1">
      <alignment horizontal="center" vertical="center"/>
      <protection locked="0"/>
    </xf>
    <xf numFmtId="3" fontId="3" fillId="0" borderId="56" xfId="2" applyNumberFormat="1" applyFont="1" applyFill="1" applyBorder="1" applyAlignment="1" applyProtection="1">
      <alignment horizontal="center" vertical="center"/>
      <protection locked="0"/>
    </xf>
    <xf numFmtId="3" fontId="3" fillId="0" borderId="60" xfId="2" applyNumberFormat="1" applyFont="1" applyFill="1" applyBorder="1" applyAlignment="1" applyProtection="1">
      <alignment horizontal="center" vertical="center"/>
      <protection locked="0"/>
    </xf>
    <xf numFmtId="3" fontId="3" fillId="0" borderId="33" xfId="2" applyNumberFormat="1" applyFont="1" applyFill="1" applyBorder="1" applyAlignment="1" applyProtection="1">
      <alignment horizontal="left" vertical="center" wrapText="1"/>
      <protection locked="0"/>
    </xf>
    <xf numFmtId="0" fontId="3" fillId="0" borderId="61" xfId="2" applyFont="1" applyFill="1" applyBorder="1" applyAlignment="1" applyProtection="1">
      <alignment horizontal="right" vertical="center" wrapText="1"/>
    </xf>
    <xf numFmtId="0" fontId="3" fillId="0" borderId="61" xfId="2" applyFont="1" applyFill="1" applyBorder="1" applyAlignment="1" applyProtection="1">
      <alignment horizontal="left" vertical="center" wrapText="1"/>
    </xf>
    <xf numFmtId="3" fontId="3" fillId="0" borderId="62" xfId="2" applyNumberFormat="1" applyFont="1" applyFill="1" applyBorder="1" applyAlignment="1" applyProtection="1">
      <alignment horizontal="center" vertical="center"/>
    </xf>
    <xf numFmtId="3" fontId="3" fillId="0" borderId="63" xfId="2" applyNumberFormat="1" applyFont="1" applyFill="1" applyBorder="1" applyAlignment="1" applyProtection="1">
      <alignment horizontal="center" vertical="center"/>
    </xf>
    <xf numFmtId="3" fontId="3" fillId="0" borderId="64" xfId="2" applyNumberFormat="1" applyFont="1" applyFill="1" applyBorder="1" applyAlignment="1" applyProtection="1">
      <alignment horizontal="center" vertical="center"/>
    </xf>
    <xf numFmtId="3" fontId="3" fillId="0" borderId="65" xfId="2" applyNumberFormat="1" applyFont="1" applyFill="1" applyBorder="1" applyAlignment="1" applyProtection="1">
      <alignment horizontal="center" vertical="center"/>
      <protection locked="0"/>
    </xf>
    <xf numFmtId="3" fontId="3" fillId="0" borderId="63" xfId="2" applyNumberFormat="1" applyFont="1" applyFill="1" applyBorder="1" applyAlignment="1" applyProtection="1">
      <alignment horizontal="center" vertical="center"/>
      <protection locked="0"/>
    </xf>
    <xf numFmtId="3" fontId="3" fillId="0" borderId="62" xfId="2" applyNumberFormat="1" applyFont="1" applyFill="1" applyBorder="1" applyAlignment="1" applyProtection="1">
      <alignment horizontal="center" vertical="center"/>
      <protection locked="0"/>
    </xf>
    <xf numFmtId="3" fontId="3" fillId="0" borderId="66" xfId="2" applyNumberFormat="1" applyFont="1" applyFill="1" applyBorder="1" applyAlignment="1" applyProtection="1">
      <alignment horizontal="left" vertical="center" wrapText="1"/>
      <protection locked="0"/>
    </xf>
    <xf numFmtId="0" fontId="6" fillId="0" borderId="67" xfId="2" applyFont="1" applyFill="1" applyBorder="1" applyAlignment="1" applyProtection="1">
      <alignment horizontal="center" vertical="center" wrapText="1"/>
    </xf>
    <xf numFmtId="0" fontId="6" fillId="0" borderId="67" xfId="2" applyFont="1" applyFill="1" applyBorder="1" applyAlignment="1" applyProtection="1">
      <alignment horizontal="left" vertical="center" wrapText="1"/>
    </xf>
    <xf numFmtId="3" fontId="3" fillId="0" borderId="69" xfId="2" applyNumberFormat="1" applyFont="1" applyFill="1" applyBorder="1" applyAlignment="1" applyProtection="1">
      <alignment horizontal="right" vertical="center"/>
    </xf>
    <xf numFmtId="3" fontId="3" fillId="0" borderId="70" xfId="2" applyNumberFormat="1" applyFont="1" applyFill="1" applyBorder="1" applyAlignment="1" applyProtection="1">
      <alignment horizontal="right" vertical="center"/>
    </xf>
    <xf numFmtId="3" fontId="3" fillId="0" borderId="71" xfId="2" applyNumberFormat="1" applyFont="1" applyFill="1" applyBorder="1" applyAlignment="1" applyProtection="1">
      <alignment horizontal="right" vertical="center"/>
    </xf>
    <xf numFmtId="3" fontId="3" fillId="0" borderId="71" xfId="2" applyNumberFormat="1" applyFont="1" applyFill="1" applyBorder="1" applyAlignment="1" applyProtection="1">
      <alignment horizontal="center" vertical="center"/>
    </xf>
    <xf numFmtId="3" fontId="3" fillId="0" borderId="72" xfId="2" applyNumberFormat="1" applyFont="1" applyFill="1" applyBorder="1" applyAlignment="1" applyProtection="1">
      <alignment horizontal="center" vertical="center"/>
    </xf>
    <xf numFmtId="3" fontId="3" fillId="0" borderId="70" xfId="2" applyNumberFormat="1" applyFont="1" applyFill="1" applyBorder="1" applyAlignment="1" applyProtection="1">
      <alignment horizontal="center" vertical="center"/>
    </xf>
    <xf numFmtId="3" fontId="3" fillId="0" borderId="69" xfId="2" applyNumberFormat="1" applyFont="1" applyFill="1" applyBorder="1" applyAlignment="1" applyProtection="1">
      <alignment horizontal="center" vertical="center"/>
    </xf>
    <xf numFmtId="3" fontId="3" fillId="0" borderId="74" xfId="2" applyNumberFormat="1" applyFont="1" applyFill="1" applyBorder="1" applyAlignment="1" applyProtection="1">
      <alignment horizontal="center" vertical="center"/>
      <protection locked="0"/>
    </xf>
    <xf numFmtId="3" fontId="3" fillId="0" borderId="62" xfId="2" applyNumberFormat="1" applyFont="1" applyFill="1" applyBorder="1" applyAlignment="1" applyProtection="1">
      <alignment vertical="center"/>
      <protection locked="0"/>
    </xf>
    <xf numFmtId="3" fontId="3" fillId="0" borderId="63" xfId="2" applyNumberFormat="1" applyFont="1" applyFill="1" applyBorder="1" applyAlignment="1" applyProtection="1">
      <alignment vertical="center"/>
      <protection locked="0"/>
    </xf>
    <xf numFmtId="3" fontId="3" fillId="0" borderId="64" xfId="2" applyNumberFormat="1" applyFont="1" applyFill="1" applyBorder="1" applyAlignment="1" applyProtection="1">
      <alignment horizontal="right" vertical="center"/>
    </xf>
    <xf numFmtId="3" fontId="3" fillId="0" borderId="62" xfId="2" applyNumberFormat="1" applyFont="1" applyFill="1" applyBorder="1" applyAlignment="1" applyProtection="1">
      <alignment horizontal="right" vertical="center"/>
      <protection locked="0"/>
    </xf>
    <xf numFmtId="3" fontId="3" fillId="0" borderId="63" xfId="2" applyNumberFormat="1" applyFont="1" applyFill="1" applyBorder="1" applyAlignment="1" applyProtection="1">
      <alignment horizontal="right" vertical="center"/>
      <protection locked="0"/>
    </xf>
    <xf numFmtId="3" fontId="3" fillId="0" borderId="65" xfId="2" applyNumberFormat="1" applyFont="1" applyFill="1" applyBorder="1" applyAlignment="1" applyProtection="1">
      <alignment horizontal="center" vertical="center"/>
    </xf>
    <xf numFmtId="3" fontId="3" fillId="0" borderId="75" xfId="2" applyNumberFormat="1" applyFont="1" applyFill="1" applyBorder="1" applyAlignment="1" applyProtection="1">
      <alignment horizontal="center" vertical="center"/>
      <protection locked="0"/>
    </xf>
    <xf numFmtId="3" fontId="3" fillId="0" borderId="50" xfId="2" applyNumberFormat="1" applyFont="1" applyFill="1" applyBorder="1" applyAlignment="1" applyProtection="1">
      <alignment horizontal="right" vertical="center"/>
    </xf>
    <xf numFmtId="3" fontId="3" fillId="0" borderId="51" xfId="2" applyNumberFormat="1" applyFont="1" applyFill="1" applyBorder="1" applyAlignment="1" applyProtection="1">
      <alignment horizontal="right" vertical="center"/>
    </xf>
    <xf numFmtId="3" fontId="3" fillId="0" borderId="53" xfId="2" applyNumberFormat="1" applyFont="1" applyFill="1" applyBorder="1" applyAlignment="1" applyProtection="1">
      <alignment horizontal="right" vertical="center"/>
    </xf>
    <xf numFmtId="3" fontId="3" fillId="0" borderId="56" xfId="2" applyNumberFormat="1" applyFont="1" applyFill="1" applyBorder="1" applyAlignment="1" applyProtection="1">
      <alignment horizontal="right" vertical="center"/>
      <protection locked="0"/>
    </xf>
    <xf numFmtId="3" fontId="3" fillId="0" borderId="57" xfId="2" applyNumberFormat="1" applyFont="1" applyFill="1" applyBorder="1" applyAlignment="1" applyProtection="1">
      <alignment horizontal="right" vertical="center"/>
      <protection locked="0"/>
    </xf>
    <xf numFmtId="0" fontId="6" fillId="0" borderId="61" xfId="2" applyFont="1" applyFill="1" applyBorder="1" applyAlignment="1" applyProtection="1">
      <alignment horizontal="center" vertical="center" wrapText="1"/>
    </xf>
    <xf numFmtId="0" fontId="6" fillId="0" borderId="61" xfId="2" applyFont="1" applyFill="1" applyBorder="1" applyAlignment="1" applyProtection="1">
      <alignment horizontal="left" vertical="center" wrapText="1"/>
    </xf>
    <xf numFmtId="3" fontId="3" fillId="0" borderId="62" xfId="2" applyNumberFormat="1" applyFont="1" applyFill="1" applyBorder="1" applyAlignment="1" applyProtection="1">
      <alignment horizontal="right" vertical="center"/>
    </xf>
    <xf numFmtId="3" fontId="3" fillId="0" borderId="63" xfId="2" applyNumberFormat="1" applyFont="1" applyFill="1" applyBorder="1" applyAlignment="1" applyProtection="1">
      <alignment horizontal="right" vertical="center"/>
    </xf>
    <xf numFmtId="3" fontId="3" fillId="0" borderId="54" xfId="2" applyNumberFormat="1" applyFont="1" applyFill="1" applyBorder="1" applyAlignment="1" applyProtection="1">
      <alignment horizontal="right" vertical="center"/>
      <protection locked="0"/>
    </xf>
    <xf numFmtId="0" fontId="3" fillId="0" borderId="67" xfId="2" applyFont="1" applyFill="1" applyBorder="1" applyAlignment="1" applyProtection="1">
      <alignment horizontal="right" vertical="center" wrapText="1"/>
    </xf>
    <xf numFmtId="0" fontId="3" fillId="0" borderId="67" xfId="2" applyFont="1" applyFill="1" applyBorder="1" applyAlignment="1" applyProtection="1">
      <alignment horizontal="left" vertical="center" wrapText="1"/>
    </xf>
    <xf numFmtId="3" fontId="3" fillId="0" borderId="69" xfId="2" applyNumberFormat="1" applyFont="1" applyFill="1" applyBorder="1" applyAlignment="1" applyProtection="1">
      <alignment horizontal="center" vertical="center"/>
      <protection locked="0"/>
    </xf>
    <xf numFmtId="3" fontId="3" fillId="0" borderId="70" xfId="2" applyNumberFormat="1" applyFont="1" applyFill="1" applyBorder="1" applyAlignment="1" applyProtection="1">
      <alignment horizontal="center" vertical="center"/>
      <protection locked="0"/>
    </xf>
    <xf numFmtId="3" fontId="3" fillId="0" borderId="74" xfId="2" applyNumberFormat="1" applyFont="1" applyFill="1" applyBorder="1" applyAlignment="1" applyProtection="1">
      <alignment horizontal="right" vertical="center"/>
      <protection locked="0"/>
    </xf>
    <xf numFmtId="0" fontId="3" fillId="0" borderId="67" xfId="2" applyFont="1" applyFill="1" applyBorder="1" applyAlignment="1" applyProtection="1">
      <alignment vertical="center" wrapText="1"/>
    </xf>
    <xf numFmtId="3" fontId="3" fillId="0" borderId="69" xfId="2" applyNumberFormat="1" applyFont="1" applyFill="1" applyBorder="1" applyAlignment="1" applyProtection="1">
      <alignment vertical="center"/>
    </xf>
    <xf numFmtId="3" fontId="3" fillId="0" borderId="70" xfId="2" applyNumberFormat="1" applyFont="1" applyFill="1" applyBorder="1" applyAlignment="1" applyProtection="1">
      <alignment vertical="center"/>
    </xf>
    <xf numFmtId="0" fontId="6" fillId="0" borderId="15" xfId="2" applyFont="1" applyBorder="1" applyAlignment="1" applyProtection="1">
      <alignment vertical="center" wrapText="1"/>
    </xf>
    <xf numFmtId="0" fontId="6" fillId="0" borderId="15" xfId="2" applyFont="1" applyBorder="1" applyAlignment="1" applyProtection="1">
      <alignment horizontal="left" vertical="center" wrapText="1"/>
    </xf>
    <xf numFmtId="3" fontId="6" fillId="0" borderId="16" xfId="2" applyNumberFormat="1" applyFont="1" applyBorder="1" applyAlignment="1" applyProtection="1">
      <alignment vertical="center"/>
    </xf>
    <xf numFmtId="3" fontId="6" fillId="0" borderId="17" xfId="2" applyNumberFormat="1" applyFont="1" applyBorder="1" applyAlignment="1" applyProtection="1">
      <alignment vertical="center"/>
    </xf>
    <xf numFmtId="3" fontId="6" fillId="0" borderId="32" xfId="2" applyNumberFormat="1" applyFont="1" applyBorder="1" applyAlignment="1" applyProtection="1">
      <alignment vertical="center"/>
    </xf>
    <xf numFmtId="3" fontId="6" fillId="0" borderId="19" xfId="2" applyNumberFormat="1" applyFont="1" applyBorder="1" applyAlignment="1" applyProtection="1">
      <alignment vertical="center"/>
    </xf>
    <xf numFmtId="3" fontId="6" fillId="0" borderId="33" xfId="2" applyNumberFormat="1" applyFont="1" applyBorder="1" applyAlignment="1" applyProtection="1">
      <alignment vertical="center"/>
      <protection locked="0"/>
    </xf>
    <xf numFmtId="0" fontId="6" fillId="0" borderId="34" xfId="2" applyFont="1" applyFill="1" applyBorder="1" applyAlignment="1" applyProtection="1">
      <alignment vertical="center"/>
    </xf>
    <xf numFmtId="3" fontId="6" fillId="0" borderId="35" xfId="2" applyNumberFormat="1" applyFont="1" applyFill="1" applyBorder="1" applyAlignment="1" applyProtection="1">
      <alignment vertical="center"/>
    </xf>
    <xf numFmtId="3" fontId="6" fillId="0" borderId="36" xfId="2" applyNumberFormat="1" applyFont="1" applyFill="1" applyBorder="1" applyAlignment="1" applyProtection="1">
      <alignment vertical="center"/>
    </xf>
    <xf numFmtId="3" fontId="6" fillId="0" borderId="37" xfId="2" applyNumberFormat="1" applyFont="1" applyFill="1" applyBorder="1" applyAlignment="1" applyProtection="1">
      <alignment vertical="center"/>
    </xf>
    <xf numFmtId="3" fontId="6" fillId="0" borderId="38" xfId="2" applyNumberFormat="1" applyFont="1" applyFill="1" applyBorder="1" applyAlignment="1" applyProtection="1">
      <alignment vertical="center"/>
    </xf>
    <xf numFmtId="3" fontId="6" fillId="0" borderId="39" xfId="2" applyNumberFormat="1" applyFont="1" applyFill="1" applyBorder="1" applyAlignment="1" applyProtection="1">
      <alignment vertical="center"/>
      <protection locked="0"/>
    </xf>
    <xf numFmtId="0" fontId="6" fillId="0" borderId="76" xfId="2" applyFont="1" applyFill="1" applyBorder="1" applyAlignment="1" applyProtection="1">
      <alignment vertical="center"/>
    </xf>
    <xf numFmtId="0" fontId="6" fillId="0" borderId="76" xfId="2" applyFont="1" applyFill="1" applyBorder="1" applyAlignment="1" applyProtection="1">
      <alignment vertical="center" wrapText="1"/>
    </xf>
    <xf numFmtId="3" fontId="6" fillId="0" borderId="77" xfId="2" applyNumberFormat="1" applyFont="1" applyFill="1" applyBorder="1" applyAlignment="1" applyProtection="1">
      <alignment vertical="center"/>
    </xf>
    <xf numFmtId="3" fontId="6" fillId="0" borderId="78" xfId="2" applyNumberFormat="1" applyFont="1" applyFill="1" applyBorder="1" applyAlignment="1" applyProtection="1">
      <alignment vertical="center"/>
    </xf>
    <xf numFmtId="3" fontId="6" fillId="0" borderId="79" xfId="2" applyNumberFormat="1" applyFont="1" applyFill="1" applyBorder="1" applyAlignment="1" applyProtection="1">
      <alignment vertical="center"/>
    </xf>
    <xf numFmtId="3" fontId="6" fillId="0" borderId="80" xfId="2" applyNumberFormat="1" applyFont="1" applyFill="1" applyBorder="1" applyAlignment="1" applyProtection="1">
      <alignment vertical="center"/>
    </xf>
    <xf numFmtId="3" fontId="6" fillId="0" borderId="81" xfId="2" applyNumberFormat="1" applyFont="1" applyFill="1" applyBorder="1" applyAlignment="1" applyProtection="1">
      <alignment vertical="center"/>
      <protection locked="0"/>
    </xf>
    <xf numFmtId="0" fontId="6" fillId="0" borderId="15" xfId="2" applyFont="1" applyFill="1" applyBorder="1" applyAlignment="1" applyProtection="1">
      <alignment vertical="center"/>
    </xf>
    <xf numFmtId="3" fontId="6" fillId="0" borderId="16" xfId="2" applyNumberFormat="1" applyFont="1" applyFill="1" applyBorder="1" applyAlignment="1" applyProtection="1">
      <alignment vertical="center"/>
    </xf>
    <xf numFmtId="3" fontId="6" fillId="0" borderId="17" xfId="2" applyNumberFormat="1" applyFont="1" applyFill="1" applyBorder="1" applyAlignment="1" applyProtection="1">
      <alignment vertical="center"/>
    </xf>
    <xf numFmtId="3" fontId="6" fillId="0" borderId="32" xfId="2" applyNumberFormat="1" applyFont="1" applyFill="1" applyBorder="1" applyAlignment="1" applyProtection="1">
      <alignment vertical="center"/>
    </xf>
    <xf numFmtId="3" fontId="6" fillId="0" borderId="19" xfId="2" applyNumberFormat="1" applyFont="1" applyFill="1" applyBorder="1" applyAlignment="1" applyProtection="1">
      <alignment vertical="center"/>
    </xf>
    <xf numFmtId="3" fontId="6" fillId="0" borderId="33" xfId="2" applyNumberFormat="1" applyFont="1" applyFill="1" applyBorder="1" applyAlignment="1" applyProtection="1">
      <alignment vertical="center"/>
      <protection locked="0"/>
    </xf>
    <xf numFmtId="0" fontId="6" fillId="5" borderId="82" xfId="2" applyFont="1" applyFill="1" applyBorder="1" applyAlignment="1" applyProtection="1">
      <alignment horizontal="left" vertical="center" wrapText="1"/>
    </xf>
    <xf numFmtId="3" fontId="6" fillId="5" borderId="83" xfId="2" applyNumberFormat="1" applyFont="1" applyFill="1" applyBorder="1" applyAlignment="1" applyProtection="1">
      <alignment vertical="center"/>
    </xf>
    <xf numFmtId="3" fontId="6" fillId="5" borderId="84" xfId="2" applyNumberFormat="1" applyFont="1" applyFill="1" applyBorder="1" applyAlignment="1" applyProtection="1">
      <alignment vertical="center"/>
    </xf>
    <xf numFmtId="3" fontId="6" fillId="5" borderId="85" xfId="2" applyNumberFormat="1" applyFont="1" applyFill="1" applyBorder="1" applyAlignment="1" applyProtection="1">
      <alignment vertical="center"/>
    </xf>
    <xf numFmtId="3" fontId="6" fillId="5" borderId="86" xfId="2" applyNumberFormat="1" applyFont="1" applyFill="1" applyBorder="1" applyAlignment="1" applyProtection="1">
      <alignment vertical="center"/>
    </xf>
    <xf numFmtId="3" fontId="6" fillId="5" borderId="87" xfId="2" applyNumberFormat="1" applyFont="1" applyFill="1" applyBorder="1" applyAlignment="1" applyProtection="1">
      <alignment vertical="center"/>
    </xf>
    <xf numFmtId="3" fontId="6" fillId="5" borderId="88" xfId="2" applyNumberFormat="1" applyFont="1" applyFill="1" applyBorder="1" applyAlignment="1" applyProtection="1">
      <alignment vertical="center"/>
      <protection locked="0"/>
    </xf>
    <xf numFmtId="0" fontId="3" fillId="0" borderId="49" xfId="2" applyFont="1" applyFill="1" applyBorder="1" applyAlignment="1" applyProtection="1">
      <alignment horizontal="left" vertical="center" wrapText="1"/>
    </xf>
    <xf numFmtId="3" fontId="3" fillId="0" borderId="50" xfId="2" applyNumberFormat="1" applyFont="1" applyFill="1" applyBorder="1" applyAlignment="1" applyProtection="1">
      <alignment vertical="center"/>
    </xf>
    <xf numFmtId="3" fontId="3" fillId="0" borderId="51" xfId="2" applyNumberFormat="1" applyFont="1" applyFill="1" applyBorder="1" applyAlignment="1" applyProtection="1">
      <alignment vertical="center"/>
    </xf>
    <xf numFmtId="3" fontId="3" fillId="0" borderId="52" xfId="2" applyNumberFormat="1" applyFont="1" applyFill="1" applyBorder="1" applyAlignment="1" applyProtection="1">
      <alignment vertical="center"/>
    </xf>
    <xf numFmtId="3" fontId="3" fillId="0" borderId="53" xfId="2" applyNumberFormat="1" applyFont="1" applyFill="1" applyBorder="1" applyAlignment="1" applyProtection="1">
      <alignment vertical="center"/>
    </xf>
    <xf numFmtId="3" fontId="3" fillId="0" borderId="88" xfId="2" applyNumberFormat="1" applyFont="1" applyFill="1" applyBorder="1" applyAlignment="1" applyProtection="1">
      <alignment vertical="center"/>
      <protection locked="0"/>
    </xf>
    <xf numFmtId="0" fontId="3" fillId="0" borderId="67" xfId="2" applyFont="1" applyFill="1" applyBorder="1" applyAlignment="1" applyProtection="1">
      <alignment horizontal="center" vertical="center" wrapText="1"/>
    </xf>
    <xf numFmtId="3" fontId="3" fillId="0" borderId="71" xfId="2" applyNumberFormat="1" applyFont="1" applyFill="1" applyBorder="1" applyAlignment="1" applyProtection="1">
      <alignment vertical="center"/>
    </xf>
    <xf numFmtId="3" fontId="3" fillId="0" borderId="72" xfId="2" applyNumberFormat="1" applyFont="1" applyFill="1" applyBorder="1" applyAlignment="1" applyProtection="1">
      <alignment vertical="center"/>
    </xf>
    <xf numFmtId="3" fontId="3" fillId="0" borderId="74" xfId="2" applyNumberFormat="1" applyFont="1" applyFill="1" applyBorder="1" applyAlignment="1" applyProtection="1">
      <alignment vertical="center"/>
      <protection locked="0"/>
    </xf>
    <xf numFmtId="3" fontId="3" fillId="0" borderId="16" xfId="2" applyNumberFormat="1" applyFont="1" applyFill="1" applyBorder="1" applyAlignment="1" applyProtection="1">
      <alignment vertical="center"/>
      <protection locked="0"/>
    </xf>
    <xf numFmtId="3" fontId="3" fillId="0" borderId="17" xfId="2" applyNumberFormat="1" applyFont="1" applyFill="1" applyBorder="1" applyAlignment="1" applyProtection="1">
      <alignment vertical="center"/>
      <protection locked="0"/>
    </xf>
    <xf numFmtId="3" fontId="3" fillId="0" borderId="32" xfId="2" applyNumberFormat="1" applyFont="1" applyFill="1" applyBorder="1" applyAlignment="1" applyProtection="1">
      <alignment vertical="center"/>
    </xf>
    <xf numFmtId="3" fontId="3" fillId="0" borderId="19" xfId="2" applyNumberFormat="1" applyFont="1" applyFill="1" applyBorder="1" applyAlignment="1" applyProtection="1">
      <alignment vertical="center"/>
      <protection locked="0"/>
    </xf>
    <xf numFmtId="3" fontId="3" fillId="0" borderId="33" xfId="2" applyNumberFormat="1" applyFont="1" applyFill="1" applyBorder="1" applyAlignment="1" applyProtection="1">
      <alignment vertical="center"/>
      <protection locked="0"/>
    </xf>
    <xf numFmtId="3" fontId="3" fillId="0" borderId="41" xfId="2" applyNumberFormat="1" applyFont="1" applyFill="1" applyBorder="1" applyAlignment="1" applyProtection="1">
      <alignment vertical="center"/>
      <protection locked="0"/>
    </xf>
    <xf numFmtId="3" fontId="3" fillId="0" borderId="42" xfId="2" applyNumberFormat="1" applyFont="1" applyFill="1" applyBorder="1" applyAlignment="1" applyProtection="1">
      <alignment vertical="center"/>
      <protection locked="0"/>
    </xf>
    <xf numFmtId="3" fontId="3" fillId="0" borderId="43" xfId="2" applyNumberFormat="1" applyFont="1" applyFill="1" applyBorder="1" applyAlignment="1" applyProtection="1">
      <alignment vertical="center"/>
    </xf>
    <xf numFmtId="3" fontId="3" fillId="0" borderId="44" xfId="2" applyNumberFormat="1" applyFont="1" applyFill="1" applyBorder="1" applyAlignment="1" applyProtection="1">
      <alignment vertical="center"/>
      <protection locked="0"/>
    </xf>
    <xf numFmtId="3" fontId="3" fillId="0" borderId="46" xfId="2" applyNumberFormat="1" applyFont="1" applyFill="1" applyBorder="1" applyAlignment="1" applyProtection="1">
      <alignment vertical="center"/>
      <protection locked="0"/>
    </xf>
    <xf numFmtId="0" fontId="3" fillId="0" borderId="40" xfId="2" applyFont="1" applyFill="1" applyBorder="1" applyAlignment="1" applyProtection="1">
      <alignment horizontal="center" vertical="center" wrapText="1"/>
    </xf>
    <xf numFmtId="3" fontId="3" fillId="0" borderId="41" xfId="2" applyNumberFormat="1" applyFont="1" applyFill="1" applyBorder="1" applyAlignment="1" applyProtection="1">
      <alignment vertical="center"/>
    </xf>
    <xf numFmtId="3" fontId="3" fillId="0" borderId="42" xfId="2" applyNumberFormat="1" applyFont="1" applyFill="1" applyBorder="1" applyAlignment="1" applyProtection="1">
      <alignment vertical="center"/>
    </xf>
    <xf numFmtId="3" fontId="3" fillId="0" borderId="44" xfId="2" applyNumberFormat="1" applyFont="1" applyFill="1" applyBorder="1" applyAlignment="1" applyProtection="1">
      <alignment vertical="center"/>
    </xf>
    <xf numFmtId="3" fontId="3" fillId="0" borderId="69" xfId="2" applyNumberFormat="1" applyFont="1" applyFill="1" applyBorder="1" applyAlignment="1" applyProtection="1">
      <alignment vertical="center"/>
      <protection locked="0"/>
    </xf>
    <xf numFmtId="3" fontId="3" fillId="0" borderId="70" xfId="2" applyNumberFormat="1" applyFont="1" applyFill="1" applyBorder="1" applyAlignment="1" applyProtection="1">
      <alignment vertical="center"/>
      <protection locked="0"/>
    </xf>
    <xf numFmtId="3" fontId="3" fillId="0" borderId="72" xfId="2" applyNumberFormat="1" applyFont="1" applyFill="1" applyBorder="1" applyAlignment="1" applyProtection="1">
      <alignment vertical="center"/>
      <protection locked="0"/>
    </xf>
    <xf numFmtId="3" fontId="3" fillId="0" borderId="54" xfId="2" applyNumberFormat="1" applyFont="1" applyFill="1" applyBorder="1" applyAlignment="1" applyProtection="1">
      <alignment vertical="center"/>
      <protection locked="0"/>
    </xf>
    <xf numFmtId="0" fontId="3" fillId="0" borderId="15" xfId="2" applyFont="1" applyFill="1" applyBorder="1" applyAlignment="1" applyProtection="1">
      <alignment horizontal="center" vertical="center" wrapText="1"/>
    </xf>
    <xf numFmtId="3" fontId="3" fillId="0" borderId="16" xfId="2" applyNumberFormat="1" applyFont="1" applyFill="1" applyBorder="1" applyAlignment="1" applyProtection="1">
      <alignment vertical="center"/>
    </xf>
    <xf numFmtId="3" fontId="3" fillId="0" borderId="17" xfId="2" applyNumberFormat="1" applyFont="1" applyFill="1" applyBorder="1" applyAlignment="1" applyProtection="1">
      <alignment vertical="center"/>
    </xf>
    <xf numFmtId="3" fontId="3" fillId="0" borderId="19" xfId="2" applyNumberFormat="1" applyFont="1" applyFill="1" applyBorder="1" applyAlignment="1" applyProtection="1">
      <alignment vertical="center"/>
    </xf>
    <xf numFmtId="3" fontId="3" fillId="0" borderId="75" xfId="2" applyNumberFormat="1" applyFont="1" applyFill="1" applyBorder="1" applyAlignment="1" applyProtection="1">
      <alignment vertical="center"/>
      <protection locked="0"/>
    </xf>
    <xf numFmtId="3" fontId="3" fillId="0" borderId="46" xfId="2" applyNumberFormat="1" applyFont="1" applyFill="1" applyBorder="1" applyAlignment="1" applyProtection="1">
      <alignment vertical="center" wrapText="1"/>
      <protection locked="0"/>
    </xf>
    <xf numFmtId="3" fontId="9" fillId="0" borderId="46" xfId="2" applyNumberFormat="1" applyFont="1" applyFill="1" applyBorder="1" applyAlignment="1" applyProtection="1">
      <alignment vertical="center" wrapText="1"/>
      <protection locked="0"/>
    </xf>
    <xf numFmtId="3" fontId="3" fillId="0" borderId="48" xfId="2" applyNumberFormat="1" applyFont="1" applyFill="1" applyBorder="1" applyAlignment="1" applyProtection="1">
      <alignment horizontal="left" vertical="center" wrapText="1"/>
      <protection locked="0"/>
    </xf>
    <xf numFmtId="3" fontId="3" fillId="4" borderId="42" xfId="2" applyNumberFormat="1" applyFont="1" applyFill="1" applyBorder="1" applyAlignment="1" applyProtection="1">
      <alignment vertical="center"/>
      <protection locked="0"/>
    </xf>
    <xf numFmtId="0" fontId="3" fillId="0" borderId="40" xfId="2" applyFont="1" applyFill="1" applyBorder="1" applyAlignment="1" applyProtection="1">
      <alignment vertical="center"/>
    </xf>
    <xf numFmtId="0" fontId="3" fillId="0" borderId="0" xfId="2" applyFont="1" applyFill="1" applyBorder="1" applyAlignment="1" applyProtection="1">
      <alignment vertical="center" wrapText="1"/>
    </xf>
    <xf numFmtId="3" fontId="3" fillId="0" borderId="62" xfId="2" applyNumberFormat="1" applyFont="1" applyFill="1" applyBorder="1" applyAlignment="1" applyProtection="1">
      <alignment vertical="center"/>
    </xf>
    <xf numFmtId="3" fontId="3" fillId="0" borderId="63" xfId="2" applyNumberFormat="1" applyFont="1" applyFill="1" applyBorder="1" applyAlignment="1" applyProtection="1">
      <alignment vertical="center"/>
    </xf>
    <xf numFmtId="3" fontId="3" fillId="0" borderId="64" xfId="2" applyNumberFormat="1" applyFont="1" applyFill="1" applyBorder="1" applyAlignment="1" applyProtection="1">
      <alignment vertical="center"/>
    </xf>
    <xf numFmtId="3" fontId="3" fillId="0" borderId="65" xfId="2" applyNumberFormat="1" applyFont="1" applyFill="1" applyBorder="1" applyAlignment="1" applyProtection="1">
      <alignment vertical="center"/>
    </xf>
    <xf numFmtId="3" fontId="3" fillId="4" borderId="71" xfId="2" applyNumberFormat="1" applyFont="1" applyFill="1" applyBorder="1" applyAlignment="1" applyProtection="1">
      <alignment vertical="center"/>
    </xf>
    <xf numFmtId="3" fontId="3" fillId="4" borderId="69" xfId="2" applyNumberFormat="1" applyFont="1" applyFill="1" applyBorder="1" applyAlignment="1" applyProtection="1">
      <alignment vertical="center"/>
      <protection locked="0"/>
    </xf>
    <xf numFmtId="3" fontId="3" fillId="4" borderId="70" xfId="2" applyNumberFormat="1" applyFont="1" applyFill="1" applyBorder="1" applyAlignment="1" applyProtection="1">
      <alignment vertical="center"/>
      <protection locked="0"/>
    </xf>
    <xf numFmtId="3" fontId="3" fillId="0" borderId="50" xfId="2" applyNumberFormat="1" applyFont="1" applyFill="1" applyBorder="1" applyAlignment="1" applyProtection="1">
      <alignment vertical="center"/>
      <protection locked="0"/>
    </xf>
    <xf numFmtId="3" fontId="3" fillId="0" borderId="51" xfId="2" applyNumberFormat="1" applyFont="1" applyFill="1" applyBorder="1" applyAlignment="1" applyProtection="1">
      <alignment vertical="center"/>
      <protection locked="0"/>
    </xf>
    <xf numFmtId="3" fontId="3" fillId="0" borderId="53" xfId="2" applyNumberFormat="1" applyFont="1" applyFill="1" applyBorder="1" applyAlignment="1" applyProtection="1">
      <alignment vertical="center"/>
      <protection locked="0"/>
    </xf>
    <xf numFmtId="3" fontId="3" fillId="0" borderId="60" xfId="2" applyNumberFormat="1" applyFont="1" applyFill="1" applyBorder="1" applyAlignment="1" applyProtection="1">
      <alignment vertical="center"/>
      <protection locked="0"/>
    </xf>
    <xf numFmtId="0" fontId="3" fillId="0" borderId="82" xfId="2" applyFont="1" applyFill="1" applyBorder="1" applyAlignment="1" applyProtection="1">
      <alignment horizontal="left" vertical="center" wrapText="1"/>
    </xf>
    <xf numFmtId="3" fontId="3" fillId="0" borderId="89" xfId="2" applyNumberFormat="1" applyFont="1" applyFill="1" applyBorder="1" applyAlignment="1" applyProtection="1">
      <alignment vertical="center"/>
      <protection locked="0"/>
    </xf>
    <xf numFmtId="0" fontId="3" fillId="0" borderId="20" xfId="2" applyFont="1" applyFill="1" applyBorder="1" applyAlignment="1" applyProtection="1">
      <alignment horizontal="right" vertical="center" wrapText="1"/>
    </xf>
    <xf numFmtId="3" fontId="3" fillId="0" borderId="90" xfId="2" applyNumberFormat="1" applyFont="1" applyFill="1" applyBorder="1" applyAlignment="1" applyProtection="1">
      <alignment vertical="center"/>
      <protection locked="0"/>
    </xf>
    <xf numFmtId="3" fontId="3" fillId="0" borderId="18" xfId="2" applyNumberFormat="1" applyFont="1" applyFill="1" applyBorder="1" applyAlignment="1" applyProtection="1">
      <alignment vertical="center"/>
      <protection locked="0"/>
    </xf>
    <xf numFmtId="3" fontId="3" fillId="0" borderId="91" xfId="2" applyNumberFormat="1" applyFont="1" applyFill="1" applyBorder="1" applyAlignment="1" applyProtection="1">
      <alignment vertical="center"/>
    </xf>
    <xf numFmtId="3" fontId="3" fillId="0" borderId="92" xfId="2" applyNumberFormat="1" applyFont="1" applyFill="1" applyBorder="1" applyAlignment="1" applyProtection="1">
      <alignment vertical="center"/>
      <protection locked="0"/>
    </xf>
    <xf numFmtId="0" fontId="6" fillId="0" borderId="82" xfId="2" applyFont="1" applyFill="1" applyBorder="1" applyAlignment="1" applyProtection="1">
      <alignment horizontal="left" vertical="center" wrapText="1"/>
    </xf>
    <xf numFmtId="3" fontId="3" fillId="0" borderId="83" xfId="2" applyNumberFormat="1" applyFont="1" applyFill="1" applyBorder="1" applyAlignment="1" applyProtection="1">
      <alignment vertical="center"/>
    </xf>
    <xf numFmtId="3" fontId="3" fillId="0" borderId="84" xfId="2" applyNumberFormat="1" applyFont="1" applyFill="1" applyBorder="1" applyAlignment="1" applyProtection="1">
      <alignment vertical="center"/>
    </xf>
    <xf numFmtId="3" fontId="3" fillId="0" borderId="85" xfId="2" applyNumberFormat="1" applyFont="1" applyFill="1" applyBorder="1" applyAlignment="1" applyProtection="1">
      <alignment vertical="center"/>
    </xf>
    <xf numFmtId="3" fontId="3" fillId="0" borderId="86" xfId="2" applyNumberFormat="1" applyFont="1" applyFill="1" applyBorder="1" applyAlignment="1" applyProtection="1">
      <alignment vertical="center"/>
    </xf>
    <xf numFmtId="1" fontId="6" fillId="5" borderId="82" xfId="2" applyNumberFormat="1" applyFont="1" applyFill="1" applyBorder="1" applyAlignment="1" applyProtection="1">
      <alignment horizontal="left" vertical="center" wrapText="1"/>
    </xf>
    <xf numFmtId="1" fontId="6" fillId="0" borderId="49" xfId="2" applyNumberFormat="1" applyFont="1" applyFill="1" applyBorder="1" applyAlignment="1" applyProtection="1">
      <alignment horizontal="left" vertical="center" wrapText="1"/>
    </xf>
    <xf numFmtId="0" fontId="6" fillId="0" borderId="15" xfId="2" applyFont="1" applyFill="1" applyBorder="1" applyAlignment="1" applyProtection="1">
      <alignment horizontal="center" vertical="center" wrapText="1"/>
    </xf>
    <xf numFmtId="3" fontId="6" fillId="0" borderId="75" xfId="2" applyNumberFormat="1" applyFont="1" applyFill="1" applyBorder="1" applyAlignment="1" applyProtection="1">
      <alignment vertical="center"/>
      <protection locked="0"/>
    </xf>
    <xf numFmtId="3" fontId="3" fillId="4" borderId="43" xfId="2" applyNumberFormat="1" applyFont="1" applyFill="1" applyBorder="1" applyAlignment="1" applyProtection="1">
      <alignment vertical="center"/>
    </xf>
    <xf numFmtId="3" fontId="3" fillId="4" borderId="41" xfId="2" applyNumberFormat="1" applyFont="1" applyFill="1" applyBorder="1" applyAlignment="1" applyProtection="1">
      <alignment vertical="center"/>
      <protection locked="0"/>
    </xf>
    <xf numFmtId="0" fontId="3" fillId="0" borderId="20" xfId="2" applyFont="1" applyFill="1" applyBorder="1" applyAlignment="1" applyProtection="1">
      <alignment horizontal="center" vertical="center" wrapText="1"/>
    </xf>
    <xf numFmtId="0" fontId="3" fillId="0" borderId="20" xfId="2" applyFont="1" applyFill="1" applyBorder="1" applyAlignment="1" applyProtection="1">
      <alignment horizontal="left" vertical="center" wrapText="1"/>
    </xf>
    <xf numFmtId="0" fontId="10" fillId="0" borderId="0" xfId="2" applyFont="1" applyFill="1" applyBorder="1" applyAlignment="1" applyProtection="1">
      <alignment vertical="center"/>
    </xf>
    <xf numFmtId="3" fontId="3" fillId="0" borderId="65" xfId="2" applyNumberFormat="1" applyFont="1" applyFill="1" applyBorder="1" applyAlignment="1" applyProtection="1">
      <alignment vertical="center"/>
      <protection locked="0"/>
    </xf>
    <xf numFmtId="3" fontId="3" fillId="0" borderId="58" xfId="2" applyNumberFormat="1" applyFont="1" applyFill="1" applyBorder="1" applyAlignment="1" applyProtection="1">
      <alignment vertical="center"/>
    </xf>
    <xf numFmtId="3" fontId="3" fillId="0" borderId="56" xfId="2" applyNumberFormat="1" applyFont="1" applyFill="1" applyBorder="1" applyAlignment="1" applyProtection="1">
      <alignment vertical="center"/>
      <protection locked="0"/>
    </xf>
    <xf numFmtId="3" fontId="3" fillId="0" borderId="57" xfId="2" applyNumberFormat="1" applyFont="1" applyFill="1" applyBorder="1" applyAlignment="1" applyProtection="1">
      <alignment vertical="center"/>
      <protection locked="0"/>
    </xf>
    <xf numFmtId="3" fontId="3" fillId="0" borderId="59" xfId="2" applyNumberFormat="1" applyFont="1" applyFill="1" applyBorder="1" applyAlignment="1" applyProtection="1">
      <alignment vertical="center"/>
      <protection locked="0"/>
    </xf>
    <xf numFmtId="0" fontId="6" fillId="5" borderId="49" xfId="2" applyFont="1" applyFill="1" applyBorder="1" applyAlignment="1" applyProtection="1">
      <alignment horizontal="left" vertical="center" wrapText="1"/>
    </xf>
    <xf numFmtId="3" fontId="6" fillId="5" borderId="50" xfId="2" applyNumberFormat="1" applyFont="1" applyFill="1" applyBorder="1" applyAlignment="1" applyProtection="1">
      <alignment vertical="center"/>
    </xf>
    <xf numFmtId="3" fontId="6" fillId="5" borderId="51" xfId="2" applyNumberFormat="1" applyFont="1" applyFill="1" applyBorder="1" applyAlignment="1" applyProtection="1">
      <alignment vertical="center"/>
    </xf>
    <xf numFmtId="3" fontId="6" fillId="5" borderId="52" xfId="2" applyNumberFormat="1" applyFont="1" applyFill="1" applyBorder="1" applyAlignment="1" applyProtection="1">
      <alignment vertical="center"/>
    </xf>
    <xf numFmtId="3" fontId="6" fillId="5" borderId="53" xfId="2" applyNumberFormat="1" applyFont="1" applyFill="1" applyBorder="1" applyAlignment="1" applyProtection="1">
      <alignment vertical="center"/>
    </xf>
    <xf numFmtId="3" fontId="6" fillId="5" borderId="54" xfId="2" applyNumberFormat="1" applyFont="1" applyFill="1" applyBorder="1" applyAlignment="1" applyProtection="1">
      <alignment vertical="center"/>
      <protection locked="0"/>
    </xf>
    <xf numFmtId="0" fontId="6" fillId="6" borderId="68" xfId="2" applyFont="1" applyFill="1" applyBorder="1" applyAlignment="1" applyProtection="1">
      <alignment horizontal="left" vertical="center" wrapText="1"/>
    </xf>
    <xf numFmtId="0" fontId="6" fillId="6" borderId="40" xfId="2" applyFont="1" applyFill="1" applyBorder="1" applyAlignment="1" applyProtection="1">
      <alignment horizontal="left" vertical="center" wrapText="1"/>
    </xf>
    <xf numFmtId="3" fontId="6" fillId="6" borderId="69" xfId="2" applyNumberFormat="1" applyFont="1" applyFill="1" applyBorder="1" applyAlignment="1" applyProtection="1">
      <alignment vertical="center"/>
    </xf>
    <xf numFmtId="3" fontId="6" fillId="6" borderId="70" xfId="2" applyNumberFormat="1" applyFont="1" applyFill="1" applyBorder="1" applyAlignment="1" applyProtection="1">
      <alignment vertical="center"/>
    </xf>
    <xf numFmtId="3" fontId="6" fillId="6" borderId="71" xfId="2" applyNumberFormat="1" applyFont="1" applyFill="1" applyBorder="1" applyAlignment="1" applyProtection="1">
      <alignment vertical="center"/>
    </xf>
    <xf numFmtId="3" fontId="6" fillId="6" borderId="72" xfId="2" applyNumberFormat="1" applyFont="1" applyFill="1" applyBorder="1" applyAlignment="1" applyProtection="1">
      <alignment vertical="center"/>
    </xf>
    <xf numFmtId="3" fontId="6" fillId="6" borderId="74" xfId="2" applyNumberFormat="1" applyFont="1" applyFill="1" applyBorder="1" applyAlignment="1" applyProtection="1">
      <alignment vertical="center"/>
      <protection locked="0"/>
    </xf>
    <xf numFmtId="0" fontId="6" fillId="0" borderId="68" xfId="2" applyFont="1" applyFill="1" applyBorder="1" applyAlignment="1" applyProtection="1">
      <alignment horizontal="left" vertical="center" wrapText="1"/>
    </xf>
    <xf numFmtId="0" fontId="3" fillId="0" borderId="68" xfId="2" applyFont="1" applyFill="1" applyBorder="1" applyAlignment="1" applyProtection="1">
      <alignment horizontal="center" vertical="center" wrapText="1"/>
    </xf>
    <xf numFmtId="0" fontId="3" fillId="0" borderId="68" xfId="2" applyFont="1" applyFill="1" applyBorder="1" applyAlignment="1" applyProtection="1">
      <alignment horizontal="right" vertical="center" wrapText="1"/>
    </xf>
    <xf numFmtId="0" fontId="3" fillId="0" borderId="49" xfId="2" applyFont="1" applyFill="1" applyBorder="1" applyAlignment="1" applyProtection="1">
      <alignment horizontal="right" vertical="center" wrapText="1"/>
    </xf>
    <xf numFmtId="0" fontId="3" fillId="0" borderId="34" xfId="2" applyFont="1" applyFill="1" applyBorder="1" applyAlignment="1" applyProtection="1">
      <alignment vertical="center"/>
    </xf>
    <xf numFmtId="3" fontId="3" fillId="0" borderId="35" xfId="2" applyNumberFormat="1" applyFont="1" applyFill="1" applyBorder="1" applyAlignment="1" applyProtection="1">
      <alignment vertical="center"/>
    </xf>
    <xf numFmtId="3" fontId="3" fillId="0" borderId="36" xfId="2" applyNumberFormat="1" applyFont="1" applyFill="1" applyBorder="1" applyAlignment="1" applyProtection="1">
      <alignment vertical="center"/>
    </xf>
    <xf numFmtId="3" fontId="3" fillId="0" borderId="37" xfId="2" applyNumberFormat="1" applyFont="1" applyFill="1" applyBorder="1" applyAlignment="1" applyProtection="1">
      <alignment vertical="center"/>
    </xf>
    <xf numFmtId="3" fontId="3" fillId="0" borderId="38" xfId="2" applyNumberFormat="1" applyFont="1" applyFill="1" applyBorder="1" applyAlignment="1" applyProtection="1">
      <alignment vertical="center"/>
    </xf>
    <xf numFmtId="3" fontId="3" fillId="0" borderId="39" xfId="2" applyNumberFormat="1" applyFont="1" applyFill="1" applyBorder="1" applyAlignment="1" applyProtection="1">
      <alignment vertical="center"/>
      <protection locked="0"/>
    </xf>
    <xf numFmtId="3" fontId="6" fillId="0" borderId="93" xfId="2" applyNumberFormat="1" applyFont="1" applyFill="1" applyBorder="1" applyAlignment="1" applyProtection="1">
      <alignment vertical="center"/>
    </xf>
    <xf numFmtId="3" fontId="6" fillId="0" borderId="95" xfId="2" applyNumberFormat="1" applyFont="1" applyFill="1" applyBorder="1" applyAlignment="1" applyProtection="1">
      <alignment vertical="center"/>
    </xf>
    <xf numFmtId="3" fontId="6" fillId="0" borderId="94" xfId="2" applyNumberFormat="1" applyFont="1" applyFill="1" applyBorder="1" applyAlignment="1" applyProtection="1">
      <alignment vertical="center"/>
    </xf>
    <xf numFmtId="3" fontId="6" fillId="0" borderId="96" xfId="2" applyNumberFormat="1" applyFont="1" applyFill="1" applyBorder="1" applyAlignment="1" applyProtection="1">
      <alignment vertical="center"/>
    </xf>
    <xf numFmtId="3" fontId="6" fillId="0" borderId="97" xfId="2" applyNumberFormat="1" applyFont="1" applyFill="1" applyBorder="1" applyAlignment="1" applyProtection="1">
      <alignment vertical="center"/>
      <protection locked="0"/>
    </xf>
    <xf numFmtId="3" fontId="6" fillId="0" borderId="50" xfId="2" applyNumberFormat="1" applyFont="1" applyFill="1" applyBorder="1" applyAlignment="1" applyProtection="1">
      <alignment vertical="center"/>
    </xf>
    <xf numFmtId="3" fontId="6" fillId="0" borderId="51" xfId="2" applyNumberFormat="1" applyFont="1" applyFill="1" applyBorder="1" applyAlignment="1" applyProtection="1">
      <alignment vertical="center"/>
    </xf>
    <xf numFmtId="3" fontId="6" fillId="0" borderId="52" xfId="2" applyNumberFormat="1" applyFont="1" applyFill="1" applyBorder="1" applyAlignment="1" applyProtection="1">
      <alignment vertical="center"/>
    </xf>
    <xf numFmtId="3" fontId="11" fillId="0" borderId="53" xfId="2" applyNumberFormat="1" applyFont="1" applyFill="1" applyBorder="1" applyAlignment="1" applyProtection="1">
      <alignment vertical="center"/>
    </xf>
    <xf numFmtId="3" fontId="6" fillId="0" borderId="54" xfId="2" applyNumberFormat="1" applyFont="1" applyFill="1" applyBorder="1" applyAlignment="1" applyProtection="1">
      <alignment vertical="center"/>
      <protection locked="0"/>
    </xf>
    <xf numFmtId="3" fontId="11" fillId="0" borderId="35" xfId="2" applyNumberFormat="1" applyFont="1" applyFill="1" applyBorder="1" applyAlignment="1" applyProtection="1">
      <alignment vertical="center"/>
    </xf>
    <xf numFmtId="0" fontId="6" fillId="0" borderId="49" xfId="2" applyFont="1" applyFill="1" applyBorder="1" applyAlignment="1" applyProtection="1">
      <alignment vertical="center"/>
    </xf>
    <xf numFmtId="3" fontId="6" fillId="0" borderId="53" xfId="2" applyNumberFormat="1" applyFont="1" applyFill="1" applyBorder="1" applyAlignment="1" applyProtection="1">
      <alignment vertical="center"/>
    </xf>
    <xf numFmtId="0" fontId="3" fillId="0" borderId="67" xfId="2" applyFont="1" applyFill="1" applyBorder="1" applyAlignment="1" applyProtection="1">
      <alignment vertical="center"/>
    </xf>
    <xf numFmtId="0" fontId="3" fillId="0" borderId="20" xfId="2" applyFont="1" applyFill="1" applyBorder="1" applyAlignment="1" applyProtection="1">
      <alignment vertical="center"/>
    </xf>
    <xf numFmtId="0" fontId="3" fillId="0" borderId="20" xfId="2" applyFont="1" applyFill="1" applyBorder="1" applyAlignment="1" applyProtection="1">
      <alignment vertical="center" wrapText="1"/>
    </xf>
    <xf numFmtId="0" fontId="6" fillId="0" borderId="98" xfId="2" applyFont="1" applyFill="1" applyBorder="1" applyAlignment="1" applyProtection="1">
      <alignment vertical="center"/>
    </xf>
    <xf numFmtId="3" fontId="6" fillId="0" borderId="93" xfId="2" applyNumberFormat="1" applyFont="1" applyFill="1" applyBorder="1" applyAlignment="1" applyProtection="1">
      <alignment vertical="center"/>
      <protection locked="0"/>
    </xf>
    <xf numFmtId="3" fontId="6" fillId="0" borderId="95" xfId="2" applyNumberFormat="1" applyFont="1" applyFill="1" applyBorder="1" applyAlignment="1" applyProtection="1">
      <alignment vertical="center"/>
      <protection locked="0"/>
    </xf>
    <xf numFmtId="3" fontId="6" fillId="0" borderId="96" xfId="2" applyNumberFormat="1" applyFont="1" applyFill="1" applyBorder="1" applyAlignment="1" applyProtection="1">
      <alignment vertical="center"/>
      <protection locked="0"/>
    </xf>
    <xf numFmtId="0" fontId="6" fillId="0" borderId="8" xfId="2" applyFont="1" applyFill="1" applyBorder="1" applyAlignment="1" applyProtection="1">
      <alignment vertical="center" wrapText="1"/>
    </xf>
    <xf numFmtId="3" fontId="6" fillId="0" borderId="50" xfId="2" applyNumberFormat="1" applyFont="1" applyFill="1" applyBorder="1" applyAlignment="1" applyProtection="1">
      <alignment vertical="center"/>
      <protection locked="0"/>
    </xf>
    <xf numFmtId="3" fontId="6" fillId="0" borderId="51" xfId="2" applyNumberFormat="1" applyFont="1" applyFill="1" applyBorder="1" applyAlignment="1" applyProtection="1">
      <alignment vertical="center"/>
      <protection locked="0"/>
    </xf>
    <xf numFmtId="0" fontId="3" fillId="0" borderId="0" xfId="2" applyFont="1" applyBorder="1" applyAlignment="1" applyProtection="1">
      <alignment vertical="center"/>
    </xf>
    <xf numFmtId="3" fontId="3" fillId="0" borderId="44" xfId="2" applyNumberFormat="1" applyFont="1" applyFill="1" applyBorder="1" applyAlignment="1" applyProtection="1">
      <alignment horizontal="right" vertical="center"/>
      <protection locked="0"/>
    </xf>
    <xf numFmtId="3" fontId="3" fillId="0" borderId="46" xfId="2" applyNumberFormat="1" applyFont="1" applyFill="1" applyBorder="1" applyAlignment="1" applyProtection="1">
      <alignment horizontal="center" vertical="center" wrapText="1"/>
      <protection locked="0"/>
    </xf>
    <xf numFmtId="0" fontId="6" fillId="0" borderId="21" xfId="2" applyFont="1" applyFill="1" applyBorder="1" applyAlignment="1" applyProtection="1">
      <alignment horizontal="left" vertical="center" wrapText="1"/>
    </xf>
    <xf numFmtId="3" fontId="3" fillId="0" borderId="22" xfId="2" applyNumberFormat="1" applyFont="1" applyFill="1" applyBorder="1" applyAlignment="1" applyProtection="1">
      <alignment vertical="center"/>
      <protection locked="0"/>
    </xf>
    <xf numFmtId="3" fontId="3" fillId="0" borderId="23" xfId="2" applyNumberFormat="1" applyFont="1" applyFill="1" applyBorder="1" applyAlignment="1" applyProtection="1">
      <alignment vertical="center"/>
      <protection locked="0"/>
    </xf>
    <xf numFmtId="3" fontId="3" fillId="0" borderId="47" xfId="2" applyNumberFormat="1" applyFont="1" applyFill="1" applyBorder="1" applyAlignment="1" applyProtection="1">
      <alignment vertical="center"/>
    </xf>
    <xf numFmtId="3" fontId="3" fillId="0" borderId="24" xfId="2" applyNumberFormat="1" applyFont="1" applyFill="1" applyBorder="1" applyAlignment="1" applyProtection="1">
      <alignment horizontal="center" vertical="center"/>
      <protection locked="0"/>
    </xf>
    <xf numFmtId="3" fontId="3" fillId="0" borderId="23" xfId="2" applyNumberFormat="1" applyFont="1" applyFill="1" applyBorder="1" applyAlignment="1" applyProtection="1">
      <alignment horizontal="center" vertical="center"/>
      <protection locked="0"/>
    </xf>
    <xf numFmtId="3" fontId="3" fillId="0" borderId="22" xfId="2" applyNumberFormat="1" applyFont="1" applyFill="1" applyBorder="1" applyAlignment="1" applyProtection="1">
      <alignment horizontal="center" vertical="center"/>
    </xf>
    <xf numFmtId="3" fontId="3" fillId="0" borderId="23" xfId="2" applyNumberFormat="1" applyFont="1" applyFill="1" applyBorder="1" applyAlignment="1" applyProtection="1">
      <alignment horizontal="center" vertical="center"/>
    </xf>
    <xf numFmtId="3" fontId="3" fillId="0" borderId="47" xfId="2" applyNumberFormat="1" applyFont="1" applyFill="1" applyBorder="1" applyAlignment="1" applyProtection="1">
      <alignment horizontal="center" vertical="center"/>
    </xf>
    <xf numFmtId="3" fontId="3" fillId="0" borderId="33" xfId="2" applyNumberFormat="1" applyFont="1" applyFill="1" applyBorder="1" applyAlignment="1" applyProtection="1">
      <alignment horizontal="center" vertical="center" wrapText="1"/>
      <protection locked="0"/>
    </xf>
    <xf numFmtId="3" fontId="3" fillId="0" borderId="33" xfId="2" applyNumberFormat="1" applyFont="1" applyFill="1" applyBorder="1" applyAlignment="1" applyProtection="1">
      <alignment vertical="center" wrapText="1"/>
      <protection locked="0"/>
    </xf>
    <xf numFmtId="3" fontId="3" fillId="0" borderId="74" xfId="2" applyNumberFormat="1" applyFont="1" applyFill="1" applyBorder="1" applyAlignment="1" applyProtection="1">
      <alignment vertical="center" wrapText="1"/>
      <protection locked="0"/>
    </xf>
    <xf numFmtId="3" fontId="3" fillId="0" borderId="54" xfId="2" applyNumberFormat="1" applyFont="1" applyFill="1" applyBorder="1" applyAlignment="1" applyProtection="1">
      <alignment vertical="center" wrapText="1"/>
      <protection locked="0"/>
    </xf>
    <xf numFmtId="3" fontId="3" fillId="0" borderId="46" xfId="2" applyNumberFormat="1" applyFont="1" applyFill="1" applyBorder="1" applyAlignment="1" applyProtection="1">
      <alignment horizontal="left" vertical="center" wrapText="1"/>
      <protection locked="0"/>
    </xf>
    <xf numFmtId="3" fontId="12" fillId="0" borderId="48" xfId="2" applyNumberFormat="1" applyFont="1" applyFill="1" applyBorder="1" applyAlignment="1" applyProtection="1">
      <alignment horizontal="left" vertical="center" wrapText="1"/>
      <protection locked="0"/>
    </xf>
    <xf numFmtId="3" fontId="13" fillId="0" borderId="51" xfId="2" applyNumberFormat="1" applyFont="1" applyFill="1" applyBorder="1" applyAlignment="1" applyProtection="1">
      <alignment horizontal="center" vertical="center"/>
    </xf>
    <xf numFmtId="3" fontId="13" fillId="0" borderId="17" xfId="2" applyNumberFormat="1" applyFont="1" applyFill="1" applyBorder="1" applyAlignment="1" applyProtection="1">
      <alignment horizontal="center" vertical="center"/>
      <protection locked="0"/>
    </xf>
    <xf numFmtId="3" fontId="13" fillId="0" borderId="33" xfId="2" applyNumberFormat="1" applyFont="1" applyFill="1" applyBorder="1" applyAlignment="1" applyProtection="1">
      <alignment horizontal="left" vertical="center" wrapText="1"/>
      <protection locked="0"/>
    </xf>
    <xf numFmtId="3" fontId="13" fillId="0" borderId="63" xfId="2" applyNumberFormat="1" applyFont="1" applyFill="1" applyBorder="1" applyAlignment="1" applyProtection="1">
      <alignment horizontal="center" vertical="center"/>
      <protection locked="0"/>
    </xf>
    <xf numFmtId="3" fontId="13" fillId="0" borderId="75" xfId="2" applyNumberFormat="1" applyFont="1" applyFill="1" applyBorder="1" applyAlignment="1" applyProtection="1">
      <alignment horizontal="left" vertical="center" wrapText="1"/>
      <protection locked="0"/>
    </xf>
    <xf numFmtId="3" fontId="3" fillId="0" borderId="74" xfId="2" applyNumberFormat="1" applyFont="1" applyFill="1" applyBorder="1" applyAlignment="1" applyProtection="1">
      <alignment horizontal="left" vertical="center" wrapText="1"/>
      <protection locked="0"/>
    </xf>
    <xf numFmtId="3" fontId="12" fillId="0" borderId="42" xfId="2" applyNumberFormat="1" applyFont="1" applyFill="1" applyBorder="1" applyAlignment="1" applyProtection="1">
      <alignment vertical="center"/>
      <protection locked="0"/>
    </xf>
    <xf numFmtId="3" fontId="12" fillId="0" borderId="46" xfId="2" applyNumberFormat="1" applyFont="1" applyFill="1" applyBorder="1" applyAlignment="1" applyProtection="1">
      <alignment vertical="center" wrapText="1"/>
      <protection locked="0"/>
    </xf>
    <xf numFmtId="3" fontId="13" fillId="0" borderId="42" xfId="2" applyNumberFormat="1" applyFont="1" applyFill="1" applyBorder="1" applyAlignment="1" applyProtection="1">
      <alignment vertical="center"/>
      <protection locked="0"/>
    </xf>
    <xf numFmtId="3" fontId="13" fillId="0" borderId="46" xfId="2" applyNumberFormat="1" applyFont="1" applyFill="1" applyBorder="1" applyAlignment="1" applyProtection="1">
      <alignment vertical="center" wrapText="1"/>
      <protection locked="0"/>
    </xf>
    <xf numFmtId="3" fontId="12" fillId="0" borderId="17" xfId="2" applyNumberFormat="1" applyFont="1" applyFill="1" applyBorder="1" applyAlignment="1" applyProtection="1">
      <alignment vertical="center"/>
      <protection locked="0"/>
    </xf>
    <xf numFmtId="3" fontId="12" fillId="0" borderId="33" xfId="2" applyNumberFormat="1" applyFont="1" applyFill="1" applyBorder="1" applyAlignment="1" applyProtection="1">
      <alignment vertical="center" wrapText="1"/>
      <protection locked="0"/>
    </xf>
    <xf numFmtId="3" fontId="13" fillId="0" borderId="46" xfId="2" applyNumberFormat="1" applyFont="1" applyFill="1" applyBorder="1" applyAlignment="1" applyProtection="1">
      <alignment vertical="center"/>
      <protection locked="0"/>
    </xf>
    <xf numFmtId="3" fontId="13" fillId="0" borderId="17" xfId="2" applyNumberFormat="1" applyFont="1" applyFill="1" applyBorder="1" applyAlignment="1" applyProtection="1">
      <alignment vertical="center"/>
      <protection locked="0"/>
    </xf>
    <xf numFmtId="3" fontId="3" fillId="4" borderId="41" xfId="2" applyNumberFormat="1" applyFont="1" applyFill="1" applyBorder="1" applyAlignment="1" applyProtection="1">
      <alignment horizontal="right" vertical="center"/>
      <protection locked="0"/>
    </xf>
    <xf numFmtId="3" fontId="3" fillId="4" borderId="42" xfId="2" applyNumberFormat="1" applyFont="1" applyFill="1" applyBorder="1" applyAlignment="1" applyProtection="1">
      <alignment horizontal="right" vertical="center"/>
      <protection locked="0"/>
    </xf>
    <xf numFmtId="3" fontId="3" fillId="4" borderId="43" xfId="2" applyNumberFormat="1" applyFont="1" applyFill="1" applyBorder="1" applyAlignment="1" applyProtection="1">
      <alignment horizontal="right" vertical="center"/>
    </xf>
    <xf numFmtId="3" fontId="3" fillId="4" borderId="44" xfId="2" applyNumberFormat="1" applyFont="1" applyFill="1" applyBorder="1" applyAlignment="1" applyProtection="1">
      <alignment horizontal="right" vertical="center"/>
      <protection locked="0"/>
    </xf>
    <xf numFmtId="3" fontId="3" fillId="0" borderId="43" xfId="2" applyNumberFormat="1" applyFont="1" applyFill="1" applyBorder="1" applyAlignment="1" applyProtection="1">
      <alignment horizontal="left" vertical="center" wrapText="1"/>
      <protection locked="0"/>
    </xf>
    <xf numFmtId="3" fontId="14" fillId="0" borderId="48" xfId="2" applyNumberFormat="1" applyFont="1" applyFill="1" applyBorder="1" applyAlignment="1" applyProtection="1">
      <alignment horizontal="left" vertical="center" wrapText="1"/>
      <protection locked="0"/>
    </xf>
    <xf numFmtId="0" fontId="3" fillId="4" borderId="61" xfId="2" applyFont="1" applyFill="1" applyBorder="1" applyAlignment="1" applyProtection="1">
      <alignment horizontal="right" vertical="center" wrapText="1"/>
    </xf>
    <xf numFmtId="0" fontId="3" fillId="4" borderId="61" xfId="2" applyFont="1" applyFill="1" applyBorder="1" applyAlignment="1" applyProtection="1">
      <alignment horizontal="left" vertical="center" wrapText="1"/>
    </xf>
    <xf numFmtId="3" fontId="3" fillId="4" borderId="62" xfId="2" applyNumberFormat="1" applyFont="1" applyFill="1" applyBorder="1" applyAlignment="1" applyProtection="1">
      <alignment horizontal="center" vertical="center"/>
    </xf>
    <xf numFmtId="3" fontId="3" fillId="4" borderId="63" xfId="2" applyNumberFormat="1" applyFont="1" applyFill="1" applyBorder="1" applyAlignment="1" applyProtection="1">
      <alignment horizontal="center" vertical="center"/>
    </xf>
    <xf numFmtId="3" fontId="3" fillId="4" borderId="64" xfId="2" applyNumberFormat="1" applyFont="1" applyFill="1" applyBorder="1" applyAlignment="1" applyProtection="1">
      <alignment horizontal="center" vertical="center"/>
    </xf>
    <xf numFmtId="3" fontId="3" fillId="4" borderId="65" xfId="2" applyNumberFormat="1" applyFont="1" applyFill="1" applyBorder="1" applyAlignment="1" applyProtection="1">
      <alignment horizontal="center" vertical="center"/>
      <protection locked="0"/>
    </xf>
    <xf numFmtId="3" fontId="3" fillId="4" borderId="63" xfId="2" applyNumberFormat="1" applyFont="1" applyFill="1" applyBorder="1" applyAlignment="1" applyProtection="1">
      <alignment horizontal="center" vertical="center"/>
      <protection locked="0"/>
    </xf>
    <xf numFmtId="3" fontId="3" fillId="4" borderId="62" xfId="2" applyNumberFormat="1" applyFont="1" applyFill="1" applyBorder="1" applyAlignment="1" applyProtection="1">
      <alignment horizontal="center" vertical="center"/>
      <protection locked="0"/>
    </xf>
    <xf numFmtId="3" fontId="3" fillId="4" borderId="43" xfId="2" applyNumberFormat="1" applyFont="1" applyFill="1" applyBorder="1" applyAlignment="1" applyProtection="1">
      <alignment horizontal="left" vertical="center" wrapText="1"/>
      <protection locked="0"/>
    </xf>
    <xf numFmtId="0" fontId="3" fillId="4" borderId="0" xfId="2" applyFont="1" applyFill="1" applyBorder="1" applyAlignment="1" applyProtection="1">
      <alignment vertical="center"/>
    </xf>
    <xf numFmtId="0" fontId="6" fillId="4" borderId="67" xfId="2" applyFont="1" applyFill="1" applyBorder="1" applyAlignment="1" applyProtection="1">
      <alignment horizontal="center" vertical="center" wrapText="1"/>
    </xf>
    <xf numFmtId="0" fontId="6" fillId="4" borderId="67" xfId="2" applyFont="1" applyFill="1" applyBorder="1" applyAlignment="1" applyProtection="1">
      <alignment horizontal="left" vertical="center" wrapText="1"/>
    </xf>
    <xf numFmtId="3" fontId="3" fillId="4" borderId="69" xfId="2" applyNumberFormat="1" applyFont="1" applyFill="1" applyBorder="1" applyAlignment="1" applyProtection="1">
      <alignment horizontal="right" vertical="center"/>
    </xf>
    <xf numFmtId="3" fontId="3" fillId="4" borderId="70" xfId="2" applyNumberFormat="1" applyFont="1" applyFill="1" applyBorder="1" applyAlignment="1" applyProtection="1">
      <alignment horizontal="right" vertical="center"/>
    </xf>
    <xf numFmtId="3" fontId="3" fillId="4" borderId="71" xfId="2" applyNumberFormat="1" applyFont="1" applyFill="1" applyBorder="1" applyAlignment="1" applyProtection="1">
      <alignment horizontal="right" vertical="center"/>
    </xf>
    <xf numFmtId="3" fontId="3" fillId="4" borderId="71" xfId="2" applyNumberFormat="1" applyFont="1" applyFill="1" applyBorder="1" applyAlignment="1" applyProtection="1">
      <alignment horizontal="center" vertical="center"/>
    </xf>
    <xf numFmtId="3" fontId="3" fillId="4" borderId="72" xfId="2" applyNumberFormat="1" applyFont="1" applyFill="1" applyBorder="1" applyAlignment="1" applyProtection="1">
      <alignment horizontal="center" vertical="center"/>
    </xf>
    <xf numFmtId="3" fontId="3" fillId="4" borderId="70" xfId="2" applyNumberFormat="1" applyFont="1" applyFill="1" applyBorder="1" applyAlignment="1" applyProtection="1">
      <alignment horizontal="center" vertical="center"/>
    </xf>
    <xf numFmtId="3" fontId="3" fillId="4" borderId="69" xfId="2" applyNumberFormat="1" applyFont="1" applyFill="1" applyBorder="1" applyAlignment="1" applyProtection="1">
      <alignment horizontal="center" vertical="center"/>
    </xf>
    <xf numFmtId="3" fontId="3" fillId="4" borderId="74" xfId="2" applyNumberFormat="1" applyFont="1" applyFill="1" applyBorder="1" applyAlignment="1" applyProtection="1">
      <alignment horizontal="center" vertical="center"/>
      <protection locked="0"/>
    </xf>
    <xf numFmtId="0" fontId="3" fillId="4" borderId="40" xfId="2" applyFont="1" applyFill="1" applyBorder="1" applyAlignment="1" applyProtection="1">
      <alignment horizontal="right" vertical="center" wrapText="1"/>
    </xf>
    <xf numFmtId="0" fontId="3" fillId="4" borderId="40" xfId="2" applyFont="1" applyFill="1" applyBorder="1" applyAlignment="1" applyProtection="1">
      <alignment horizontal="left" vertical="center" wrapText="1"/>
    </xf>
    <xf numFmtId="3" fontId="3" fillId="4" borderId="44" xfId="2" applyNumberFormat="1" applyFont="1" applyFill="1" applyBorder="1" applyAlignment="1" applyProtection="1">
      <alignment vertical="center"/>
      <protection locked="0"/>
    </xf>
    <xf numFmtId="3" fontId="3" fillId="4" borderId="46" xfId="2" applyNumberFormat="1" applyFont="1" applyFill="1" applyBorder="1" applyAlignment="1" applyProtection="1">
      <alignment vertical="center" wrapText="1"/>
      <protection locked="0"/>
    </xf>
    <xf numFmtId="3" fontId="3" fillId="4" borderId="46" xfId="2" applyNumberFormat="1" applyFont="1" applyFill="1" applyBorder="1" applyAlignment="1" applyProtection="1">
      <alignment vertical="center"/>
      <protection locked="0"/>
    </xf>
    <xf numFmtId="0" fontId="3" fillId="4" borderId="40" xfId="2" applyFont="1" applyFill="1" applyBorder="1" applyAlignment="1" applyProtection="1">
      <alignment horizontal="right" vertical="center"/>
    </xf>
    <xf numFmtId="0" fontId="3" fillId="4" borderId="40" xfId="2" applyFont="1" applyFill="1" applyBorder="1" applyAlignment="1" applyProtection="1">
      <alignment horizontal="left" vertical="center"/>
    </xf>
    <xf numFmtId="0" fontId="3" fillId="4" borderId="15" xfId="2" applyFont="1" applyFill="1" applyBorder="1" applyAlignment="1" applyProtection="1">
      <alignment horizontal="right" vertical="center" wrapText="1"/>
    </xf>
    <xf numFmtId="0" fontId="3" fillId="4" borderId="15" xfId="2" applyFont="1" applyFill="1" applyBorder="1" applyAlignment="1" applyProtection="1">
      <alignment horizontal="left" vertical="center" wrapText="1"/>
    </xf>
    <xf numFmtId="3" fontId="3" fillId="4" borderId="16" xfId="2" applyNumberFormat="1" applyFont="1" applyFill="1" applyBorder="1" applyAlignment="1" applyProtection="1">
      <alignment vertical="center"/>
      <protection locked="0"/>
    </xf>
    <xf numFmtId="3" fontId="3" fillId="4" borderId="17" xfId="2" applyNumberFormat="1" applyFont="1" applyFill="1" applyBorder="1" applyAlignment="1" applyProtection="1">
      <alignment vertical="center"/>
      <protection locked="0"/>
    </xf>
    <xf numFmtId="3" fontId="3" fillId="4" borderId="32" xfId="2" applyNumberFormat="1" applyFont="1" applyFill="1" applyBorder="1" applyAlignment="1" applyProtection="1">
      <alignment vertical="center"/>
    </xf>
    <xf numFmtId="3" fontId="3" fillId="4" borderId="19" xfId="2" applyNumberFormat="1" applyFont="1" applyFill="1" applyBorder="1" applyAlignment="1" applyProtection="1">
      <alignment vertical="center"/>
      <protection locked="0"/>
    </xf>
    <xf numFmtId="0" fontId="3" fillId="4" borderId="40" xfId="2" applyFont="1" applyFill="1" applyBorder="1" applyAlignment="1" applyProtection="1">
      <alignment vertical="center" wrapText="1"/>
    </xf>
    <xf numFmtId="0" fontId="3" fillId="4" borderId="67" xfId="2" applyFont="1" applyFill="1" applyBorder="1" applyAlignment="1" applyProtection="1">
      <alignment horizontal="center" vertical="center" wrapText="1"/>
    </xf>
    <xf numFmtId="0" fontId="3" fillId="4" borderId="67" xfId="2" applyFont="1" applyFill="1" applyBorder="1" applyAlignment="1" applyProtection="1">
      <alignment horizontal="left" vertical="center" wrapText="1"/>
    </xf>
    <xf numFmtId="3" fontId="3" fillId="4" borderId="72" xfId="2" applyNumberFormat="1" applyFont="1" applyFill="1" applyBorder="1" applyAlignment="1" applyProtection="1">
      <alignment vertical="center"/>
      <protection locked="0"/>
    </xf>
    <xf numFmtId="3" fontId="3" fillId="4" borderId="74" xfId="2" applyNumberFormat="1" applyFont="1" applyFill="1" applyBorder="1" applyAlignment="1" applyProtection="1">
      <alignment vertical="center" wrapText="1"/>
      <protection locked="0"/>
    </xf>
    <xf numFmtId="0" fontId="3" fillId="3" borderId="0" xfId="2" applyFont="1" applyFill="1" applyBorder="1" applyAlignment="1" applyProtection="1">
      <alignment vertical="center" wrapText="1"/>
      <protection locked="0"/>
    </xf>
    <xf numFmtId="49" fontId="3" fillId="3" borderId="10" xfId="2" applyNumberFormat="1" applyFont="1" applyFill="1" applyBorder="1" applyAlignment="1" applyProtection="1">
      <alignment vertical="center" wrapText="1"/>
      <protection locked="0"/>
    </xf>
    <xf numFmtId="1" fontId="8" fillId="0" borderId="31" xfId="2" applyNumberFormat="1" applyFont="1" applyFill="1" applyBorder="1" applyAlignment="1" applyProtection="1">
      <alignment horizontal="center" vertical="center" wrapText="1"/>
    </xf>
    <xf numFmtId="0" fontId="6" fillId="0" borderId="33" xfId="2" applyFont="1" applyFill="1" applyBorder="1" applyAlignment="1" applyProtection="1">
      <alignment vertical="center" wrapText="1"/>
      <protection locked="0"/>
    </xf>
    <xf numFmtId="3" fontId="6" fillId="0" borderId="39" xfId="2" applyNumberFormat="1" applyFont="1" applyFill="1" applyBorder="1" applyAlignment="1" applyProtection="1">
      <alignment horizontal="right" vertical="center" wrapText="1"/>
      <protection locked="0"/>
    </xf>
    <xf numFmtId="3" fontId="3" fillId="0" borderId="31" xfId="2" applyNumberFormat="1" applyFont="1" applyFill="1" applyBorder="1" applyAlignment="1" applyProtection="1">
      <alignment horizontal="right" vertical="center" wrapText="1"/>
      <protection locked="0"/>
    </xf>
    <xf numFmtId="3" fontId="3" fillId="0" borderId="33" xfId="2" applyNumberFormat="1" applyFont="1" applyFill="1" applyBorder="1" applyAlignment="1" applyProtection="1">
      <alignment horizontal="right" vertical="center" wrapText="1"/>
      <protection locked="0"/>
    </xf>
    <xf numFmtId="0" fontId="2" fillId="0" borderId="63" xfId="2" applyBorder="1" applyProtection="1">
      <protection locked="0"/>
    </xf>
    <xf numFmtId="3" fontId="1" fillId="2" borderId="23" xfId="1" applyNumberFormat="1" applyBorder="1" applyAlignment="1" applyProtection="1">
      <alignment vertical="center"/>
      <protection locked="0"/>
    </xf>
    <xf numFmtId="3" fontId="12" fillId="0" borderId="43" xfId="2" applyNumberFormat="1" applyFont="1" applyFill="1" applyBorder="1" applyAlignment="1" applyProtection="1">
      <alignment horizontal="left" vertical="center" wrapText="1"/>
      <protection locked="0"/>
    </xf>
    <xf numFmtId="3" fontId="3" fillId="0" borderId="54" xfId="2" applyNumberFormat="1" applyFont="1" applyFill="1" applyBorder="1" applyAlignment="1" applyProtection="1">
      <alignment horizontal="center" vertical="center" wrapText="1"/>
      <protection locked="0"/>
    </xf>
    <xf numFmtId="3" fontId="3" fillId="0" borderId="60" xfId="2" applyNumberFormat="1" applyFont="1" applyFill="1" applyBorder="1" applyAlignment="1" applyProtection="1">
      <alignment horizontal="center" vertical="center" wrapText="1"/>
      <protection locked="0"/>
    </xf>
    <xf numFmtId="0" fontId="2" fillId="0" borderId="0" xfId="2" applyProtection="1">
      <protection locked="0"/>
    </xf>
    <xf numFmtId="49" fontId="3" fillId="4" borderId="82" xfId="0" applyNumberFormat="1" applyFont="1" applyFill="1" applyBorder="1" applyAlignment="1" applyProtection="1">
      <alignment horizontal="left" wrapText="1"/>
      <protection locked="0"/>
    </xf>
    <xf numFmtId="49" fontId="3" fillId="4" borderId="82" xfId="0" applyNumberFormat="1" applyFont="1" applyFill="1" applyBorder="1" applyAlignment="1" applyProtection="1">
      <alignment horizontal="left"/>
      <protection locked="0"/>
    </xf>
    <xf numFmtId="0" fontId="3" fillId="0" borderId="82" xfId="0" applyFont="1" applyBorder="1" applyAlignment="1" applyProtection="1">
      <alignment horizontal="left"/>
      <protection locked="0"/>
    </xf>
    <xf numFmtId="3" fontId="3" fillId="0" borderId="18" xfId="2" applyNumberFormat="1" applyFont="1" applyFill="1" applyBorder="1" applyAlignment="1" applyProtection="1">
      <alignment horizontal="center" vertical="center"/>
      <protection locked="0"/>
    </xf>
    <xf numFmtId="3" fontId="3" fillId="0" borderId="9" xfId="2" applyNumberFormat="1" applyFont="1" applyFill="1" applyBorder="1" applyAlignment="1" applyProtection="1">
      <alignment horizontal="center" vertical="center"/>
      <protection locked="0"/>
    </xf>
    <xf numFmtId="3" fontId="3" fillId="0" borderId="74" xfId="2" applyNumberFormat="1" applyFont="1" applyFill="1" applyBorder="1" applyAlignment="1" applyProtection="1">
      <alignment horizontal="center" vertical="center" wrapText="1"/>
      <protection locked="0"/>
    </xf>
    <xf numFmtId="3" fontId="3" fillId="0" borderId="75" xfId="2" applyNumberFormat="1" applyFont="1" applyFill="1" applyBorder="1" applyAlignment="1" applyProtection="1">
      <alignment horizontal="center" vertical="center" wrapText="1"/>
      <protection locked="0"/>
    </xf>
    <xf numFmtId="3" fontId="3" fillId="0" borderId="54" xfId="2" applyNumberFormat="1" applyFont="1" applyFill="1" applyBorder="1" applyAlignment="1" applyProtection="1">
      <alignment horizontal="right" vertical="center" wrapText="1"/>
      <protection locked="0"/>
    </xf>
    <xf numFmtId="3" fontId="3" fillId="0" borderId="74" xfId="2" applyNumberFormat="1" applyFont="1" applyFill="1" applyBorder="1" applyAlignment="1" applyProtection="1">
      <alignment horizontal="right" vertical="center" wrapText="1"/>
      <protection locked="0"/>
    </xf>
    <xf numFmtId="3" fontId="6" fillId="0" borderId="33" xfId="2" applyNumberFormat="1" applyFont="1" applyBorder="1" applyAlignment="1" applyProtection="1">
      <alignment vertical="center" wrapText="1"/>
      <protection locked="0"/>
    </xf>
    <xf numFmtId="3" fontId="6" fillId="0" borderId="39" xfId="2" applyNumberFormat="1" applyFont="1" applyFill="1" applyBorder="1" applyAlignment="1" applyProtection="1">
      <alignment vertical="center" wrapText="1"/>
      <protection locked="0"/>
    </xf>
    <xf numFmtId="3" fontId="6" fillId="0" borderId="81" xfId="2" applyNumberFormat="1" applyFont="1" applyFill="1" applyBorder="1" applyAlignment="1" applyProtection="1">
      <alignment vertical="center" wrapText="1"/>
      <protection locked="0"/>
    </xf>
    <xf numFmtId="3" fontId="6" fillId="0" borderId="33" xfId="2" applyNumberFormat="1" applyFont="1" applyFill="1" applyBorder="1" applyAlignment="1" applyProtection="1">
      <alignment vertical="center" wrapText="1"/>
      <protection locked="0"/>
    </xf>
    <xf numFmtId="3" fontId="6" fillId="5" borderId="88" xfId="2" applyNumberFormat="1" applyFont="1" applyFill="1" applyBorder="1" applyAlignment="1" applyProtection="1">
      <alignment vertical="center" wrapText="1"/>
      <protection locked="0"/>
    </xf>
    <xf numFmtId="3" fontId="3" fillId="0" borderId="88" xfId="2" applyNumberFormat="1" applyFont="1" applyFill="1" applyBorder="1" applyAlignment="1" applyProtection="1">
      <alignment vertical="center" wrapText="1"/>
      <protection locked="0"/>
    </xf>
    <xf numFmtId="3" fontId="15" fillId="2" borderId="42" xfId="1" applyNumberFormat="1" applyFont="1" applyBorder="1" applyAlignment="1" applyProtection="1">
      <alignment vertical="center"/>
      <protection locked="0"/>
    </xf>
    <xf numFmtId="3" fontId="3" fillId="0" borderId="10" xfId="2" applyNumberFormat="1" applyFont="1" applyFill="1" applyBorder="1" applyAlignment="1" applyProtection="1">
      <alignment vertical="center" wrapText="1"/>
      <protection locked="0"/>
    </xf>
    <xf numFmtId="3" fontId="3" fillId="0" borderId="99" xfId="2" applyNumberFormat="1" applyFont="1" applyFill="1" applyBorder="1" applyAlignment="1" applyProtection="1">
      <alignment vertical="center" wrapText="1"/>
      <protection locked="0"/>
    </xf>
    <xf numFmtId="3" fontId="10" fillId="0" borderId="46" xfId="2" applyNumberFormat="1" applyFont="1" applyFill="1" applyBorder="1" applyAlignment="1" applyProtection="1">
      <alignment vertical="center" wrapText="1"/>
      <protection locked="0"/>
    </xf>
    <xf numFmtId="3" fontId="3" fillId="0" borderId="75" xfId="2" applyNumberFormat="1" applyFont="1" applyFill="1" applyBorder="1" applyAlignment="1" applyProtection="1">
      <alignment vertical="center" wrapText="1"/>
      <protection locked="0"/>
    </xf>
    <xf numFmtId="0" fontId="0" fillId="0" borderId="0" xfId="0" applyProtection="1"/>
    <xf numFmtId="3" fontId="3" fillId="0" borderId="100" xfId="2" applyNumberFormat="1" applyFont="1" applyFill="1" applyBorder="1" applyAlignment="1" applyProtection="1">
      <alignment vertical="center"/>
    </xf>
    <xf numFmtId="3" fontId="3" fillId="0" borderId="60" xfId="2" applyNumberFormat="1" applyFont="1" applyFill="1" applyBorder="1" applyAlignment="1" applyProtection="1">
      <alignment vertical="center" wrapText="1"/>
      <protection locked="0"/>
    </xf>
    <xf numFmtId="3" fontId="3" fillId="0" borderId="89" xfId="2" applyNumberFormat="1" applyFont="1" applyFill="1" applyBorder="1" applyAlignment="1" applyProtection="1">
      <alignment vertical="center" wrapText="1"/>
      <protection locked="0"/>
    </xf>
    <xf numFmtId="3" fontId="6" fillId="0" borderId="75" xfId="2" applyNumberFormat="1" applyFont="1" applyFill="1" applyBorder="1" applyAlignment="1" applyProtection="1">
      <alignment vertical="center" wrapText="1"/>
      <protection locked="0"/>
    </xf>
    <xf numFmtId="3" fontId="6" fillId="5" borderId="54" xfId="2" applyNumberFormat="1" applyFont="1" applyFill="1" applyBorder="1" applyAlignment="1" applyProtection="1">
      <alignment vertical="center" wrapText="1"/>
      <protection locked="0"/>
    </xf>
    <xf numFmtId="3" fontId="6" fillId="6" borderId="74" xfId="2" applyNumberFormat="1" applyFont="1" applyFill="1" applyBorder="1" applyAlignment="1" applyProtection="1">
      <alignment vertical="center" wrapText="1"/>
      <protection locked="0"/>
    </xf>
    <xf numFmtId="3" fontId="3" fillId="0" borderId="39" xfId="2" applyNumberFormat="1" applyFont="1" applyFill="1" applyBorder="1" applyAlignment="1" applyProtection="1">
      <alignment vertical="center" wrapText="1"/>
      <protection locked="0"/>
    </xf>
    <xf numFmtId="3" fontId="6" fillId="0" borderId="97" xfId="2" applyNumberFormat="1" applyFont="1" applyFill="1" applyBorder="1" applyAlignment="1" applyProtection="1">
      <alignment vertical="center" wrapText="1"/>
      <protection locked="0"/>
    </xf>
    <xf numFmtId="3" fontId="6" fillId="0" borderId="54" xfId="2" applyNumberFormat="1" applyFont="1" applyFill="1" applyBorder="1" applyAlignment="1" applyProtection="1">
      <alignment vertical="center" wrapText="1"/>
      <protection locked="0"/>
    </xf>
    <xf numFmtId="0" fontId="3" fillId="0" borderId="0" xfId="2" applyFont="1" applyBorder="1" applyAlignment="1" applyProtection="1">
      <alignment vertical="center" wrapText="1"/>
    </xf>
    <xf numFmtId="3" fontId="12" fillId="0" borderId="42" xfId="2" applyNumberFormat="1" applyFont="1" applyFill="1" applyBorder="1" applyAlignment="1" applyProtection="1">
      <alignment horizontal="right" vertical="center"/>
      <protection locked="0"/>
    </xf>
    <xf numFmtId="3" fontId="16" fillId="0" borderId="42" xfId="2" applyNumberFormat="1" applyFont="1" applyFill="1" applyBorder="1" applyAlignment="1" applyProtection="1">
      <alignment horizontal="right" vertical="center"/>
      <protection locked="0"/>
    </xf>
    <xf numFmtId="3" fontId="3" fillId="0" borderId="101" xfId="2" applyNumberFormat="1" applyFont="1" applyFill="1" applyBorder="1" applyAlignment="1" applyProtection="1">
      <alignment vertical="center" wrapText="1"/>
      <protection locked="0"/>
    </xf>
    <xf numFmtId="3" fontId="17" fillId="0" borderId="63" xfId="2" applyNumberFormat="1" applyFont="1" applyFill="1" applyBorder="1" applyAlignment="1" applyProtection="1">
      <alignment horizontal="center" vertical="center"/>
      <protection locked="0"/>
    </xf>
    <xf numFmtId="3" fontId="3" fillId="0" borderId="75" xfId="2" applyNumberFormat="1" applyFont="1" applyFill="1" applyBorder="1" applyAlignment="1" applyProtection="1">
      <alignment horizontal="left" vertical="center" wrapText="1"/>
      <protection locked="0"/>
    </xf>
    <xf numFmtId="3" fontId="14" fillId="0" borderId="17" xfId="2" applyNumberFormat="1" applyFont="1" applyFill="1" applyBorder="1" applyAlignment="1" applyProtection="1">
      <alignment horizontal="center" vertical="center"/>
      <protection locked="0"/>
    </xf>
    <xf numFmtId="3" fontId="3" fillId="0" borderId="60" xfId="2" applyNumberFormat="1" applyFont="1" applyFill="1" applyBorder="1" applyAlignment="1" applyProtection="1">
      <alignment horizontal="left" vertical="center" wrapText="1"/>
      <protection locked="0"/>
    </xf>
    <xf numFmtId="3" fontId="17" fillId="0" borderId="42" xfId="2" applyNumberFormat="1" applyFont="1" applyFill="1" applyBorder="1" applyAlignment="1" applyProtection="1">
      <alignment vertical="center"/>
      <protection locked="0"/>
    </xf>
    <xf numFmtId="3" fontId="12" fillId="0" borderId="70" xfId="2" applyNumberFormat="1" applyFont="1" applyFill="1" applyBorder="1" applyAlignment="1" applyProtection="1">
      <alignment vertical="center"/>
      <protection locked="0"/>
    </xf>
    <xf numFmtId="3" fontId="12" fillId="0" borderId="42" xfId="2" applyNumberFormat="1" applyFont="1" applyFill="1" applyBorder="1" applyAlignment="1" applyProtection="1">
      <alignment vertical="center"/>
    </xf>
    <xf numFmtId="3" fontId="3" fillId="0" borderId="48" xfId="2" applyNumberFormat="1" applyFont="1" applyFill="1" applyBorder="1" applyAlignment="1" applyProtection="1">
      <alignment horizontal="center" vertical="center" wrapText="1"/>
      <protection locked="0"/>
    </xf>
    <xf numFmtId="3" fontId="3" fillId="0" borderId="66" xfId="2" applyNumberFormat="1" applyFont="1" applyFill="1" applyBorder="1" applyAlignment="1" applyProtection="1">
      <alignment horizontal="center" vertical="center" wrapText="1"/>
      <protection locked="0"/>
    </xf>
    <xf numFmtId="0" fontId="6" fillId="3" borderId="0" xfId="2" applyFont="1" applyFill="1" applyBorder="1" applyAlignment="1" applyProtection="1">
      <alignment horizontal="right" vertical="center"/>
      <protection locked="0"/>
    </xf>
    <xf numFmtId="3" fontId="3" fillId="4" borderId="46" xfId="2" applyNumberFormat="1" applyFont="1" applyFill="1" applyBorder="1" applyAlignment="1" applyProtection="1">
      <alignment horizontal="right" vertical="center"/>
      <protection locked="0"/>
    </xf>
    <xf numFmtId="0" fontId="6" fillId="4" borderId="21" xfId="2" applyFont="1" applyFill="1" applyBorder="1" applyAlignment="1" applyProtection="1">
      <alignment horizontal="left" vertical="center" wrapText="1"/>
    </xf>
    <xf numFmtId="3" fontId="3" fillId="4" borderId="22" xfId="2" applyNumberFormat="1" applyFont="1" applyFill="1" applyBorder="1" applyAlignment="1" applyProtection="1">
      <alignment vertical="center"/>
      <protection locked="0"/>
    </xf>
    <xf numFmtId="3" fontId="3" fillId="4" borderId="23" xfId="2" applyNumberFormat="1" applyFont="1" applyFill="1" applyBorder="1" applyAlignment="1" applyProtection="1">
      <alignment vertical="center"/>
      <protection locked="0"/>
    </xf>
    <xf numFmtId="3" fontId="3" fillId="4" borderId="47" xfId="2" applyNumberFormat="1" applyFont="1" applyFill="1" applyBorder="1" applyAlignment="1" applyProtection="1">
      <alignment vertical="center"/>
    </xf>
    <xf numFmtId="3" fontId="3" fillId="4" borderId="24" xfId="2" applyNumberFormat="1" applyFont="1" applyFill="1" applyBorder="1" applyAlignment="1" applyProtection="1">
      <alignment horizontal="center" vertical="center"/>
      <protection locked="0"/>
    </xf>
    <xf numFmtId="3" fontId="3" fillId="4" borderId="23" xfId="2" applyNumberFormat="1" applyFont="1" applyFill="1" applyBorder="1" applyAlignment="1" applyProtection="1">
      <alignment horizontal="center" vertical="center"/>
      <protection locked="0"/>
    </xf>
    <xf numFmtId="3" fontId="3" fillId="4" borderId="22" xfId="2" applyNumberFormat="1" applyFont="1" applyFill="1" applyBorder="1" applyAlignment="1" applyProtection="1">
      <alignment horizontal="center" vertical="center"/>
    </xf>
    <xf numFmtId="3" fontId="3" fillId="4" borderId="23" xfId="2" applyNumberFormat="1" applyFont="1" applyFill="1" applyBorder="1" applyAlignment="1" applyProtection="1">
      <alignment horizontal="center" vertical="center"/>
    </xf>
    <xf numFmtId="3" fontId="3" fillId="4" borderId="47" xfId="2" applyNumberFormat="1" applyFont="1" applyFill="1" applyBorder="1" applyAlignment="1" applyProtection="1">
      <alignment horizontal="center" vertical="center"/>
    </xf>
    <xf numFmtId="3" fontId="3" fillId="4" borderId="48" xfId="2" applyNumberFormat="1" applyFont="1" applyFill="1" applyBorder="1" applyAlignment="1" applyProtection="1">
      <alignment horizontal="left" vertical="center" wrapText="1"/>
      <protection locked="0"/>
    </xf>
    <xf numFmtId="3" fontId="3" fillId="0" borderId="60" xfId="2" applyNumberFormat="1" applyFont="1" applyFill="1" applyBorder="1" applyAlignment="1" applyProtection="1">
      <alignment horizontal="left" vertical="center"/>
      <protection locked="0"/>
    </xf>
    <xf numFmtId="3" fontId="3" fillId="4" borderId="99" xfId="2" applyNumberFormat="1" applyFont="1" applyFill="1" applyBorder="1" applyAlignment="1" applyProtection="1">
      <alignment horizontal="left" vertical="center" wrapText="1"/>
      <protection locked="0"/>
    </xf>
    <xf numFmtId="0" fontId="6" fillId="4" borderId="34" xfId="2" applyFont="1" applyFill="1" applyBorder="1" applyAlignment="1" applyProtection="1">
      <alignment vertical="center" wrapText="1"/>
    </xf>
    <xf numFmtId="0" fontId="6" fillId="4" borderId="34" xfId="2" applyFont="1" applyFill="1" applyBorder="1" applyAlignment="1" applyProtection="1">
      <alignment horizontal="left" vertical="center" wrapText="1"/>
    </xf>
    <xf numFmtId="3" fontId="6" fillId="4" borderId="35" xfId="2" applyNumberFormat="1" applyFont="1" applyFill="1" applyBorder="1" applyAlignment="1" applyProtection="1">
      <alignment horizontal="right" vertical="center"/>
    </xf>
    <xf numFmtId="3" fontId="6" fillId="4" borderId="36" xfId="2" applyNumberFormat="1" applyFont="1" applyFill="1" applyBorder="1" applyAlignment="1" applyProtection="1">
      <alignment horizontal="right" vertical="center"/>
    </xf>
    <xf numFmtId="3" fontId="6" fillId="4" borderId="37" xfId="2" applyNumberFormat="1" applyFont="1" applyFill="1" applyBorder="1" applyAlignment="1" applyProtection="1">
      <alignment horizontal="right" vertical="center"/>
    </xf>
    <xf numFmtId="3" fontId="6" fillId="4" borderId="38" xfId="2" applyNumberFormat="1" applyFont="1" applyFill="1" applyBorder="1" applyAlignment="1" applyProtection="1">
      <alignment horizontal="right" vertical="center"/>
    </xf>
    <xf numFmtId="3" fontId="6" fillId="4" borderId="39" xfId="2" applyNumberFormat="1" applyFont="1" applyFill="1" applyBorder="1" applyAlignment="1" applyProtection="1">
      <alignment horizontal="right" vertical="center"/>
      <protection locked="0"/>
    </xf>
    <xf numFmtId="3" fontId="3" fillId="4" borderId="6" xfId="2" applyNumberFormat="1" applyFont="1" applyFill="1" applyBorder="1" applyAlignment="1" applyProtection="1">
      <alignment horizontal="center" vertical="center" wrapText="1"/>
      <protection locked="0"/>
    </xf>
    <xf numFmtId="3" fontId="3" fillId="0" borderId="6" xfId="2" applyNumberFormat="1" applyFont="1" applyFill="1" applyBorder="1" applyAlignment="1" applyProtection="1">
      <alignment vertical="center" wrapText="1"/>
      <protection locked="0"/>
    </xf>
    <xf numFmtId="0" fontId="3" fillId="8" borderId="0" xfId="2" applyFont="1" applyFill="1" applyBorder="1" applyAlignment="1" applyProtection="1">
      <alignment vertical="center"/>
    </xf>
    <xf numFmtId="3" fontId="3" fillId="4" borderId="74" xfId="2" applyNumberFormat="1" applyFont="1" applyFill="1" applyBorder="1" applyAlignment="1" applyProtection="1">
      <alignment vertical="center"/>
      <protection locked="0"/>
    </xf>
    <xf numFmtId="3" fontId="3" fillId="4" borderId="69" xfId="2" applyNumberFormat="1" applyFont="1" applyFill="1" applyBorder="1" applyAlignment="1" applyProtection="1">
      <alignment vertical="center"/>
    </xf>
    <xf numFmtId="3" fontId="3" fillId="4" borderId="70" xfId="2" applyNumberFormat="1" applyFont="1" applyFill="1" applyBorder="1" applyAlignment="1" applyProtection="1">
      <alignment vertical="center"/>
    </xf>
    <xf numFmtId="3" fontId="3" fillId="4" borderId="72" xfId="2" applyNumberFormat="1" applyFont="1" applyFill="1" applyBorder="1" applyAlignment="1" applyProtection="1">
      <alignment vertical="center"/>
    </xf>
    <xf numFmtId="0" fontId="3" fillId="4" borderId="0" xfId="2" applyFont="1" applyFill="1" applyBorder="1" applyAlignment="1" applyProtection="1">
      <alignment vertical="center"/>
      <protection locked="0"/>
    </xf>
    <xf numFmtId="49" fontId="3" fillId="4" borderId="9" xfId="2" applyNumberFormat="1" applyFont="1" applyFill="1" applyBorder="1" applyAlignment="1" applyProtection="1">
      <alignment vertical="center"/>
      <protection locked="0"/>
    </xf>
    <xf numFmtId="1" fontId="8" fillId="4" borderId="27" xfId="2" applyNumberFormat="1" applyFont="1" applyFill="1" applyBorder="1" applyAlignment="1" applyProtection="1">
      <alignment horizontal="center" vertical="center"/>
    </xf>
    <xf numFmtId="1" fontId="8" fillId="4" borderId="28" xfId="2" applyNumberFormat="1" applyFont="1" applyFill="1" applyBorder="1" applyAlignment="1" applyProtection="1">
      <alignment horizontal="center" vertical="center"/>
    </xf>
    <xf numFmtId="1" fontId="8" fillId="4" borderId="29" xfId="2" applyNumberFormat="1" applyFont="1" applyFill="1" applyBorder="1" applyAlignment="1" applyProtection="1">
      <alignment horizontal="center" vertical="center"/>
    </xf>
    <xf numFmtId="0" fontId="6" fillId="4" borderId="16" xfId="2" applyFont="1" applyFill="1" applyBorder="1" applyAlignment="1" applyProtection="1">
      <alignment vertical="center"/>
      <protection locked="0"/>
    </xf>
    <xf numFmtId="0" fontId="6" fillId="4" borderId="17" xfId="2" applyFont="1" applyFill="1" applyBorder="1" applyAlignment="1" applyProtection="1">
      <alignment vertical="center"/>
      <protection locked="0"/>
    </xf>
    <xf numFmtId="0" fontId="6" fillId="4" borderId="32" xfId="2" applyFont="1" applyFill="1" applyBorder="1" applyAlignment="1" applyProtection="1">
      <alignment vertical="center"/>
      <protection locked="0"/>
    </xf>
    <xf numFmtId="3" fontId="3" fillId="4" borderId="27" xfId="2" applyNumberFormat="1" applyFont="1" applyFill="1" applyBorder="1" applyAlignment="1" applyProtection="1">
      <alignment horizontal="right" vertical="center"/>
    </xf>
    <xf numFmtId="3" fontId="3" fillId="4" borderId="28" xfId="2" applyNumberFormat="1" applyFont="1" applyFill="1" applyBorder="1" applyAlignment="1" applyProtection="1">
      <alignment horizontal="right" vertical="center"/>
    </xf>
    <xf numFmtId="3" fontId="3" fillId="4" borderId="29" xfId="2" applyNumberFormat="1" applyFont="1" applyFill="1" applyBorder="1" applyAlignment="1" applyProtection="1">
      <alignment horizontal="right" vertical="center"/>
    </xf>
    <xf numFmtId="3" fontId="3" fillId="4" borderId="16" xfId="2" applyNumberFormat="1" applyFont="1" applyFill="1" applyBorder="1" applyAlignment="1" applyProtection="1">
      <alignment horizontal="right" vertical="center"/>
      <protection locked="0"/>
    </xf>
    <xf numFmtId="3" fontId="3" fillId="4" borderId="17" xfId="2" applyNumberFormat="1" applyFont="1" applyFill="1" applyBorder="1" applyAlignment="1" applyProtection="1">
      <alignment horizontal="right" vertical="center"/>
      <protection locked="0"/>
    </xf>
    <xf numFmtId="3" fontId="3" fillId="4" borderId="32" xfId="2" applyNumberFormat="1" applyFont="1" applyFill="1" applyBorder="1" applyAlignment="1" applyProtection="1">
      <alignment horizontal="right" vertical="center"/>
    </xf>
    <xf numFmtId="3" fontId="3" fillId="0" borderId="46" xfId="2" applyNumberFormat="1" applyFont="1" applyFill="1" applyBorder="1" applyAlignment="1" applyProtection="1">
      <alignment horizontal="right" vertical="center" wrapText="1"/>
      <protection locked="0"/>
    </xf>
    <xf numFmtId="3" fontId="6" fillId="0" borderId="35" xfId="2" applyNumberFormat="1" applyFont="1" applyFill="1" applyBorder="1" applyAlignment="1" applyProtection="1">
      <alignment horizontal="right" vertical="center"/>
      <protection locked="0"/>
    </xf>
    <xf numFmtId="3" fontId="6" fillId="0" borderId="36" xfId="2" applyNumberFormat="1" applyFont="1" applyFill="1" applyBorder="1" applyAlignment="1" applyProtection="1">
      <alignment horizontal="right" vertical="center"/>
      <protection locked="0"/>
    </xf>
    <xf numFmtId="3" fontId="6" fillId="0" borderId="38" xfId="2" applyNumberFormat="1" applyFont="1" applyFill="1" applyBorder="1" applyAlignment="1" applyProtection="1">
      <alignment horizontal="right" vertical="center"/>
      <protection locked="0"/>
    </xf>
    <xf numFmtId="3" fontId="3" fillId="7" borderId="46" xfId="2" applyNumberFormat="1" applyFont="1" applyFill="1" applyBorder="1" applyAlignment="1" applyProtection="1">
      <alignment vertical="center" wrapText="1"/>
      <protection locked="0"/>
    </xf>
    <xf numFmtId="3" fontId="3" fillId="4" borderId="50" xfId="2" applyNumberFormat="1" applyFont="1" applyFill="1" applyBorder="1" applyAlignment="1" applyProtection="1">
      <alignment horizontal="center" vertical="center"/>
    </xf>
    <xf numFmtId="3" fontId="3" fillId="4" borderId="51" xfId="2" applyNumberFormat="1" applyFont="1" applyFill="1" applyBorder="1" applyAlignment="1" applyProtection="1">
      <alignment horizontal="center" vertical="center"/>
    </xf>
    <xf numFmtId="3" fontId="3" fillId="4" borderId="52" xfId="2" applyNumberFormat="1" applyFont="1" applyFill="1" applyBorder="1" applyAlignment="1" applyProtection="1">
      <alignment horizontal="center" vertical="center"/>
    </xf>
    <xf numFmtId="3" fontId="3" fillId="4" borderId="16" xfId="2" applyNumberFormat="1" applyFont="1" applyFill="1" applyBorder="1" applyAlignment="1" applyProtection="1">
      <alignment horizontal="center" vertical="center"/>
      <protection locked="0"/>
    </xf>
    <xf numFmtId="3" fontId="3" fillId="4" borderId="17" xfId="2" applyNumberFormat="1" applyFont="1" applyFill="1" applyBorder="1" applyAlignment="1" applyProtection="1">
      <alignment horizontal="center" vertical="center"/>
      <protection locked="0"/>
    </xf>
    <xf numFmtId="3" fontId="3" fillId="4" borderId="32" xfId="2" applyNumberFormat="1" applyFont="1" applyFill="1" applyBorder="1" applyAlignment="1" applyProtection="1">
      <alignment horizontal="center" vertical="center"/>
    </xf>
    <xf numFmtId="3" fontId="3" fillId="4" borderId="41" xfId="2" applyNumberFormat="1" applyFont="1" applyFill="1" applyBorder="1" applyAlignment="1" applyProtection="1">
      <alignment horizontal="center" vertical="center"/>
      <protection locked="0"/>
    </xf>
    <xf numFmtId="3" fontId="3" fillId="4" borderId="42" xfId="2" applyNumberFormat="1" applyFont="1" applyFill="1" applyBorder="1" applyAlignment="1" applyProtection="1">
      <alignment horizontal="center" vertical="center"/>
      <protection locked="0"/>
    </xf>
    <xf numFmtId="3" fontId="3" fillId="4" borderId="43" xfId="2" applyNumberFormat="1" applyFont="1" applyFill="1" applyBorder="1" applyAlignment="1" applyProtection="1">
      <alignment horizontal="center" vertical="center"/>
    </xf>
    <xf numFmtId="3" fontId="3" fillId="4" borderId="56" xfId="2" applyNumberFormat="1" applyFont="1" applyFill="1" applyBorder="1" applyAlignment="1" applyProtection="1">
      <alignment horizontal="center" vertical="center"/>
      <protection locked="0"/>
    </xf>
    <xf numFmtId="3" fontId="3" fillId="4" borderId="57" xfId="2" applyNumberFormat="1" applyFont="1" applyFill="1" applyBorder="1" applyAlignment="1" applyProtection="1">
      <alignment horizontal="center" vertical="center"/>
      <protection locked="0"/>
    </xf>
    <xf numFmtId="3" fontId="3" fillId="4" borderId="58" xfId="2" applyNumberFormat="1" applyFont="1" applyFill="1" applyBorder="1" applyAlignment="1" applyProtection="1">
      <alignment horizontal="center" vertical="center"/>
    </xf>
    <xf numFmtId="3" fontId="3" fillId="4" borderId="46" xfId="2" applyNumberFormat="1" applyFont="1" applyFill="1" applyBorder="1" applyAlignment="1" applyProtection="1">
      <alignment horizontal="left" vertical="center" wrapText="1"/>
      <protection locked="0"/>
    </xf>
    <xf numFmtId="3" fontId="3" fillId="0" borderId="54" xfId="2" applyNumberFormat="1" applyFont="1" applyFill="1" applyBorder="1" applyAlignment="1" applyProtection="1">
      <alignment horizontal="left" vertical="center" wrapText="1"/>
      <protection locked="0"/>
    </xf>
    <xf numFmtId="3" fontId="3" fillId="4" borderId="62" xfId="2" applyNumberFormat="1" applyFont="1" applyFill="1" applyBorder="1" applyAlignment="1" applyProtection="1">
      <alignment horizontal="right" vertical="center"/>
    </xf>
    <xf numFmtId="3" fontId="3" fillId="4" borderId="63" xfId="2" applyNumberFormat="1" applyFont="1" applyFill="1" applyBorder="1" applyAlignment="1" applyProtection="1">
      <alignment horizontal="right" vertical="center"/>
    </xf>
    <xf numFmtId="3" fontId="3" fillId="4" borderId="64" xfId="2" applyNumberFormat="1" applyFont="1" applyFill="1" applyBorder="1" applyAlignment="1" applyProtection="1">
      <alignment horizontal="right" vertical="center"/>
    </xf>
    <xf numFmtId="3" fontId="3" fillId="4" borderId="69" xfId="2" applyNumberFormat="1" applyFont="1" applyFill="1" applyBorder="1" applyAlignment="1" applyProtection="1">
      <alignment horizontal="center" vertical="center"/>
      <protection locked="0"/>
    </xf>
    <xf numFmtId="3" fontId="3" fillId="4" borderId="70" xfId="2" applyNumberFormat="1" applyFont="1" applyFill="1" applyBorder="1" applyAlignment="1" applyProtection="1">
      <alignment horizontal="center" vertical="center"/>
      <protection locked="0"/>
    </xf>
    <xf numFmtId="3" fontId="6" fillId="4" borderId="16" xfId="2" applyNumberFormat="1" applyFont="1" applyFill="1" applyBorder="1" applyAlignment="1" applyProtection="1">
      <alignment vertical="center"/>
    </xf>
    <xf numFmtId="3" fontId="6" fillId="4" borderId="17" xfId="2" applyNumberFormat="1" applyFont="1" applyFill="1" applyBorder="1" applyAlignment="1" applyProtection="1">
      <alignment vertical="center"/>
    </xf>
    <xf numFmtId="3" fontId="6" fillId="4" borderId="32" xfId="2" applyNumberFormat="1" applyFont="1" applyFill="1" applyBorder="1" applyAlignment="1" applyProtection="1">
      <alignment vertical="center"/>
    </xf>
    <xf numFmtId="3" fontId="6" fillId="4" borderId="35" xfId="2" applyNumberFormat="1" applyFont="1" applyFill="1" applyBorder="1" applyAlignment="1" applyProtection="1">
      <alignment vertical="center"/>
    </xf>
    <xf numFmtId="3" fontId="6" fillId="4" borderId="36" xfId="2" applyNumberFormat="1" applyFont="1" applyFill="1" applyBorder="1" applyAlignment="1" applyProtection="1">
      <alignment vertical="center"/>
    </xf>
    <xf numFmtId="3" fontId="6" fillId="4" borderId="37" xfId="2" applyNumberFormat="1" applyFont="1" applyFill="1" applyBorder="1" applyAlignment="1" applyProtection="1">
      <alignment vertical="center"/>
    </xf>
    <xf numFmtId="3" fontId="6" fillId="4" borderId="77" xfId="2" applyNumberFormat="1" applyFont="1" applyFill="1" applyBorder="1" applyAlignment="1" applyProtection="1">
      <alignment vertical="center"/>
    </xf>
    <xf numFmtId="3" fontId="6" fillId="4" borderId="78" xfId="2" applyNumberFormat="1" applyFont="1" applyFill="1" applyBorder="1" applyAlignment="1" applyProtection="1">
      <alignment vertical="center"/>
    </xf>
    <xf numFmtId="3" fontId="6" fillId="4" borderId="79" xfId="2" applyNumberFormat="1" applyFont="1" applyFill="1" applyBorder="1" applyAlignment="1" applyProtection="1">
      <alignment vertical="center"/>
    </xf>
    <xf numFmtId="3" fontId="3" fillId="4" borderId="50" xfId="2" applyNumberFormat="1" applyFont="1" applyFill="1" applyBorder="1" applyAlignment="1" applyProtection="1">
      <alignment vertical="center"/>
    </xf>
    <xf numFmtId="3" fontId="3" fillId="4" borderId="51" xfId="2" applyNumberFormat="1" applyFont="1" applyFill="1" applyBorder="1" applyAlignment="1" applyProtection="1">
      <alignment vertical="center"/>
    </xf>
    <xf numFmtId="3" fontId="3" fillId="4" borderId="52" xfId="2" applyNumberFormat="1" applyFont="1" applyFill="1" applyBorder="1" applyAlignment="1" applyProtection="1">
      <alignment vertical="center"/>
    </xf>
    <xf numFmtId="3" fontId="3" fillId="4" borderId="41" xfId="2" applyNumberFormat="1" applyFont="1" applyFill="1" applyBorder="1" applyAlignment="1" applyProtection="1">
      <alignment vertical="center"/>
    </xf>
    <xf numFmtId="3" fontId="3" fillId="4" borderId="42" xfId="2" applyNumberFormat="1" applyFont="1" applyFill="1" applyBorder="1" applyAlignment="1" applyProtection="1">
      <alignment vertical="center"/>
    </xf>
    <xf numFmtId="0" fontId="3" fillId="4" borderId="15" xfId="2" applyFont="1" applyFill="1" applyBorder="1" applyAlignment="1" applyProtection="1">
      <alignment horizontal="center" vertical="center" wrapText="1"/>
    </xf>
    <xf numFmtId="3" fontId="3" fillId="4" borderId="16" xfId="2" applyNumberFormat="1" applyFont="1" applyFill="1" applyBorder="1" applyAlignment="1" applyProtection="1">
      <alignment vertical="center"/>
    </xf>
    <xf numFmtId="3" fontId="3" fillId="4" borderId="17" xfId="2" applyNumberFormat="1" applyFont="1" applyFill="1" applyBorder="1" applyAlignment="1" applyProtection="1">
      <alignment vertical="center"/>
    </xf>
    <xf numFmtId="3" fontId="3" fillId="4" borderId="44" xfId="2" applyNumberFormat="1" applyFont="1" applyFill="1" applyBorder="1" applyAlignment="1" applyProtection="1">
      <alignment vertical="center"/>
    </xf>
    <xf numFmtId="3" fontId="3" fillId="4" borderId="62" xfId="2" applyNumberFormat="1" applyFont="1" applyFill="1" applyBorder="1" applyAlignment="1" applyProtection="1">
      <alignment vertical="center"/>
    </xf>
    <xf numFmtId="3" fontId="3" fillId="4" borderId="63" xfId="2" applyNumberFormat="1" applyFont="1" applyFill="1" applyBorder="1" applyAlignment="1" applyProtection="1">
      <alignment vertical="center"/>
    </xf>
    <xf numFmtId="3" fontId="3" fillId="4" borderId="64" xfId="2" applyNumberFormat="1" applyFont="1" applyFill="1" applyBorder="1" applyAlignment="1" applyProtection="1">
      <alignment vertical="center"/>
    </xf>
    <xf numFmtId="3" fontId="3" fillId="4" borderId="19" xfId="2" applyNumberFormat="1" applyFont="1" applyFill="1" applyBorder="1" applyAlignment="1" applyProtection="1">
      <alignment vertical="center"/>
    </xf>
    <xf numFmtId="3" fontId="3" fillId="4" borderId="33" xfId="2" applyNumberFormat="1" applyFont="1" applyFill="1" applyBorder="1" applyAlignment="1" applyProtection="1">
      <alignment vertical="center" wrapText="1"/>
      <protection locked="0"/>
    </xf>
    <xf numFmtId="3" fontId="3" fillId="4" borderId="50" xfId="2" applyNumberFormat="1" applyFont="1" applyFill="1" applyBorder="1" applyAlignment="1" applyProtection="1">
      <alignment vertical="center"/>
      <protection locked="0"/>
    </xf>
    <xf numFmtId="3" fontId="3" fillId="4" borderId="51" xfId="2" applyNumberFormat="1" applyFont="1" applyFill="1" applyBorder="1" applyAlignment="1" applyProtection="1">
      <alignment vertical="center"/>
      <protection locked="0"/>
    </xf>
    <xf numFmtId="3" fontId="3" fillId="4" borderId="90" xfId="2" applyNumberFormat="1" applyFont="1" applyFill="1" applyBorder="1" applyAlignment="1" applyProtection="1">
      <alignment vertical="center"/>
      <protection locked="0"/>
    </xf>
    <xf numFmtId="3" fontId="3" fillId="4" borderId="18" xfId="2" applyNumberFormat="1" applyFont="1" applyFill="1" applyBorder="1" applyAlignment="1" applyProtection="1">
      <alignment vertical="center"/>
      <protection locked="0"/>
    </xf>
    <xf numFmtId="3" fontId="3" fillId="4" borderId="91" xfId="2" applyNumberFormat="1" applyFont="1" applyFill="1" applyBorder="1" applyAlignment="1" applyProtection="1">
      <alignment vertical="center"/>
    </xf>
    <xf numFmtId="3" fontId="3" fillId="4" borderId="83" xfId="2" applyNumberFormat="1" applyFont="1" applyFill="1" applyBorder="1" applyAlignment="1" applyProtection="1">
      <alignment vertical="center"/>
    </xf>
    <xf numFmtId="3" fontId="3" fillId="4" borderId="84" xfId="2" applyNumberFormat="1" applyFont="1" applyFill="1" applyBorder="1" applyAlignment="1" applyProtection="1">
      <alignment vertical="center"/>
    </xf>
    <xf numFmtId="3" fontId="3" fillId="4" borderId="85" xfId="2" applyNumberFormat="1" applyFont="1" applyFill="1" applyBorder="1" applyAlignment="1" applyProtection="1">
      <alignment vertical="center"/>
    </xf>
    <xf numFmtId="3" fontId="3" fillId="4" borderId="62" xfId="2" applyNumberFormat="1" applyFont="1" applyFill="1" applyBorder="1" applyAlignment="1" applyProtection="1">
      <alignment vertical="center"/>
      <protection locked="0"/>
    </xf>
    <xf numFmtId="3" fontId="3" fillId="4" borderId="63" xfId="2" applyNumberFormat="1" applyFont="1" applyFill="1" applyBorder="1" applyAlignment="1" applyProtection="1">
      <alignment vertical="center"/>
      <protection locked="0"/>
    </xf>
    <xf numFmtId="3" fontId="3" fillId="4" borderId="56" xfId="2" applyNumberFormat="1" applyFont="1" applyFill="1" applyBorder="1" applyAlignment="1" applyProtection="1">
      <alignment vertical="center"/>
      <protection locked="0"/>
    </xf>
    <xf numFmtId="3" fontId="3" fillId="4" borderId="57" xfId="2" applyNumberFormat="1" applyFont="1" applyFill="1" applyBorder="1" applyAlignment="1" applyProtection="1">
      <alignment vertical="center"/>
      <protection locked="0"/>
    </xf>
    <xf numFmtId="3" fontId="3" fillId="4" borderId="58" xfId="2" applyNumberFormat="1" applyFont="1" applyFill="1" applyBorder="1" applyAlignment="1" applyProtection="1">
      <alignment vertical="center"/>
    </xf>
    <xf numFmtId="3" fontId="6" fillId="4" borderId="50" xfId="2" applyNumberFormat="1" applyFont="1" applyFill="1" applyBorder="1" applyAlignment="1" applyProtection="1">
      <alignment vertical="center"/>
    </xf>
    <xf numFmtId="3" fontId="6" fillId="4" borderId="51" xfId="2" applyNumberFormat="1" applyFont="1" applyFill="1" applyBorder="1" applyAlignment="1" applyProtection="1">
      <alignment vertical="center"/>
    </xf>
    <xf numFmtId="3" fontId="6" fillId="4" borderId="52" xfId="2" applyNumberFormat="1" applyFont="1" applyFill="1" applyBorder="1" applyAlignment="1" applyProtection="1">
      <alignment vertical="center"/>
    </xf>
    <xf numFmtId="3" fontId="3" fillId="4" borderId="35" xfId="2" applyNumberFormat="1" applyFont="1" applyFill="1" applyBorder="1" applyAlignment="1" applyProtection="1">
      <alignment vertical="center"/>
    </xf>
    <xf numFmtId="3" fontId="3" fillId="4" borderId="36" xfId="2" applyNumberFormat="1" applyFont="1" applyFill="1" applyBorder="1" applyAlignment="1" applyProtection="1">
      <alignment vertical="center"/>
    </xf>
    <xf numFmtId="3" fontId="3" fillId="4" borderId="37" xfId="2" applyNumberFormat="1" applyFont="1" applyFill="1" applyBorder="1" applyAlignment="1" applyProtection="1">
      <alignment vertical="center"/>
    </xf>
    <xf numFmtId="3" fontId="6" fillId="4" borderId="93" xfId="2" applyNumberFormat="1" applyFont="1" applyFill="1" applyBorder="1" applyAlignment="1" applyProtection="1">
      <alignment vertical="center"/>
    </xf>
    <xf numFmtId="3" fontId="6" fillId="4" borderId="95" xfId="2" applyNumberFormat="1" applyFont="1" applyFill="1" applyBorder="1" applyAlignment="1" applyProtection="1">
      <alignment vertical="center"/>
    </xf>
    <xf numFmtId="3" fontId="6" fillId="4" borderId="94" xfId="2" applyNumberFormat="1" applyFont="1" applyFill="1" applyBorder="1" applyAlignment="1" applyProtection="1">
      <alignment vertical="center"/>
    </xf>
    <xf numFmtId="3" fontId="6" fillId="4" borderId="93" xfId="2" applyNumberFormat="1" applyFont="1" applyFill="1" applyBorder="1" applyAlignment="1" applyProtection="1">
      <alignment vertical="center"/>
      <protection locked="0"/>
    </xf>
    <xf numFmtId="3" fontId="6" fillId="4" borderId="95" xfId="2" applyNumberFormat="1" applyFont="1" applyFill="1" applyBorder="1" applyAlignment="1" applyProtection="1">
      <alignment vertical="center"/>
      <protection locked="0"/>
    </xf>
    <xf numFmtId="3" fontId="6" fillId="0" borderId="54" xfId="2" applyNumberFormat="1" applyFont="1" applyFill="1" applyBorder="1" applyAlignment="1" applyProtection="1">
      <alignment horizontal="center" vertical="center"/>
      <protection locked="0"/>
    </xf>
    <xf numFmtId="3" fontId="3" fillId="0" borderId="66" xfId="2" applyNumberFormat="1" applyFont="1" applyFill="1" applyBorder="1" applyAlignment="1" applyProtection="1">
      <alignment vertical="center" wrapText="1"/>
      <protection locked="0"/>
    </xf>
    <xf numFmtId="3" fontId="3" fillId="9" borderId="23" xfId="2" applyNumberFormat="1" applyFont="1" applyFill="1" applyBorder="1" applyAlignment="1" applyProtection="1">
      <alignment vertical="center"/>
      <protection locked="0"/>
    </xf>
    <xf numFmtId="3" fontId="3" fillId="0" borderId="102" xfId="2" applyNumberFormat="1" applyFont="1" applyFill="1" applyBorder="1" applyAlignment="1" applyProtection="1">
      <alignment horizontal="center" vertical="center"/>
      <protection locked="0"/>
    </xf>
    <xf numFmtId="3" fontId="3" fillId="0" borderId="99" xfId="2" applyNumberFormat="1" applyFont="1" applyFill="1" applyBorder="1" applyAlignment="1" applyProtection="1">
      <alignment horizontal="center" vertical="center"/>
      <protection locked="0"/>
    </xf>
    <xf numFmtId="0" fontId="3" fillId="0" borderId="103" xfId="2" applyFont="1" applyFill="1" applyBorder="1" applyAlignment="1" applyProtection="1">
      <alignment vertical="center"/>
    </xf>
    <xf numFmtId="0" fontId="3" fillId="0" borderId="99" xfId="2" applyFont="1" applyBorder="1" applyAlignment="1" applyProtection="1">
      <alignment vertical="center" wrapText="1"/>
      <protection locked="0"/>
    </xf>
    <xf numFmtId="3" fontId="3" fillId="9" borderId="42" xfId="2" applyNumberFormat="1" applyFont="1" applyFill="1" applyBorder="1" applyAlignment="1" applyProtection="1">
      <alignment vertical="center"/>
      <protection locked="0"/>
    </xf>
    <xf numFmtId="3" fontId="3" fillId="9" borderId="17" xfId="2" applyNumberFormat="1" applyFont="1" applyFill="1" applyBorder="1" applyAlignment="1" applyProtection="1">
      <alignment vertical="center"/>
      <protection locked="0"/>
    </xf>
    <xf numFmtId="0" fontId="6" fillId="4" borderId="0" xfId="2" applyFont="1" applyFill="1" applyBorder="1" applyAlignment="1" applyProtection="1">
      <alignment horizontal="right" vertical="center"/>
      <protection locked="0"/>
    </xf>
    <xf numFmtId="3" fontId="6" fillId="0" borderId="34" xfId="2" applyNumberFormat="1" applyFont="1" applyFill="1" applyBorder="1" applyAlignment="1" applyProtection="1">
      <alignment horizontal="right" vertical="center"/>
    </xf>
    <xf numFmtId="3" fontId="3" fillId="0" borderId="26" xfId="2" applyNumberFormat="1" applyFont="1" applyFill="1" applyBorder="1" applyAlignment="1" applyProtection="1">
      <alignment horizontal="right" vertical="center"/>
    </xf>
    <xf numFmtId="3" fontId="3" fillId="0" borderId="15" xfId="2" applyNumberFormat="1" applyFont="1" applyFill="1" applyBorder="1" applyAlignment="1" applyProtection="1">
      <alignment horizontal="right" vertical="center"/>
    </xf>
    <xf numFmtId="3" fontId="3" fillId="0" borderId="40" xfId="2" applyNumberFormat="1" applyFont="1" applyFill="1" applyBorder="1" applyAlignment="1" applyProtection="1">
      <alignment horizontal="right" vertical="center"/>
    </xf>
    <xf numFmtId="3" fontId="3" fillId="0" borderId="21" xfId="2" applyNumberFormat="1" applyFont="1" applyFill="1" applyBorder="1" applyAlignment="1" applyProtection="1">
      <alignment vertical="center"/>
    </xf>
    <xf numFmtId="3" fontId="3" fillId="0" borderId="49" xfId="2" applyNumberFormat="1" applyFont="1" applyFill="1" applyBorder="1" applyAlignment="1" applyProtection="1">
      <alignment vertical="center"/>
    </xf>
    <xf numFmtId="3" fontId="3" fillId="0" borderId="15" xfId="2" applyNumberFormat="1" applyFont="1" applyFill="1" applyBorder="1" applyAlignment="1" applyProtection="1">
      <alignment vertical="center"/>
    </xf>
    <xf numFmtId="3" fontId="3" fillId="0" borderId="40" xfId="2" applyNumberFormat="1" applyFont="1" applyFill="1" applyBorder="1" applyAlignment="1" applyProtection="1">
      <alignment vertical="center"/>
    </xf>
    <xf numFmtId="3" fontId="3" fillId="0" borderId="55" xfId="2" applyNumberFormat="1" applyFont="1" applyFill="1" applyBorder="1" applyAlignment="1" applyProtection="1">
      <alignment vertical="center"/>
    </xf>
    <xf numFmtId="3" fontId="3" fillId="0" borderId="61" xfId="2" applyNumberFormat="1" applyFont="1" applyFill="1" applyBorder="1" applyAlignment="1" applyProtection="1">
      <alignment vertical="center"/>
    </xf>
    <xf numFmtId="3" fontId="3" fillId="0" borderId="67" xfId="2" applyNumberFormat="1" applyFont="1" applyFill="1" applyBorder="1" applyAlignment="1" applyProtection="1">
      <alignment horizontal="right" vertical="center"/>
    </xf>
    <xf numFmtId="3" fontId="3" fillId="0" borderId="49" xfId="2" applyNumberFormat="1" applyFont="1" applyFill="1" applyBorder="1" applyAlignment="1" applyProtection="1">
      <alignment horizontal="right" vertical="center"/>
    </xf>
    <xf numFmtId="3" fontId="3" fillId="0" borderId="55" xfId="2" applyNumberFormat="1" applyFont="1" applyFill="1" applyBorder="1" applyAlignment="1" applyProtection="1">
      <alignment horizontal="right" vertical="center"/>
    </xf>
    <xf numFmtId="3" fontId="3" fillId="0" borderId="67" xfId="2" applyNumberFormat="1" applyFont="1" applyFill="1" applyBorder="1" applyAlignment="1" applyProtection="1">
      <alignment vertical="center"/>
    </xf>
    <xf numFmtId="3" fontId="6" fillId="0" borderId="15" xfId="2" applyNumberFormat="1" applyFont="1" applyBorder="1" applyAlignment="1" applyProtection="1">
      <alignment vertical="center"/>
    </xf>
    <xf numFmtId="3" fontId="6" fillId="0" borderId="34" xfId="2" applyNumberFormat="1" applyFont="1" applyFill="1" applyBorder="1" applyAlignment="1" applyProtection="1">
      <alignment vertical="center"/>
    </xf>
    <xf numFmtId="3" fontId="6" fillId="0" borderId="76" xfId="2" applyNumberFormat="1" applyFont="1" applyFill="1" applyBorder="1" applyAlignment="1" applyProtection="1">
      <alignment vertical="center"/>
    </xf>
    <xf numFmtId="3" fontId="6" fillId="0" borderId="15" xfId="2" applyNumberFormat="1" applyFont="1" applyFill="1" applyBorder="1" applyAlignment="1" applyProtection="1">
      <alignment vertical="center"/>
    </xf>
    <xf numFmtId="3" fontId="6" fillId="5" borderId="82" xfId="2" applyNumberFormat="1" applyFont="1" applyFill="1" applyBorder="1" applyAlignment="1" applyProtection="1">
      <alignment vertical="center"/>
    </xf>
    <xf numFmtId="3" fontId="3" fillId="0" borderId="20" xfId="2" applyNumberFormat="1" applyFont="1" applyFill="1" applyBorder="1" applyAlignment="1" applyProtection="1">
      <alignment vertical="center"/>
    </xf>
    <xf numFmtId="3" fontId="3" fillId="0" borderId="82" xfId="2" applyNumberFormat="1" applyFont="1" applyFill="1" applyBorder="1" applyAlignment="1" applyProtection="1">
      <alignment vertical="center"/>
    </xf>
    <xf numFmtId="3" fontId="6" fillId="5" borderId="49" xfId="2" applyNumberFormat="1" applyFont="1" applyFill="1" applyBorder="1" applyAlignment="1" applyProtection="1">
      <alignment vertical="center"/>
    </xf>
    <xf numFmtId="3" fontId="6" fillId="6" borderId="67" xfId="2" applyNumberFormat="1" applyFont="1" applyFill="1" applyBorder="1" applyAlignment="1" applyProtection="1">
      <alignment vertical="center"/>
    </xf>
    <xf numFmtId="3" fontId="3" fillId="0" borderId="34" xfId="2" applyNumberFormat="1" applyFont="1" applyFill="1" applyBorder="1" applyAlignment="1" applyProtection="1">
      <alignment vertical="center"/>
    </xf>
    <xf numFmtId="3" fontId="6" fillId="0" borderId="98" xfId="2" applyNumberFormat="1" applyFont="1" applyFill="1" applyBorder="1" applyAlignment="1" applyProtection="1">
      <alignment vertical="center"/>
    </xf>
    <xf numFmtId="3" fontId="6" fillId="0" borderId="49" xfId="2" applyNumberFormat="1" applyFont="1" applyFill="1" applyBorder="1" applyAlignment="1" applyProtection="1">
      <alignment vertical="center"/>
    </xf>
    <xf numFmtId="3" fontId="6" fillId="4" borderId="34" xfId="2" applyNumberFormat="1" applyFont="1" applyFill="1" applyBorder="1" applyAlignment="1" applyProtection="1">
      <alignment horizontal="right" vertical="center"/>
    </xf>
    <xf numFmtId="3" fontId="3" fillId="4" borderId="40" xfId="2" applyNumberFormat="1" applyFont="1" applyFill="1" applyBorder="1" applyAlignment="1" applyProtection="1">
      <alignment horizontal="right" vertical="center"/>
    </xf>
    <xf numFmtId="3" fontId="3" fillId="4" borderId="40" xfId="2" applyNumberFormat="1" applyFont="1" applyFill="1" applyBorder="1" applyAlignment="1" applyProtection="1">
      <alignment vertical="center"/>
    </xf>
    <xf numFmtId="3" fontId="3" fillId="4" borderId="15" xfId="2" applyNumberFormat="1" applyFont="1" applyFill="1" applyBorder="1" applyAlignment="1" applyProtection="1">
      <alignment vertical="center"/>
    </xf>
    <xf numFmtId="3" fontId="3" fillId="4" borderId="67" xfId="2" applyNumberFormat="1" applyFont="1" applyFill="1" applyBorder="1" applyAlignment="1" applyProtection="1">
      <alignment vertical="center"/>
    </xf>
    <xf numFmtId="3" fontId="3" fillId="4" borderId="21" xfId="2" applyNumberFormat="1" applyFont="1" applyFill="1" applyBorder="1" applyAlignment="1" applyProtection="1">
      <alignment vertical="center"/>
    </xf>
    <xf numFmtId="3" fontId="3" fillId="4" borderId="61" xfId="2" applyNumberFormat="1" applyFont="1" applyFill="1" applyBorder="1" applyAlignment="1" applyProtection="1">
      <alignment vertical="center"/>
    </xf>
    <xf numFmtId="3" fontId="3" fillId="4" borderId="67" xfId="2" applyNumberFormat="1" applyFont="1" applyFill="1" applyBorder="1" applyAlignment="1" applyProtection="1">
      <alignment horizontal="right" vertical="center"/>
    </xf>
    <xf numFmtId="3" fontId="3" fillId="0" borderId="10" xfId="2" applyNumberFormat="1" applyFont="1" applyFill="1" applyBorder="1" applyAlignment="1" applyProtection="1">
      <alignment vertical="center"/>
    </xf>
    <xf numFmtId="3" fontId="6" fillId="0" borderId="104" xfId="2" applyNumberFormat="1" applyFont="1" applyFill="1" applyBorder="1" applyAlignment="1" applyProtection="1">
      <alignment vertical="center"/>
      <protection locked="0"/>
    </xf>
    <xf numFmtId="3" fontId="6" fillId="4" borderId="34" xfId="2" applyNumberFormat="1" applyFont="1" applyFill="1" applyBorder="1" applyAlignment="1" applyProtection="1">
      <alignment vertical="center"/>
    </xf>
    <xf numFmtId="3" fontId="6" fillId="0" borderId="104" xfId="2" applyNumberFormat="1" applyFont="1" applyFill="1" applyBorder="1" applyAlignment="1" applyProtection="1">
      <alignment vertical="center" wrapText="1"/>
      <protection locked="0"/>
    </xf>
    <xf numFmtId="0" fontId="3" fillId="0" borderId="4" xfId="2" applyFont="1" applyFill="1" applyBorder="1" applyAlignment="1" applyProtection="1">
      <alignment vertical="center"/>
    </xf>
    <xf numFmtId="49" fontId="3" fillId="0" borderId="4" xfId="2" applyNumberFormat="1" applyFont="1" applyFill="1" applyBorder="1" applyAlignment="1" applyProtection="1">
      <alignment horizontal="center" vertical="center" wrapText="1"/>
    </xf>
    <xf numFmtId="0" fontId="3" fillId="0" borderId="4" xfId="2" applyFont="1" applyFill="1" applyBorder="1" applyAlignment="1" applyProtection="1">
      <alignment horizontal="center" vertical="center" textRotation="90"/>
    </xf>
    <xf numFmtId="0" fontId="3" fillId="0" borderId="15" xfId="2" applyFont="1" applyFill="1" applyBorder="1" applyAlignment="1" applyProtection="1">
      <alignment horizontal="center" vertical="center" wrapText="1"/>
    </xf>
    <xf numFmtId="0" fontId="3" fillId="0" borderId="20" xfId="2" applyFont="1" applyFill="1" applyBorder="1" applyAlignment="1" applyProtection="1">
      <alignment horizontal="center" vertical="center" wrapText="1"/>
    </xf>
    <xf numFmtId="0" fontId="3" fillId="0" borderId="20"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3" fontId="3" fillId="0" borderId="99" xfId="2" applyNumberFormat="1" applyFont="1" applyFill="1" applyBorder="1" applyAlignment="1" applyProtection="1">
      <alignment horizontal="left" vertical="center" wrapText="1"/>
      <protection locked="0"/>
    </xf>
    <xf numFmtId="0" fontId="3" fillId="0" borderId="55" xfId="2" applyFont="1" applyFill="1" applyBorder="1" applyAlignment="1" applyProtection="1">
      <alignment horizontal="center" vertical="center" wrapText="1"/>
    </xf>
    <xf numFmtId="3" fontId="3" fillId="0" borderId="56" xfId="2" applyNumberFormat="1" applyFont="1" applyFill="1" applyBorder="1" applyAlignment="1" applyProtection="1">
      <alignment vertical="center"/>
    </xf>
    <xf numFmtId="3" fontId="3" fillId="0" borderId="57" xfId="2" applyNumberFormat="1" applyFont="1" applyFill="1" applyBorder="1" applyAlignment="1" applyProtection="1">
      <alignment vertical="center"/>
    </xf>
    <xf numFmtId="3" fontId="3" fillId="0" borderId="59" xfId="2" applyNumberFormat="1" applyFont="1" applyFill="1" applyBorder="1" applyAlignment="1" applyProtection="1">
      <alignment vertical="center"/>
    </xf>
    <xf numFmtId="0" fontId="3" fillId="0" borderId="46" xfId="2" applyFont="1" applyBorder="1" applyAlignment="1" applyProtection="1">
      <alignment vertical="center"/>
      <protection locked="0"/>
    </xf>
    <xf numFmtId="3" fontId="3" fillId="0" borderId="99" xfId="2" applyNumberFormat="1" applyFont="1" applyFill="1" applyBorder="1" applyAlignment="1" applyProtection="1">
      <alignment vertical="center"/>
      <protection locked="0"/>
    </xf>
    <xf numFmtId="3" fontId="3" fillId="0" borderId="72" xfId="2" applyNumberFormat="1" applyFont="1" applyFill="1" applyBorder="1" applyAlignment="1" applyProtection="1">
      <alignment horizontal="center" vertical="center"/>
      <protection locked="0"/>
    </xf>
    <xf numFmtId="0" fontId="3" fillId="0" borderId="82" xfId="2" applyFont="1" applyFill="1" applyBorder="1" applyAlignment="1" applyProtection="1">
      <alignment horizontal="right" vertical="center" wrapText="1"/>
    </xf>
    <xf numFmtId="3" fontId="3" fillId="0" borderId="83" xfId="2" applyNumberFormat="1" applyFont="1" applyFill="1" applyBorder="1" applyAlignment="1" applyProtection="1">
      <alignment horizontal="center" vertical="center"/>
    </xf>
    <xf numFmtId="3" fontId="3" fillId="0" borderId="84" xfId="2" applyNumberFormat="1" applyFont="1" applyFill="1" applyBorder="1" applyAlignment="1" applyProtection="1">
      <alignment horizontal="center" vertical="center"/>
    </xf>
    <xf numFmtId="3" fontId="3" fillId="0" borderId="85" xfId="2" applyNumberFormat="1" applyFont="1" applyFill="1" applyBorder="1" applyAlignment="1" applyProtection="1">
      <alignment horizontal="center" vertical="center"/>
    </xf>
    <xf numFmtId="3" fontId="3" fillId="0" borderId="86" xfId="2" applyNumberFormat="1" applyFont="1" applyFill="1" applyBorder="1" applyAlignment="1" applyProtection="1">
      <alignment horizontal="center" vertical="center"/>
      <protection locked="0"/>
    </xf>
    <xf numFmtId="3" fontId="3" fillId="0" borderId="84" xfId="2" applyNumberFormat="1" applyFont="1" applyFill="1" applyBorder="1" applyAlignment="1" applyProtection="1">
      <alignment horizontal="center" vertical="center"/>
      <protection locked="0"/>
    </xf>
    <xf numFmtId="3" fontId="3" fillId="0" borderId="83" xfId="2" applyNumberFormat="1" applyFont="1" applyFill="1" applyBorder="1" applyAlignment="1" applyProtection="1">
      <alignment horizontal="center" vertical="center"/>
      <protection locked="0"/>
    </xf>
    <xf numFmtId="3" fontId="3" fillId="0" borderId="88" xfId="2" applyNumberFormat="1" applyFont="1" applyFill="1" applyBorder="1" applyAlignment="1" applyProtection="1">
      <alignment horizontal="center" vertical="center"/>
      <protection locked="0"/>
    </xf>
    <xf numFmtId="3" fontId="3" fillId="0" borderId="0" xfId="3" applyNumberFormat="1" applyFont="1"/>
    <xf numFmtId="0" fontId="3" fillId="0" borderId="0" xfId="4" applyNumberFormat="1" applyFont="1" applyAlignment="1">
      <alignment horizontal="right" wrapText="1"/>
    </xf>
    <xf numFmtId="3" fontId="3" fillId="0" borderId="0" xfId="4" applyNumberFormat="1" applyFont="1" applyAlignment="1">
      <alignment horizontal="right" wrapText="1"/>
    </xf>
    <xf numFmtId="3" fontId="3" fillId="0" borderId="0" xfId="4" applyNumberFormat="1" applyFont="1" applyAlignment="1">
      <alignment horizontal="right"/>
    </xf>
    <xf numFmtId="0" fontId="3" fillId="0" borderId="0" xfId="4" applyNumberFormat="1" applyFont="1"/>
    <xf numFmtId="3" fontId="3" fillId="0" borderId="0" xfId="4" applyNumberFormat="1" applyFont="1"/>
    <xf numFmtId="3" fontId="3" fillId="0" borderId="0" xfId="3" applyNumberFormat="1" applyFont="1" applyAlignment="1"/>
    <xf numFmtId="0" fontId="3" fillId="0" borderId="0" xfId="3" applyNumberFormat="1" applyFont="1" applyAlignment="1"/>
    <xf numFmtId="0" fontId="3" fillId="0" borderId="0" xfId="3" applyNumberFormat="1" applyFont="1" applyAlignment="1">
      <alignment horizontal="left"/>
    </xf>
    <xf numFmtId="3" fontId="18" fillId="0" borderId="0" xfId="3" applyNumberFormat="1" applyFont="1" applyAlignment="1">
      <alignment horizontal="center"/>
    </xf>
    <xf numFmtId="0" fontId="18" fillId="0" borderId="0" xfId="3" applyNumberFormat="1" applyFont="1" applyAlignment="1">
      <alignment horizontal="center"/>
    </xf>
    <xf numFmtId="3" fontId="19" fillId="0" borderId="0" xfId="3" applyNumberFormat="1" applyFont="1" applyAlignment="1"/>
    <xf numFmtId="3" fontId="3" fillId="0" borderId="42" xfId="3" applyNumberFormat="1" applyFont="1" applyBorder="1" applyAlignment="1">
      <alignment horizontal="center" vertical="center" wrapText="1"/>
    </xf>
    <xf numFmtId="0" fontId="3" fillId="0" borderId="42" xfId="3" applyNumberFormat="1" applyFont="1" applyBorder="1" applyAlignment="1">
      <alignment horizontal="center" vertical="center" wrapText="1"/>
    </xf>
    <xf numFmtId="0" fontId="6" fillId="0" borderId="42" xfId="3" applyNumberFormat="1" applyFont="1" applyBorder="1" applyAlignment="1">
      <alignment wrapText="1"/>
    </xf>
    <xf numFmtId="3" fontId="6" fillId="0" borderId="42" xfId="3" applyNumberFormat="1" applyFont="1" applyBorder="1" applyAlignment="1">
      <alignment wrapText="1"/>
    </xf>
    <xf numFmtId="3" fontId="3" fillId="0" borderId="42" xfId="3" applyNumberFormat="1" applyFont="1" applyBorder="1" applyAlignment="1" applyProtection="1">
      <alignment wrapText="1"/>
      <protection locked="0"/>
    </xf>
    <xf numFmtId="3" fontId="3" fillId="0" borderId="42" xfId="3" applyNumberFormat="1" applyFont="1" applyBorder="1" applyAlignment="1" applyProtection="1">
      <alignment horizontal="center" vertical="center" wrapText="1"/>
      <protection locked="0"/>
    </xf>
    <xf numFmtId="0" fontId="6" fillId="0" borderId="42" xfId="3" applyNumberFormat="1" applyFont="1" applyBorder="1" applyAlignment="1" applyProtection="1">
      <alignment horizontal="center" vertical="center" wrapText="1"/>
      <protection locked="0"/>
    </xf>
    <xf numFmtId="3" fontId="3" fillId="0" borderId="42" xfId="3" applyNumberFormat="1" applyFont="1" applyBorder="1" applyAlignment="1" applyProtection="1">
      <alignment vertical="center" wrapText="1"/>
      <protection locked="0"/>
    </xf>
    <xf numFmtId="3" fontId="3" fillId="0" borderId="42" xfId="3" applyNumberFormat="1" applyFont="1" applyBorder="1" applyAlignment="1">
      <alignment vertical="center"/>
    </xf>
    <xf numFmtId="3" fontId="3" fillId="0" borderId="0" xfId="3" applyNumberFormat="1" applyFont="1" applyBorder="1" applyAlignment="1">
      <alignment wrapText="1"/>
    </xf>
    <xf numFmtId="0" fontId="3" fillId="0" borderId="0" xfId="3" applyNumberFormat="1" applyFont="1" applyBorder="1" applyAlignment="1">
      <alignment wrapText="1"/>
    </xf>
    <xf numFmtId="0" fontId="6" fillId="0" borderId="42" xfId="3" applyNumberFormat="1" applyFont="1" applyBorder="1" applyAlignment="1" applyProtection="1">
      <alignment horizontal="center" wrapText="1"/>
      <protection locked="0"/>
    </xf>
    <xf numFmtId="3" fontId="3" fillId="0" borderId="42" xfId="3" applyNumberFormat="1" applyFont="1" applyBorder="1"/>
    <xf numFmtId="3" fontId="3" fillId="0" borderId="42" xfId="3" applyNumberFormat="1" applyFont="1" applyBorder="1" applyAlignment="1" applyProtection="1">
      <alignment horizontal="right" vertical="center" wrapText="1"/>
      <protection locked="0"/>
    </xf>
    <xf numFmtId="3" fontId="3" fillId="0" borderId="42" xfId="3" applyNumberFormat="1" applyFont="1" applyBorder="1" applyAlignment="1">
      <alignment horizontal="right" vertical="center"/>
    </xf>
    <xf numFmtId="0" fontId="3" fillId="0" borderId="0" xfId="3" applyNumberFormat="1" applyFont="1"/>
    <xf numFmtId="3" fontId="3" fillId="0" borderId="18" xfId="3" applyNumberFormat="1" applyFont="1" applyBorder="1" applyAlignment="1">
      <alignment vertical="center" wrapText="1"/>
    </xf>
    <xf numFmtId="3" fontId="3" fillId="0" borderId="42" xfId="3" applyNumberFormat="1" applyFont="1" applyBorder="1" applyAlignment="1" applyProtection="1">
      <alignment horizontal="left" wrapText="1"/>
      <protection locked="0"/>
    </xf>
    <xf numFmtId="3" fontId="3" fillId="0" borderId="42" xfId="3" applyNumberFormat="1" applyFont="1" applyBorder="1" applyAlignment="1">
      <alignment horizontal="center" vertical="center"/>
    </xf>
    <xf numFmtId="3" fontId="3" fillId="0" borderId="42" xfId="3" applyNumberFormat="1" applyFont="1" applyBorder="1" applyAlignment="1">
      <alignment wrapText="1"/>
    </xf>
    <xf numFmtId="3" fontId="3" fillId="0" borderId="0" xfId="3" applyNumberFormat="1" applyFont="1" applyAlignment="1">
      <alignment horizontal="center" vertical="center"/>
    </xf>
    <xf numFmtId="0" fontId="6" fillId="0" borderId="42" xfId="3" applyNumberFormat="1" applyFont="1" applyBorder="1" applyAlignment="1">
      <alignment horizontal="center"/>
    </xf>
    <xf numFmtId="3" fontId="2" fillId="0" borderId="0" xfId="3" applyNumberFormat="1"/>
    <xf numFmtId="49" fontId="6" fillId="0" borderId="0" xfId="3" applyNumberFormat="1" applyFont="1" applyAlignment="1">
      <alignment horizontal="left"/>
    </xf>
    <xf numFmtId="3" fontId="3" fillId="0" borderId="0" xfId="3" applyNumberFormat="1" applyFont="1" applyAlignment="1">
      <alignment horizontal="left"/>
    </xf>
    <xf numFmtId="3" fontId="3" fillId="0" borderId="48" xfId="2" applyNumberFormat="1" applyFont="1" applyFill="1" applyBorder="1" applyAlignment="1" applyProtection="1">
      <alignment horizontal="center" vertical="center"/>
      <protection locked="0"/>
    </xf>
    <xf numFmtId="0" fontId="3" fillId="0" borderId="0" xfId="2" applyFont="1"/>
    <xf numFmtId="0" fontId="3" fillId="0" borderId="0" xfId="4" applyFont="1" applyAlignment="1">
      <alignment horizontal="right" wrapText="1"/>
    </xf>
    <xf numFmtId="3" fontId="3" fillId="0" borderId="0" xfId="2" applyNumberFormat="1" applyFont="1"/>
    <xf numFmtId="0" fontId="3" fillId="0" borderId="0" xfId="4" applyFont="1" applyAlignment="1">
      <alignment horizontal="right"/>
    </xf>
    <xf numFmtId="0" fontId="3" fillId="0" borderId="0" xfId="4" applyFont="1"/>
    <xf numFmtId="0" fontId="3" fillId="0" borderId="0" xfId="5" applyFont="1" applyAlignment="1"/>
    <xf numFmtId="3" fontId="3" fillId="0" borderId="0" xfId="5" applyNumberFormat="1" applyFont="1" applyAlignment="1"/>
    <xf numFmtId="0" fontId="18" fillId="0" borderId="0" xfId="2" applyFont="1" applyAlignment="1">
      <alignment horizontal="center"/>
    </xf>
    <xf numFmtId="3" fontId="18" fillId="0" borderId="0" xfId="2" applyNumberFormat="1" applyFont="1" applyAlignment="1">
      <alignment horizontal="center"/>
    </xf>
    <xf numFmtId="0" fontId="19" fillId="0" borderId="0" xfId="5" applyFont="1" applyAlignment="1"/>
    <xf numFmtId="3" fontId="19" fillId="0" borderId="0" xfId="5" applyNumberFormat="1" applyFont="1" applyAlignment="1"/>
    <xf numFmtId="3" fontId="3" fillId="0" borderId="0" xfId="6" applyNumberFormat="1" applyFont="1" applyBorder="1" applyAlignment="1"/>
    <xf numFmtId="3" fontId="6" fillId="0" borderId="100" xfId="6" applyNumberFormat="1" applyFont="1" applyFill="1" applyBorder="1" applyAlignment="1"/>
    <xf numFmtId="3" fontId="6" fillId="0" borderId="0" xfId="6" applyNumberFormat="1" applyFont="1" applyFill="1" applyBorder="1" applyAlignment="1"/>
    <xf numFmtId="0" fontId="3" fillId="0" borderId="42" xfId="2" applyFont="1" applyBorder="1" applyAlignment="1">
      <alignment horizontal="center" vertical="center" wrapText="1"/>
    </xf>
    <xf numFmtId="3" fontId="3" fillId="0" borderId="42" xfId="2" applyNumberFormat="1" applyFont="1" applyBorder="1" applyAlignment="1">
      <alignment horizontal="center" vertical="center" wrapText="1"/>
    </xf>
    <xf numFmtId="0" fontId="3" fillId="0" borderId="106" xfId="2" applyFont="1" applyBorder="1"/>
    <xf numFmtId="3" fontId="6" fillId="0" borderId="42" xfId="2" applyNumberFormat="1" applyFont="1" applyBorder="1" applyAlignment="1">
      <alignment wrapText="1"/>
    </xf>
    <xf numFmtId="0" fontId="3" fillId="0" borderId="42" xfId="2" applyFont="1" applyBorder="1" applyAlignment="1" applyProtection="1">
      <alignment wrapText="1"/>
      <protection locked="0"/>
    </xf>
    <xf numFmtId="0" fontId="6" fillId="0" borderId="42" xfId="5" applyNumberFormat="1" applyFont="1" applyFill="1" applyBorder="1" applyAlignment="1">
      <alignment horizontal="center" vertical="center" wrapText="1"/>
    </xf>
    <xf numFmtId="3" fontId="3" fillId="0" borderId="42" xfId="5" applyNumberFormat="1" applyFont="1" applyFill="1" applyBorder="1" applyAlignment="1" applyProtection="1">
      <alignment vertical="center" wrapText="1"/>
      <protection locked="0"/>
    </xf>
    <xf numFmtId="3" fontId="3" fillId="0" borderId="42" xfId="2" applyNumberFormat="1" applyFont="1" applyBorder="1" applyAlignment="1" applyProtection="1">
      <alignment wrapText="1"/>
      <protection locked="0"/>
    </xf>
    <xf numFmtId="3" fontId="3" fillId="0" borderId="42" xfId="2" applyNumberFormat="1" applyFont="1" applyBorder="1"/>
    <xf numFmtId="0" fontId="6" fillId="0" borderId="42" xfId="5" applyNumberFormat="1" applyFont="1" applyFill="1" applyBorder="1" applyAlignment="1" applyProtection="1">
      <alignment horizontal="center" vertical="center" wrapText="1"/>
      <protection locked="0"/>
    </xf>
    <xf numFmtId="3" fontId="3" fillId="0" borderId="42" xfId="2" applyNumberFormat="1" applyFont="1" applyBorder="1" applyAlignment="1">
      <alignment vertical="center"/>
    </xf>
    <xf numFmtId="0" fontId="3" fillId="0" borderId="0" xfId="2" applyFont="1" applyBorder="1" applyAlignment="1" applyProtection="1">
      <alignment wrapText="1"/>
      <protection locked="0"/>
    </xf>
    <xf numFmtId="0" fontId="3" fillId="0" borderId="0" xfId="2" applyFont="1" applyBorder="1" applyAlignment="1" applyProtection="1">
      <alignment horizontal="left" wrapText="1"/>
      <protection locked="0"/>
    </xf>
    <xf numFmtId="3" fontId="3" fillId="0" borderId="0" xfId="2" applyNumberFormat="1" applyFont="1" applyBorder="1" applyAlignment="1" applyProtection="1">
      <alignment wrapText="1"/>
      <protection locked="0"/>
    </xf>
    <xf numFmtId="3" fontId="3" fillId="0" borderId="0" xfId="2" applyNumberFormat="1" applyFont="1" applyBorder="1"/>
    <xf numFmtId="3" fontId="3" fillId="0" borderId="0" xfId="6" applyNumberFormat="1" applyFont="1" applyFill="1" applyBorder="1" applyAlignment="1"/>
    <xf numFmtId="3" fontId="3" fillId="0" borderId="42" xfId="2" applyNumberFormat="1" applyFont="1" applyBorder="1" applyAlignment="1" applyProtection="1">
      <alignment vertical="center" wrapText="1"/>
      <protection locked="0"/>
    </xf>
    <xf numFmtId="3" fontId="3" fillId="0" borderId="0" xfId="6" applyNumberFormat="1" applyFont="1" applyFill="1" applyBorder="1" applyAlignment="1">
      <alignment vertical="center"/>
    </xf>
    <xf numFmtId="3" fontId="3" fillId="0" borderId="42" xfId="5" applyNumberFormat="1" applyFont="1" applyBorder="1" applyAlignment="1" applyProtection="1">
      <alignment horizontal="center" vertical="center" wrapText="1"/>
      <protection locked="0"/>
    </xf>
    <xf numFmtId="3" fontId="3" fillId="0" borderId="42" xfId="5" applyNumberFormat="1" applyFont="1" applyFill="1" applyBorder="1" applyAlignment="1">
      <alignment vertical="center" wrapText="1"/>
    </xf>
    <xf numFmtId="0" fontId="6" fillId="0" borderId="42" xfId="5" applyNumberFormat="1" applyFont="1" applyFill="1" applyBorder="1" applyAlignment="1">
      <alignment horizontal="center" vertical="center"/>
    </xf>
    <xf numFmtId="3" fontId="3" fillId="0" borderId="42" xfId="5" applyNumberFormat="1" applyFont="1" applyBorder="1" applyAlignment="1" applyProtection="1">
      <alignment horizontal="center" vertical="center"/>
      <protection locked="0"/>
    </xf>
    <xf numFmtId="3" fontId="3" fillId="0" borderId="42" xfId="5" applyNumberFormat="1" applyFont="1" applyBorder="1" applyAlignment="1">
      <alignment vertical="center" wrapText="1"/>
    </xf>
    <xf numFmtId="3" fontId="3" fillId="0" borderId="42" xfId="2" applyNumberFormat="1" applyFont="1" applyBorder="1" applyAlignment="1" applyProtection="1">
      <alignment horizontal="right" vertical="center" wrapText="1"/>
      <protection locked="0"/>
    </xf>
    <xf numFmtId="0" fontId="3" fillId="0" borderId="42" xfId="5" applyFont="1" applyBorder="1" applyAlignment="1" applyProtection="1">
      <alignment horizontal="center" vertical="center" wrapText="1"/>
      <protection locked="0"/>
    </xf>
    <xf numFmtId="0" fontId="3" fillId="0" borderId="0" xfId="2" applyFont="1" applyBorder="1" applyAlignment="1">
      <alignment wrapText="1"/>
    </xf>
    <xf numFmtId="3" fontId="3" fillId="0" borderId="0" xfId="2" applyNumberFormat="1" applyFont="1" applyBorder="1" applyAlignment="1">
      <alignment wrapText="1"/>
    </xf>
    <xf numFmtId="0" fontId="3" fillId="0" borderId="0" xfId="5" applyFont="1"/>
    <xf numFmtId="3" fontId="2" fillId="0" borderId="0" xfId="2" applyNumberFormat="1"/>
    <xf numFmtId="3" fontId="3" fillId="0" borderId="42" xfId="5" applyNumberFormat="1" applyFont="1" applyBorder="1" applyAlignment="1" applyProtection="1">
      <alignment vertical="center" wrapText="1"/>
      <protection locked="0"/>
    </xf>
    <xf numFmtId="3" fontId="3" fillId="0" borderId="42" xfId="6" applyNumberFormat="1" applyFont="1" applyBorder="1" applyAlignment="1">
      <alignment vertical="center" wrapText="1"/>
    </xf>
    <xf numFmtId="0" fontId="6" fillId="0" borderId="42" xfId="6" applyNumberFormat="1" applyFont="1" applyBorder="1" applyAlignment="1">
      <alignment horizontal="center" vertical="center" wrapText="1"/>
    </xf>
    <xf numFmtId="0" fontId="3" fillId="0" borderId="105" xfId="2" applyFont="1" applyBorder="1"/>
    <xf numFmtId="0" fontId="3" fillId="0" borderId="0" xfId="7" applyFont="1"/>
    <xf numFmtId="0" fontId="6" fillId="0" borderId="0" xfId="8" applyFont="1"/>
    <xf numFmtId="0" fontId="3" fillId="0" borderId="0" xfId="8" applyFont="1"/>
    <xf numFmtId="3" fontId="3" fillId="0" borderId="0" xfId="5" applyNumberFormat="1" applyFont="1"/>
    <xf numFmtId="0" fontId="2" fillId="0" borderId="0" xfId="9"/>
    <xf numFmtId="0" fontId="2" fillId="0" borderId="0" xfId="9" applyFill="1"/>
    <xf numFmtId="0" fontId="3" fillId="0" borderId="0" xfId="2" applyFont="1" applyProtection="1">
      <protection locked="0"/>
    </xf>
    <xf numFmtId="3" fontId="3" fillId="0" borderId="0" xfId="2" applyNumberFormat="1" applyFont="1" applyProtection="1">
      <protection locked="0"/>
    </xf>
    <xf numFmtId="0" fontId="3" fillId="0" borderId="0" xfId="2" applyFont="1" applyAlignment="1">
      <alignment horizontal="left"/>
    </xf>
    <xf numFmtId="3" fontId="3" fillId="0" borderId="0" xfId="5" applyNumberFormat="1" applyFont="1" applyBorder="1" applyAlignment="1" applyProtection="1">
      <alignment horizontal="center" vertical="center" wrapText="1"/>
      <protection locked="0"/>
    </xf>
    <xf numFmtId="0" fontId="3" fillId="0" borderId="0" xfId="2" applyFont="1" applyBorder="1" applyAlignment="1">
      <alignment horizontal="left" wrapText="1"/>
    </xf>
    <xf numFmtId="0" fontId="6" fillId="0" borderId="0" xfId="5" applyNumberFormat="1" applyFont="1" applyFill="1" applyBorder="1" applyAlignment="1">
      <alignment horizontal="center" vertical="center"/>
    </xf>
    <xf numFmtId="3" fontId="3" fillId="0" borderId="0" xfId="5" applyNumberFormat="1" applyFont="1" applyFill="1" applyBorder="1" applyAlignment="1" applyProtection="1">
      <alignment vertical="center" wrapText="1"/>
      <protection locked="0"/>
    </xf>
    <xf numFmtId="3" fontId="3" fillId="0" borderId="0" xfId="2" applyNumberFormat="1" applyFont="1" applyBorder="1" applyAlignment="1" applyProtection="1">
      <alignment vertical="center" wrapText="1"/>
      <protection locked="0"/>
    </xf>
    <xf numFmtId="3" fontId="3" fillId="0" borderId="0" xfId="2" applyNumberFormat="1" applyFont="1" applyBorder="1" applyAlignment="1">
      <alignment vertical="center"/>
    </xf>
    <xf numFmtId="0" fontId="3" fillId="0" borderId="0" xfId="2" applyFont="1" applyBorder="1"/>
    <xf numFmtId="49" fontId="6" fillId="0" borderId="100" xfId="6" applyNumberFormat="1" applyFont="1" applyFill="1" applyBorder="1" applyAlignment="1"/>
    <xf numFmtId="0" fontId="3" fillId="0" borderId="42" xfId="2" applyFont="1" applyBorder="1"/>
    <xf numFmtId="3" fontId="3" fillId="0" borderId="42" xfId="2" applyNumberFormat="1" applyFont="1" applyFill="1" applyBorder="1" applyAlignment="1" applyProtection="1">
      <alignment vertical="center" wrapText="1"/>
      <protection locked="0"/>
    </xf>
    <xf numFmtId="3" fontId="6" fillId="0" borderId="42" xfId="2" applyNumberFormat="1" applyFont="1" applyBorder="1" applyAlignment="1">
      <alignment vertical="center" wrapText="1"/>
    </xf>
    <xf numFmtId="3" fontId="3" fillId="0" borderId="42" xfId="6" applyNumberFormat="1" applyFont="1" applyFill="1" applyBorder="1" applyAlignment="1">
      <alignment horizontal="center" vertical="center" wrapText="1"/>
    </xf>
    <xf numFmtId="0" fontId="3" fillId="0" borderId="42" xfId="5" applyFont="1" applyBorder="1" applyAlignment="1" applyProtection="1">
      <alignment horizontal="left" vertical="center" wrapText="1"/>
      <protection locked="0"/>
    </xf>
    <xf numFmtId="3" fontId="3" fillId="0" borderId="42" xfId="5" applyNumberFormat="1" applyFont="1" applyFill="1" applyBorder="1" applyAlignment="1" applyProtection="1">
      <alignment horizontal="center" vertical="center" wrapText="1"/>
      <protection locked="0"/>
    </xf>
    <xf numFmtId="0" fontId="3" fillId="0" borderId="20"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0" fontId="3" fillId="0" borderId="4" xfId="2" applyFont="1" applyFill="1" applyBorder="1" applyAlignment="1" applyProtection="1">
      <alignment horizontal="center" vertical="center" textRotation="90"/>
    </xf>
    <xf numFmtId="0" fontId="3" fillId="3" borderId="0" xfId="2" applyFont="1" applyFill="1" applyAlignment="1" applyProtection="1">
      <alignment vertical="center"/>
      <protection locked="0"/>
    </xf>
    <xf numFmtId="0" fontId="3" fillId="0" borderId="0" xfId="2" applyFont="1" applyAlignment="1">
      <alignment vertical="center"/>
    </xf>
    <xf numFmtId="49" fontId="5" fillId="3" borderId="4" xfId="2" applyNumberFormat="1" applyFont="1" applyFill="1" applyBorder="1" applyAlignment="1">
      <alignment vertical="center"/>
    </xf>
    <xf numFmtId="49" fontId="6" fillId="3" borderId="0" xfId="2" applyNumberFormat="1" applyFont="1" applyFill="1" applyAlignment="1">
      <alignment vertical="center"/>
    </xf>
    <xf numFmtId="49" fontId="3" fillId="3" borderId="4" xfId="2" applyNumberFormat="1" applyFont="1" applyFill="1" applyBorder="1" applyAlignment="1">
      <alignment vertical="center"/>
    </xf>
    <xf numFmtId="49" fontId="3" fillId="3" borderId="0" xfId="2" applyNumberFormat="1" applyFont="1" applyFill="1" applyAlignment="1">
      <alignment vertical="center"/>
    </xf>
    <xf numFmtId="49" fontId="7" fillId="3" borderId="4" xfId="2" applyNumberFormat="1" applyFont="1" applyFill="1" applyBorder="1" applyAlignment="1">
      <alignment vertical="center"/>
    </xf>
    <xf numFmtId="49" fontId="3" fillId="3" borderId="7" xfId="2" applyNumberFormat="1" applyFont="1" applyFill="1" applyBorder="1" applyAlignment="1">
      <alignment vertical="center"/>
    </xf>
    <xf numFmtId="49" fontId="3" fillId="3" borderId="8" xfId="2" applyNumberFormat="1" applyFont="1" applyFill="1" applyBorder="1" applyAlignment="1">
      <alignment vertical="center"/>
    </xf>
    <xf numFmtId="49" fontId="3" fillId="0" borderId="0" xfId="2" applyNumberFormat="1" applyFont="1" applyAlignment="1">
      <alignment horizontal="center" vertical="center" wrapText="1"/>
    </xf>
    <xf numFmtId="0" fontId="3" fillId="0" borderId="4" xfId="2" applyFont="1" applyBorder="1" applyAlignment="1">
      <alignment horizontal="center" vertical="center" textRotation="90"/>
    </xf>
    <xf numFmtId="0" fontId="3" fillId="0" borderId="0" xfId="2" applyFont="1" applyAlignment="1">
      <alignment horizontal="center" vertical="center" textRotation="90"/>
    </xf>
    <xf numFmtId="1" fontId="8" fillId="0" borderId="26" xfId="2" applyNumberFormat="1" applyFont="1" applyBorder="1" applyAlignment="1">
      <alignment horizontal="center" vertical="center"/>
    </xf>
    <xf numFmtId="1" fontId="8" fillId="0" borderId="27" xfId="2" applyNumberFormat="1" applyFont="1" applyBorder="1" applyAlignment="1">
      <alignment horizontal="center" vertical="center"/>
    </xf>
    <xf numFmtId="1" fontId="8" fillId="0" borderId="28" xfId="2" applyNumberFormat="1" applyFont="1" applyBorder="1" applyAlignment="1">
      <alignment horizontal="center" vertical="center"/>
    </xf>
    <xf numFmtId="1" fontId="8" fillId="0" borderId="29" xfId="2" applyNumberFormat="1" applyFont="1" applyBorder="1" applyAlignment="1">
      <alignment horizontal="center" vertical="center"/>
    </xf>
    <xf numFmtId="1" fontId="8" fillId="0" borderId="30" xfId="2" applyNumberFormat="1" applyFont="1" applyBorder="1" applyAlignment="1">
      <alignment horizontal="center" vertical="center"/>
    </xf>
    <xf numFmtId="1" fontId="8" fillId="0" borderId="31" xfId="2" applyNumberFormat="1" applyFont="1" applyBorder="1" applyAlignment="1">
      <alignment horizontal="center" vertical="center"/>
    </xf>
    <xf numFmtId="0" fontId="6" fillId="0" borderId="15" xfId="2" applyFont="1" applyBorder="1" applyAlignment="1">
      <alignment vertical="center" wrapText="1"/>
    </xf>
    <xf numFmtId="0" fontId="6" fillId="0" borderId="15" xfId="2" applyFont="1" applyBorder="1" applyAlignment="1">
      <alignment horizontal="left" vertical="center" wrapText="1"/>
    </xf>
    <xf numFmtId="0" fontId="6" fillId="0" borderId="16" xfId="2" applyFont="1" applyBorder="1" applyAlignment="1">
      <alignment vertical="center"/>
    </xf>
    <xf numFmtId="0" fontId="6" fillId="0" borderId="17" xfId="2" applyFont="1" applyBorder="1" applyAlignment="1">
      <alignment vertical="center"/>
    </xf>
    <xf numFmtId="0" fontId="6" fillId="0" borderId="32" xfId="2" applyFont="1" applyBorder="1" applyAlignment="1" applyProtection="1">
      <alignment vertical="center"/>
      <protection locked="0"/>
    </xf>
    <xf numFmtId="0" fontId="6" fillId="0" borderId="16" xfId="2" applyFont="1" applyBorder="1" applyAlignment="1" applyProtection="1">
      <alignment vertical="center"/>
      <protection locked="0"/>
    </xf>
    <xf numFmtId="0" fontId="6" fillId="0" borderId="17" xfId="2" applyFont="1" applyBorder="1" applyAlignment="1" applyProtection="1">
      <alignment vertical="center"/>
      <protection locked="0"/>
    </xf>
    <xf numFmtId="0" fontId="6" fillId="0" borderId="19" xfId="2" applyFont="1" applyBorder="1" applyAlignment="1" applyProtection="1">
      <alignment vertical="center"/>
      <protection locked="0"/>
    </xf>
    <xf numFmtId="0" fontId="6" fillId="0" borderId="33" xfId="2" applyFont="1" applyBorder="1" applyAlignment="1" applyProtection="1">
      <alignment vertical="center"/>
      <protection locked="0"/>
    </xf>
    <xf numFmtId="0" fontId="6" fillId="0" borderId="0" xfId="2" applyFont="1" applyAlignment="1">
      <alignment vertical="center"/>
    </xf>
    <xf numFmtId="0" fontId="6" fillId="0" borderId="34" xfId="2" applyFont="1" applyBorder="1" applyAlignment="1">
      <alignment vertical="center" wrapText="1"/>
    </xf>
    <xf numFmtId="0" fontId="6" fillId="0" borderId="34" xfId="2" applyFont="1" applyBorder="1" applyAlignment="1">
      <alignment horizontal="left" vertical="center" wrapText="1"/>
    </xf>
    <xf numFmtId="3" fontId="6" fillId="0" borderId="35" xfId="2" applyNumberFormat="1" applyFont="1" applyBorder="1" applyAlignment="1">
      <alignment horizontal="right" vertical="center"/>
    </xf>
    <xf numFmtId="3" fontId="6" fillId="0" borderId="36" xfId="2" applyNumberFormat="1" applyFont="1" applyBorder="1" applyAlignment="1">
      <alignment horizontal="right" vertical="center"/>
    </xf>
    <xf numFmtId="3" fontId="6" fillId="0" borderId="37" xfId="2" applyNumberFormat="1" applyFont="1" applyBorder="1" applyAlignment="1">
      <alignment horizontal="right" vertical="center"/>
    </xf>
    <xf numFmtId="3" fontId="6" fillId="0" borderId="38" xfId="2" applyNumberFormat="1" applyFont="1" applyBorder="1" applyAlignment="1">
      <alignment horizontal="right" vertical="center"/>
    </xf>
    <xf numFmtId="3" fontId="6" fillId="0" borderId="39" xfId="2" applyNumberFormat="1" applyFont="1" applyBorder="1" applyAlignment="1" applyProtection="1">
      <alignment horizontal="right" vertical="center"/>
      <protection locked="0"/>
    </xf>
    <xf numFmtId="0" fontId="3" fillId="0" borderId="26" xfId="2" applyFont="1" applyBorder="1" applyAlignment="1">
      <alignment vertical="center" wrapText="1"/>
    </xf>
    <xf numFmtId="0" fontId="3" fillId="0" borderId="26" xfId="2" applyFont="1" applyBorder="1" applyAlignment="1">
      <alignment horizontal="left" vertical="center" wrapText="1"/>
    </xf>
    <xf numFmtId="3" fontId="3" fillId="0" borderId="27" xfId="2" applyNumberFormat="1" applyFont="1" applyBorder="1" applyAlignment="1">
      <alignment horizontal="right" vertical="center"/>
    </xf>
    <xf numFmtId="3" fontId="3" fillId="0" borderId="28" xfId="2" applyNumberFormat="1" applyFont="1" applyBorder="1" applyAlignment="1">
      <alignment horizontal="right" vertical="center"/>
    </xf>
    <xf numFmtId="3" fontId="3" fillId="0" borderId="29" xfId="2" applyNumberFormat="1" applyFont="1" applyBorder="1" applyAlignment="1">
      <alignment horizontal="right" vertical="center"/>
    </xf>
    <xf numFmtId="3" fontId="3" fillId="0" borderId="30" xfId="2" applyNumberFormat="1" applyFont="1" applyBorder="1" applyAlignment="1">
      <alignment horizontal="right" vertical="center"/>
    </xf>
    <xf numFmtId="3" fontId="3" fillId="0" borderId="31" xfId="2" applyNumberFormat="1" applyFont="1" applyBorder="1" applyAlignment="1" applyProtection="1">
      <alignment horizontal="right" vertical="center"/>
      <protection locked="0"/>
    </xf>
    <xf numFmtId="0" fontId="3" fillId="0" borderId="15" xfId="2" applyFont="1" applyBorder="1" applyAlignment="1">
      <alignment vertical="center" wrapText="1"/>
    </xf>
    <xf numFmtId="0" fontId="3" fillId="0" borderId="15" xfId="2" applyFont="1" applyBorder="1" applyAlignment="1">
      <alignment horizontal="right" vertical="center" wrapText="1"/>
    </xf>
    <xf numFmtId="3" fontId="3" fillId="0" borderId="16" xfId="2" applyNumberFormat="1" applyFont="1" applyBorder="1" applyAlignment="1" applyProtection="1">
      <alignment horizontal="right" vertical="center"/>
      <protection locked="0"/>
    </xf>
    <xf numFmtId="3" fontId="3" fillId="0" borderId="17" xfId="2" applyNumberFormat="1" applyFont="1" applyBorder="1" applyAlignment="1" applyProtection="1">
      <alignment horizontal="right" vertical="center"/>
      <protection locked="0"/>
    </xf>
    <xf numFmtId="3" fontId="3" fillId="0" borderId="32" xfId="2" applyNumberFormat="1" applyFont="1" applyBorder="1" applyAlignment="1">
      <alignment horizontal="right" vertical="center"/>
    </xf>
    <xf numFmtId="3" fontId="3" fillId="0" borderId="19" xfId="2" applyNumberFormat="1" applyFont="1" applyBorder="1" applyAlignment="1" applyProtection="1">
      <alignment horizontal="right" vertical="center"/>
      <protection locked="0"/>
    </xf>
    <xf numFmtId="3" fontId="3" fillId="0" borderId="33" xfId="2" applyNumberFormat="1" applyFont="1" applyBorder="1" applyAlignment="1" applyProtection="1">
      <alignment horizontal="right" vertical="center"/>
      <protection locked="0"/>
    </xf>
    <xf numFmtId="0" fontId="3" fillId="0" borderId="40" xfId="2" applyFont="1" applyBorder="1" applyAlignment="1">
      <alignment vertical="center" wrapText="1"/>
    </xf>
    <xf numFmtId="0" fontId="3" fillId="0" borderId="40" xfId="2" applyFont="1" applyBorder="1" applyAlignment="1">
      <alignment horizontal="right" vertical="center" wrapText="1"/>
    </xf>
    <xf numFmtId="3" fontId="3" fillId="0" borderId="41" xfId="2" applyNumberFormat="1" applyFont="1" applyBorder="1" applyAlignment="1" applyProtection="1">
      <alignment horizontal="right" vertical="center"/>
      <protection locked="0"/>
    </xf>
    <xf numFmtId="3" fontId="3" fillId="0" borderId="42" xfId="2" applyNumberFormat="1" applyFont="1" applyBorder="1" applyAlignment="1" applyProtection="1">
      <alignment horizontal="right" vertical="center"/>
      <protection locked="0"/>
    </xf>
    <xf numFmtId="3" fontId="3" fillId="0" borderId="43" xfId="2" applyNumberFormat="1" applyFont="1" applyBorder="1" applyAlignment="1">
      <alignment horizontal="right" vertical="center"/>
    </xf>
    <xf numFmtId="3" fontId="3" fillId="0" borderId="44" xfId="2" applyNumberFormat="1" applyFont="1" applyBorder="1" applyAlignment="1" applyProtection="1">
      <alignment horizontal="right" vertical="center"/>
      <protection locked="0"/>
    </xf>
    <xf numFmtId="3" fontId="3" fillId="0" borderId="46" xfId="2" applyNumberFormat="1" applyFont="1" applyBorder="1" applyAlignment="1" applyProtection="1">
      <alignment horizontal="right" vertical="center"/>
      <protection locked="0"/>
    </xf>
    <xf numFmtId="0" fontId="6" fillId="0" borderId="21" xfId="2" applyFont="1" applyBorder="1" applyAlignment="1">
      <alignment horizontal="left" vertical="center" wrapText="1"/>
    </xf>
    <xf numFmtId="3" fontId="3" fillId="0" borderId="22" xfId="2" applyNumberFormat="1" applyFont="1" applyBorder="1" applyAlignment="1" applyProtection="1">
      <alignment vertical="center"/>
      <protection locked="0"/>
    </xf>
    <xf numFmtId="3" fontId="3" fillId="0" borderId="47" xfId="2" applyNumberFormat="1" applyFont="1" applyBorder="1" applyAlignment="1">
      <alignment vertical="center"/>
    </xf>
    <xf numFmtId="3" fontId="3" fillId="0" borderId="23" xfId="2" applyNumberFormat="1" applyFont="1" applyBorder="1" applyAlignment="1" applyProtection="1">
      <alignment vertical="center"/>
      <protection locked="0"/>
    </xf>
    <xf numFmtId="3" fontId="3" fillId="0" borderId="24" xfId="2" applyNumberFormat="1" applyFont="1" applyBorder="1" applyAlignment="1" applyProtection="1">
      <alignment horizontal="center" vertical="center"/>
      <protection locked="0"/>
    </xf>
    <xf numFmtId="3" fontId="3" fillId="0" borderId="23" xfId="2" applyNumberFormat="1" applyFont="1" applyBorder="1" applyAlignment="1" applyProtection="1">
      <alignment horizontal="center" vertical="center"/>
      <protection locked="0"/>
    </xf>
    <xf numFmtId="3" fontId="3" fillId="0" borderId="22" xfId="2" applyNumberFormat="1" applyFont="1" applyBorder="1" applyAlignment="1">
      <alignment horizontal="center" vertical="center"/>
    </xf>
    <xf numFmtId="3" fontId="3" fillId="0" borderId="23" xfId="2" applyNumberFormat="1" applyFont="1" applyBorder="1" applyAlignment="1">
      <alignment horizontal="center" vertical="center"/>
    </xf>
    <xf numFmtId="3" fontId="3" fillId="0" borderId="47" xfId="2" applyNumberFormat="1" applyFont="1" applyBorder="1" applyAlignment="1">
      <alignment horizontal="center" vertical="center"/>
    </xf>
    <xf numFmtId="3" fontId="3" fillId="0" borderId="48" xfId="2" applyNumberFormat="1" applyFont="1" applyBorder="1" applyAlignment="1" applyProtection="1">
      <alignment horizontal="center" vertical="center"/>
      <protection locked="0"/>
    </xf>
    <xf numFmtId="0" fontId="6" fillId="0" borderId="49" xfId="2" applyFont="1" applyBorder="1" applyAlignment="1" applyProtection="1">
      <alignment horizontal="left" vertical="center" wrapText="1"/>
      <protection locked="0"/>
    </xf>
    <xf numFmtId="0" fontId="6" fillId="0" borderId="49" xfId="2" applyFont="1" applyBorder="1" applyAlignment="1">
      <alignment horizontal="left" vertical="center" wrapText="1"/>
    </xf>
    <xf numFmtId="3" fontId="3" fillId="0" borderId="50" xfId="2" applyNumberFormat="1" applyFont="1" applyBorder="1" applyAlignment="1" applyProtection="1">
      <alignment horizontal="right" vertical="center"/>
      <protection locked="0"/>
    </xf>
    <xf numFmtId="3" fontId="3" fillId="0" borderId="51" xfId="2" applyNumberFormat="1" applyFont="1" applyBorder="1" applyAlignment="1" applyProtection="1">
      <alignment horizontal="right" vertical="center"/>
      <protection locked="0"/>
    </xf>
    <xf numFmtId="3" fontId="3" fillId="0" borderId="52" xfId="2" applyNumberFormat="1" applyFont="1" applyBorder="1" applyAlignment="1">
      <alignment horizontal="right" vertical="center"/>
    </xf>
    <xf numFmtId="3" fontId="3" fillId="0" borderId="50" xfId="2" applyNumberFormat="1" applyFont="1" applyBorder="1" applyAlignment="1" applyProtection="1">
      <alignment horizontal="center" vertical="center"/>
      <protection locked="0"/>
    </xf>
    <xf numFmtId="3" fontId="3" fillId="0" borderId="51" xfId="2" applyNumberFormat="1" applyFont="1" applyBorder="1" applyAlignment="1" applyProtection="1">
      <alignment horizontal="center" vertical="center"/>
      <protection locked="0"/>
    </xf>
    <xf numFmtId="3" fontId="3" fillId="0" borderId="52" xfId="2" applyNumberFormat="1" applyFont="1" applyBorder="1" applyAlignment="1">
      <alignment horizontal="center" vertical="center"/>
    </xf>
    <xf numFmtId="3" fontId="3" fillId="0" borderId="53" xfId="2" applyNumberFormat="1" applyFont="1" applyBorder="1" applyAlignment="1">
      <alignment horizontal="center" vertical="center"/>
    </xf>
    <xf numFmtId="3" fontId="3" fillId="0" borderId="51" xfId="2" applyNumberFormat="1" applyFont="1" applyBorder="1" applyAlignment="1">
      <alignment horizontal="center" vertical="center"/>
    </xf>
    <xf numFmtId="3" fontId="3" fillId="0" borderId="50" xfId="2" applyNumberFormat="1" applyFont="1" applyBorder="1" applyAlignment="1">
      <alignment horizontal="center" vertical="center"/>
    </xf>
    <xf numFmtId="3" fontId="3" fillId="0" borderId="54" xfId="2" applyNumberFormat="1" applyFont="1" applyBorder="1" applyAlignment="1" applyProtection="1">
      <alignment horizontal="center" vertical="center"/>
      <protection locked="0"/>
    </xf>
    <xf numFmtId="0" fontId="6" fillId="0" borderId="49" xfId="2" applyFont="1" applyBorder="1" applyAlignment="1">
      <alignment horizontal="center" vertical="center" wrapText="1"/>
    </xf>
    <xf numFmtId="0" fontId="3" fillId="0" borderId="15" xfId="2" applyFont="1" applyBorder="1" applyAlignment="1">
      <alignment horizontal="left" vertical="center" wrapText="1"/>
    </xf>
    <xf numFmtId="3" fontId="3" fillId="0" borderId="16" xfId="2" applyNumberFormat="1" applyFont="1" applyBorder="1" applyAlignment="1">
      <alignment horizontal="center" vertical="center"/>
    </xf>
    <xf numFmtId="3" fontId="3" fillId="0" borderId="17" xfId="2" applyNumberFormat="1" applyFont="1" applyBorder="1" applyAlignment="1">
      <alignment horizontal="center" vertical="center"/>
    </xf>
    <xf numFmtId="3" fontId="3" fillId="0" borderId="32" xfId="2" applyNumberFormat="1" applyFont="1" applyBorder="1" applyAlignment="1">
      <alignment horizontal="center" vertical="center"/>
    </xf>
    <xf numFmtId="3" fontId="3" fillId="0" borderId="19" xfId="2" applyNumberFormat="1" applyFont="1" applyBorder="1" applyAlignment="1" applyProtection="1">
      <alignment horizontal="center" vertical="center"/>
      <protection locked="0"/>
    </xf>
    <xf numFmtId="3" fontId="3" fillId="0" borderId="17" xfId="2" applyNumberFormat="1" applyFont="1" applyBorder="1" applyAlignment="1" applyProtection="1">
      <alignment horizontal="center" vertical="center"/>
      <protection locked="0"/>
    </xf>
    <xf numFmtId="3" fontId="3" fillId="0" borderId="16" xfId="2" applyNumberFormat="1" applyFont="1" applyBorder="1" applyAlignment="1" applyProtection="1">
      <alignment horizontal="center" vertical="center"/>
      <protection locked="0"/>
    </xf>
    <xf numFmtId="3" fontId="3" fillId="0" borderId="33" xfId="2" applyNumberFormat="1" applyFont="1" applyBorder="1" applyAlignment="1" applyProtection="1">
      <alignment horizontal="center" vertical="center"/>
      <protection locked="0"/>
    </xf>
    <xf numFmtId="0" fontId="3" fillId="0" borderId="40" xfId="2" applyFont="1" applyBorder="1" applyAlignment="1">
      <alignment horizontal="left" vertical="center" wrapText="1"/>
    </xf>
    <xf numFmtId="3" fontId="3" fillId="0" borderId="41" xfId="2" applyNumberFormat="1" applyFont="1" applyBorder="1" applyAlignment="1">
      <alignment horizontal="center" vertical="center"/>
    </xf>
    <xf numFmtId="3" fontId="3" fillId="0" borderId="42" xfId="2" applyNumberFormat="1" applyFont="1" applyBorder="1" applyAlignment="1">
      <alignment horizontal="center" vertical="center"/>
    </xf>
    <xf numFmtId="3" fontId="3" fillId="0" borderId="43" xfId="2" applyNumberFormat="1" applyFont="1" applyBorder="1" applyAlignment="1">
      <alignment horizontal="center" vertical="center"/>
    </xf>
    <xf numFmtId="3" fontId="3" fillId="0" borderId="44" xfId="2" applyNumberFormat="1" applyFont="1" applyBorder="1" applyAlignment="1" applyProtection="1">
      <alignment horizontal="center" vertical="center"/>
      <protection locked="0"/>
    </xf>
    <xf numFmtId="3" fontId="3" fillId="0" borderId="42" xfId="2" applyNumberFormat="1" applyFont="1" applyBorder="1" applyAlignment="1" applyProtection="1">
      <alignment horizontal="center" vertical="center"/>
      <protection locked="0"/>
    </xf>
    <xf numFmtId="3" fontId="3" fillId="0" borderId="41" xfId="2" applyNumberFormat="1" applyFont="1" applyBorder="1" applyAlignment="1" applyProtection="1">
      <alignment horizontal="center" vertical="center"/>
      <protection locked="0"/>
    </xf>
    <xf numFmtId="3" fontId="3" fillId="0" borderId="46" xfId="2" applyNumberFormat="1" applyFont="1" applyBorder="1" applyAlignment="1" applyProtection="1">
      <alignment horizontal="center" vertical="center"/>
      <protection locked="0"/>
    </xf>
    <xf numFmtId="0" fontId="3" fillId="0" borderId="55" xfId="2" applyFont="1" applyBorder="1" applyAlignment="1">
      <alignment horizontal="right" vertical="center" wrapText="1"/>
    </xf>
    <xf numFmtId="0" fontId="3" fillId="0" borderId="55" xfId="2" applyFont="1" applyBorder="1" applyAlignment="1">
      <alignment horizontal="left" vertical="center" wrapText="1"/>
    </xf>
    <xf numFmtId="3" fontId="3" fillId="0" borderId="56" xfId="2" applyNumberFormat="1" applyFont="1" applyBorder="1" applyAlignment="1">
      <alignment horizontal="center" vertical="center"/>
    </xf>
    <xf numFmtId="3" fontId="3" fillId="0" borderId="57" xfId="2" applyNumberFormat="1" applyFont="1" applyBorder="1" applyAlignment="1">
      <alignment horizontal="center" vertical="center"/>
    </xf>
    <xf numFmtId="3" fontId="3" fillId="0" borderId="58" xfId="2" applyNumberFormat="1" applyFont="1" applyBorder="1" applyAlignment="1">
      <alignment horizontal="center" vertical="center"/>
    </xf>
    <xf numFmtId="3" fontId="3" fillId="0" borderId="59" xfId="2" applyNumberFormat="1" applyFont="1" applyBorder="1" applyAlignment="1" applyProtection="1">
      <alignment horizontal="center" vertical="center"/>
      <protection locked="0"/>
    </xf>
    <xf numFmtId="3" fontId="3" fillId="0" borderId="57" xfId="2" applyNumberFormat="1" applyFont="1" applyBorder="1" applyAlignment="1" applyProtection="1">
      <alignment horizontal="center" vertical="center"/>
      <protection locked="0"/>
    </xf>
    <xf numFmtId="3" fontId="3" fillId="0" borderId="56" xfId="2" applyNumberFormat="1" applyFont="1" applyBorder="1" applyAlignment="1" applyProtection="1">
      <alignment horizontal="center" vertical="center"/>
      <protection locked="0"/>
    </xf>
    <xf numFmtId="3" fontId="3" fillId="0" borderId="60" xfId="2" applyNumberFormat="1" applyFont="1" applyBorder="1" applyAlignment="1" applyProtection="1">
      <alignment horizontal="center" vertical="center"/>
      <protection locked="0"/>
    </xf>
    <xf numFmtId="0" fontId="3" fillId="0" borderId="61" xfId="2" applyFont="1" applyBorder="1" applyAlignment="1">
      <alignment horizontal="right" vertical="center" wrapText="1"/>
    </xf>
    <xf numFmtId="0" fontId="3" fillId="0" borderId="61" xfId="2" applyFont="1" applyBorder="1" applyAlignment="1">
      <alignment horizontal="left" vertical="center" wrapText="1"/>
    </xf>
    <xf numFmtId="3" fontId="3" fillId="0" borderId="62" xfId="2" applyNumberFormat="1" applyFont="1" applyBorder="1" applyAlignment="1">
      <alignment horizontal="center" vertical="center"/>
    </xf>
    <xf numFmtId="3" fontId="3" fillId="0" borderId="63" xfId="2" applyNumberFormat="1" applyFont="1" applyBorder="1" applyAlignment="1">
      <alignment horizontal="center" vertical="center"/>
    </xf>
    <xf numFmtId="3" fontId="3" fillId="0" borderId="64" xfId="2" applyNumberFormat="1" applyFont="1" applyBorder="1" applyAlignment="1">
      <alignment horizontal="center" vertical="center"/>
    </xf>
    <xf numFmtId="3" fontId="3" fillId="0" borderId="65" xfId="2" applyNumberFormat="1" applyFont="1" applyBorder="1" applyAlignment="1" applyProtection="1">
      <alignment horizontal="center" vertical="center"/>
      <protection locked="0"/>
    </xf>
    <xf numFmtId="3" fontId="3" fillId="0" borderId="63" xfId="2" applyNumberFormat="1" applyFont="1" applyBorder="1" applyAlignment="1" applyProtection="1">
      <alignment horizontal="center" vertical="center"/>
      <protection locked="0"/>
    </xf>
    <xf numFmtId="3" fontId="3" fillId="0" borderId="62" xfId="2" applyNumberFormat="1" applyFont="1" applyBorder="1" applyAlignment="1" applyProtection="1">
      <alignment horizontal="center" vertical="center"/>
      <protection locked="0"/>
    </xf>
    <xf numFmtId="3" fontId="3" fillId="0" borderId="75" xfId="2" applyNumberFormat="1" applyFont="1" applyBorder="1" applyAlignment="1" applyProtection="1">
      <alignment horizontal="center" vertical="center"/>
      <protection locked="0"/>
    </xf>
    <xf numFmtId="0" fontId="6" fillId="0" borderId="67" xfId="2" applyFont="1" applyBorder="1" applyAlignment="1">
      <alignment horizontal="center" vertical="center" wrapText="1"/>
    </xf>
    <xf numFmtId="0" fontId="6" fillId="0" borderId="67" xfId="2" applyFont="1" applyBorder="1" applyAlignment="1">
      <alignment horizontal="left" vertical="center" wrapText="1"/>
    </xf>
    <xf numFmtId="3" fontId="3" fillId="0" borderId="69" xfId="2" applyNumberFormat="1" applyFont="1" applyBorder="1" applyAlignment="1">
      <alignment horizontal="right" vertical="center"/>
    </xf>
    <xf numFmtId="3" fontId="3" fillId="0" borderId="70" xfId="2" applyNumberFormat="1" applyFont="1" applyBorder="1" applyAlignment="1">
      <alignment horizontal="right" vertical="center"/>
    </xf>
    <xf numFmtId="3" fontId="3" fillId="0" borderId="71" xfId="2" applyNumberFormat="1" applyFont="1" applyBorder="1" applyAlignment="1">
      <alignment horizontal="right" vertical="center"/>
    </xf>
    <xf numFmtId="3" fontId="3" fillId="0" borderId="71" xfId="2" applyNumberFormat="1" applyFont="1" applyBorder="1" applyAlignment="1">
      <alignment horizontal="center" vertical="center"/>
    </xf>
    <xf numFmtId="3" fontId="3" fillId="0" borderId="72" xfId="2" applyNumberFormat="1" applyFont="1" applyBorder="1" applyAlignment="1">
      <alignment horizontal="center" vertical="center"/>
    </xf>
    <xf numFmtId="3" fontId="3" fillId="0" borderId="70" xfId="2" applyNumberFormat="1" applyFont="1" applyBorder="1" applyAlignment="1">
      <alignment horizontal="center" vertical="center"/>
    </xf>
    <xf numFmtId="3" fontId="3" fillId="0" borderId="69" xfId="2" applyNumberFormat="1" applyFont="1" applyBorder="1" applyAlignment="1">
      <alignment horizontal="center" vertical="center"/>
    </xf>
    <xf numFmtId="3" fontId="3" fillId="0" borderId="74" xfId="2" applyNumberFormat="1" applyFont="1" applyBorder="1" applyAlignment="1" applyProtection="1">
      <alignment horizontal="center" vertical="center"/>
      <protection locked="0"/>
    </xf>
    <xf numFmtId="3" fontId="3" fillId="0" borderId="62" xfId="2" applyNumberFormat="1" applyFont="1" applyBorder="1" applyAlignment="1" applyProtection="1">
      <alignment vertical="center"/>
      <protection locked="0"/>
    </xf>
    <xf numFmtId="3" fontId="3" fillId="0" borderId="63" xfId="2" applyNumberFormat="1" applyFont="1" applyBorder="1" applyAlignment="1" applyProtection="1">
      <alignment vertical="center"/>
      <protection locked="0"/>
    </xf>
    <xf numFmtId="3" fontId="3" fillId="0" borderId="64" xfId="2" applyNumberFormat="1" applyFont="1" applyBorder="1" applyAlignment="1">
      <alignment horizontal="right" vertical="center"/>
    </xf>
    <xf numFmtId="3" fontId="3" fillId="0" borderId="62" xfId="2" applyNumberFormat="1" applyFont="1" applyBorder="1" applyAlignment="1" applyProtection="1">
      <alignment horizontal="right" vertical="center"/>
      <protection locked="0"/>
    </xf>
    <xf numFmtId="3" fontId="3" fillId="0" borderId="63" xfId="2" applyNumberFormat="1" applyFont="1" applyBorder="1" applyAlignment="1" applyProtection="1">
      <alignment horizontal="right" vertical="center"/>
      <protection locked="0"/>
    </xf>
    <xf numFmtId="3" fontId="3" fillId="0" borderId="65" xfId="2" applyNumberFormat="1" applyFont="1" applyBorder="1" applyAlignment="1">
      <alignment horizontal="center" vertical="center"/>
    </xf>
    <xf numFmtId="3" fontId="3" fillId="0" borderId="50" xfId="2" applyNumberFormat="1" applyFont="1" applyBorder="1" applyAlignment="1">
      <alignment horizontal="right" vertical="center"/>
    </xf>
    <xf numFmtId="3" fontId="3" fillId="0" borderId="51" xfId="2" applyNumberFormat="1" applyFont="1" applyBorder="1" applyAlignment="1">
      <alignment horizontal="right" vertical="center"/>
    </xf>
    <xf numFmtId="3" fontId="3" fillId="0" borderId="53" xfId="2" applyNumberFormat="1" applyFont="1" applyBorder="1" applyAlignment="1">
      <alignment horizontal="right" vertical="center"/>
    </xf>
    <xf numFmtId="3" fontId="3" fillId="0" borderId="56" xfId="2" applyNumberFormat="1" applyFont="1" applyBorder="1" applyAlignment="1" applyProtection="1">
      <alignment horizontal="right" vertical="center"/>
      <protection locked="0"/>
    </xf>
    <xf numFmtId="3" fontId="3" fillId="0" borderId="57" xfId="2" applyNumberFormat="1" applyFont="1" applyBorder="1" applyAlignment="1" applyProtection="1">
      <alignment horizontal="right" vertical="center"/>
      <protection locked="0"/>
    </xf>
    <xf numFmtId="0" fontId="6" fillId="0" borderId="61" xfId="2" applyFont="1" applyBorder="1" applyAlignment="1">
      <alignment horizontal="center" vertical="center" wrapText="1"/>
    </xf>
    <xf numFmtId="0" fontId="6" fillId="0" borderId="61" xfId="2" applyFont="1" applyBorder="1" applyAlignment="1">
      <alignment horizontal="left" vertical="center" wrapText="1"/>
    </xf>
    <xf numFmtId="3" fontId="3" fillId="0" borderId="62" xfId="2" applyNumberFormat="1" applyFont="1" applyBorder="1" applyAlignment="1">
      <alignment horizontal="right" vertical="center"/>
    </xf>
    <xf numFmtId="3" fontId="3" fillId="0" borderId="63" xfId="2" applyNumberFormat="1" applyFont="1" applyBorder="1" applyAlignment="1">
      <alignment horizontal="right" vertical="center"/>
    </xf>
    <xf numFmtId="3" fontId="3" fillId="0" borderId="54" xfId="2" applyNumberFormat="1" applyFont="1" applyBorder="1" applyAlignment="1" applyProtection="1">
      <alignment horizontal="right" vertical="center"/>
      <protection locked="0"/>
    </xf>
    <xf numFmtId="0" fontId="3" fillId="0" borderId="67" xfId="2" applyFont="1" applyBorder="1" applyAlignment="1">
      <alignment horizontal="right" vertical="center" wrapText="1"/>
    </xf>
    <xf numFmtId="0" fontId="3" fillId="0" borderId="67" xfId="2" applyFont="1" applyBorder="1" applyAlignment="1">
      <alignment horizontal="left" vertical="center" wrapText="1"/>
    </xf>
    <xf numFmtId="3" fontId="3" fillId="0" borderId="69" xfId="2" applyNumberFormat="1" applyFont="1" applyBorder="1" applyAlignment="1" applyProtection="1">
      <alignment horizontal="center" vertical="center"/>
      <protection locked="0"/>
    </xf>
    <xf numFmtId="3" fontId="3" fillId="0" borderId="70" xfId="2" applyNumberFormat="1" applyFont="1" applyBorder="1" applyAlignment="1" applyProtection="1">
      <alignment horizontal="center" vertical="center"/>
      <protection locked="0"/>
    </xf>
    <xf numFmtId="3" fontId="3" fillId="0" borderId="74" xfId="2" applyNumberFormat="1" applyFont="1" applyBorder="1" applyAlignment="1" applyProtection="1">
      <alignment horizontal="right" vertical="center"/>
      <protection locked="0"/>
    </xf>
    <xf numFmtId="0" fontId="3" fillId="0" borderId="67" xfId="2" applyFont="1" applyBorder="1" applyAlignment="1">
      <alignment vertical="center" wrapText="1"/>
    </xf>
    <xf numFmtId="3" fontId="3" fillId="0" borderId="69" xfId="2" applyNumberFormat="1" applyFont="1" applyBorder="1" applyAlignment="1">
      <alignment vertical="center"/>
    </xf>
    <xf numFmtId="3" fontId="3" fillId="0" borderId="70" xfId="2" applyNumberFormat="1" applyFont="1" applyBorder="1" applyAlignment="1">
      <alignment vertical="center"/>
    </xf>
    <xf numFmtId="3" fontId="6" fillId="0" borderId="16" xfId="2" applyNumberFormat="1" applyFont="1" applyBorder="1" applyAlignment="1">
      <alignment vertical="center"/>
    </xf>
    <xf numFmtId="3" fontId="6" fillId="0" borderId="17" xfId="2" applyNumberFormat="1" applyFont="1" applyBorder="1" applyAlignment="1">
      <alignment vertical="center"/>
    </xf>
    <xf numFmtId="3" fontId="6" fillId="0" borderId="32" xfId="2" applyNumberFormat="1" applyFont="1" applyBorder="1" applyAlignment="1">
      <alignment vertical="center"/>
    </xf>
    <xf numFmtId="3" fontId="6" fillId="0" borderId="19" xfId="2" applyNumberFormat="1" applyFont="1" applyBorder="1" applyAlignment="1">
      <alignment vertical="center"/>
    </xf>
    <xf numFmtId="0" fontId="6" fillId="0" borderId="34" xfId="2" applyFont="1" applyBorder="1" applyAlignment="1">
      <alignment vertical="center"/>
    </xf>
    <xf numFmtId="3" fontId="6" fillId="0" borderId="35" xfId="2" applyNumberFormat="1" applyFont="1" applyBorder="1" applyAlignment="1">
      <alignment vertical="center"/>
    </xf>
    <xf numFmtId="3" fontId="6" fillId="0" borderId="36" xfId="2" applyNumberFormat="1" applyFont="1" applyBorder="1" applyAlignment="1">
      <alignment vertical="center"/>
    </xf>
    <xf numFmtId="3" fontId="6" fillId="0" borderId="37" xfId="2" applyNumberFormat="1" applyFont="1" applyBorder="1" applyAlignment="1">
      <alignment vertical="center"/>
    </xf>
    <xf numFmtId="3" fontId="6" fillId="0" borderId="38" xfId="2" applyNumberFormat="1" applyFont="1" applyBorder="1" applyAlignment="1">
      <alignment vertical="center"/>
    </xf>
    <xf numFmtId="3" fontId="6" fillId="0" borderId="39" xfId="2" applyNumberFormat="1" applyFont="1" applyBorder="1" applyAlignment="1" applyProtection="1">
      <alignment vertical="center"/>
      <protection locked="0"/>
    </xf>
    <xf numFmtId="0" fontId="6" fillId="0" borderId="76" xfId="2" applyFont="1" applyBorder="1" applyAlignment="1">
      <alignment vertical="center"/>
    </xf>
    <xf numFmtId="0" fontId="6" fillId="0" borderId="76" xfId="2" applyFont="1" applyBorder="1" applyAlignment="1">
      <alignment vertical="center" wrapText="1"/>
    </xf>
    <xf numFmtId="3" fontId="6" fillId="0" borderId="77" xfId="2" applyNumberFormat="1" applyFont="1" applyBorder="1" applyAlignment="1">
      <alignment vertical="center"/>
    </xf>
    <xf numFmtId="3" fontId="6" fillId="0" borderId="78" xfId="2" applyNumberFormat="1" applyFont="1" applyBorder="1" applyAlignment="1">
      <alignment vertical="center"/>
    </xf>
    <xf numFmtId="3" fontId="6" fillId="0" borderId="79" xfId="2" applyNumberFormat="1" applyFont="1" applyBorder="1" applyAlignment="1">
      <alignment vertical="center"/>
    </xf>
    <xf numFmtId="3" fontId="6" fillId="0" borderId="80" xfId="2" applyNumberFormat="1" applyFont="1" applyBorder="1" applyAlignment="1">
      <alignment vertical="center"/>
    </xf>
    <xf numFmtId="3" fontId="6" fillId="0" borderId="81" xfId="2" applyNumberFormat="1" applyFont="1" applyBorder="1" applyAlignment="1" applyProtection="1">
      <alignment vertical="center"/>
      <protection locked="0"/>
    </xf>
    <xf numFmtId="0" fontId="6" fillId="0" borderId="15" xfId="2" applyFont="1" applyBorder="1" applyAlignment="1">
      <alignment vertical="center"/>
    </xf>
    <xf numFmtId="0" fontId="6" fillId="5" borderId="82" xfId="2" applyFont="1" applyFill="1" applyBorder="1" applyAlignment="1">
      <alignment horizontal="left" vertical="center" wrapText="1"/>
    </xf>
    <xf numFmtId="3" fontId="6" fillId="5" borderId="83" xfId="2" applyNumberFormat="1" applyFont="1" applyFill="1" applyBorder="1" applyAlignment="1">
      <alignment vertical="center"/>
    </xf>
    <xf numFmtId="3" fontId="6" fillId="5" borderId="84" xfId="2" applyNumberFormat="1" applyFont="1" applyFill="1" applyBorder="1" applyAlignment="1">
      <alignment vertical="center"/>
    </xf>
    <xf numFmtId="3" fontId="6" fillId="5" borderId="85" xfId="2" applyNumberFormat="1" applyFont="1" applyFill="1" applyBorder="1" applyAlignment="1">
      <alignment vertical="center"/>
    </xf>
    <xf numFmtId="3" fontId="6" fillId="5" borderId="86" xfId="2" applyNumberFormat="1" applyFont="1" applyFill="1" applyBorder="1" applyAlignment="1">
      <alignment vertical="center"/>
    </xf>
    <xf numFmtId="0" fontId="3" fillId="0" borderId="49" xfId="2" applyFont="1" applyBorder="1" applyAlignment="1">
      <alignment horizontal="left" vertical="center" wrapText="1"/>
    </xf>
    <xf numFmtId="3" fontId="3" fillId="0" borderId="50" xfId="2" applyNumberFormat="1" applyFont="1" applyBorder="1" applyAlignment="1">
      <alignment vertical="center"/>
    </xf>
    <xf numFmtId="3" fontId="3" fillId="0" borderId="51" xfId="2" applyNumberFormat="1" applyFont="1" applyBorder="1" applyAlignment="1">
      <alignment vertical="center"/>
    </xf>
    <xf numFmtId="3" fontId="3" fillId="0" borderId="52" xfId="2" applyNumberFormat="1" applyFont="1" applyBorder="1" applyAlignment="1">
      <alignment vertical="center"/>
    </xf>
    <xf numFmtId="3" fontId="3" fillId="0" borderId="53" xfId="2" applyNumberFormat="1" applyFont="1" applyBorder="1" applyAlignment="1">
      <alignment vertical="center"/>
    </xf>
    <xf numFmtId="3" fontId="3" fillId="0" borderId="88" xfId="2" applyNumberFormat="1" applyFont="1" applyBorder="1" applyAlignment="1" applyProtection="1">
      <alignment vertical="center"/>
      <protection locked="0"/>
    </xf>
    <xf numFmtId="0" fontId="3" fillId="0" borderId="67" xfId="2" applyFont="1" applyBorder="1" applyAlignment="1">
      <alignment horizontal="center" vertical="center" wrapText="1"/>
    </xf>
    <xf numFmtId="3" fontId="3" fillId="0" borderId="71" xfId="2" applyNumberFormat="1" applyFont="1" applyBorder="1" applyAlignment="1">
      <alignment vertical="center"/>
    </xf>
    <xf numFmtId="3" fontId="3" fillId="0" borderId="72" xfId="2" applyNumberFormat="1" applyFont="1" applyBorder="1" applyAlignment="1">
      <alignment vertical="center"/>
    </xf>
    <xf numFmtId="3" fontId="3" fillId="0" borderId="74" xfId="2" applyNumberFormat="1" applyFont="1" applyBorder="1" applyAlignment="1" applyProtection="1">
      <alignment vertical="center"/>
      <protection locked="0"/>
    </xf>
    <xf numFmtId="3" fontId="3" fillId="0" borderId="16" xfId="2" applyNumberFormat="1" applyFont="1" applyBorder="1" applyAlignment="1" applyProtection="1">
      <alignment vertical="center"/>
      <protection locked="0"/>
    </xf>
    <xf numFmtId="3" fontId="3" fillId="0" borderId="17" xfId="2" applyNumberFormat="1" applyFont="1" applyBorder="1" applyAlignment="1" applyProtection="1">
      <alignment vertical="center"/>
      <protection locked="0"/>
    </xf>
    <xf numFmtId="3" fontId="3" fillId="0" borderId="32" xfId="2" applyNumberFormat="1" applyFont="1" applyBorder="1" applyAlignment="1">
      <alignment vertical="center"/>
    </xf>
    <xf numFmtId="3" fontId="3" fillId="0" borderId="19" xfId="2" applyNumberFormat="1" applyFont="1" applyBorder="1" applyAlignment="1" applyProtection="1">
      <alignment vertical="center"/>
      <protection locked="0"/>
    </xf>
    <xf numFmtId="3" fontId="3" fillId="0" borderId="33" xfId="2" applyNumberFormat="1" applyFont="1" applyBorder="1" applyAlignment="1" applyProtection="1">
      <alignment vertical="center"/>
      <protection locked="0"/>
    </xf>
    <xf numFmtId="3" fontId="3" fillId="0" borderId="41" xfId="2" applyNumberFormat="1" applyFont="1" applyBorder="1" applyAlignment="1" applyProtection="1">
      <alignment vertical="center"/>
      <protection locked="0"/>
    </xf>
    <xf numFmtId="3" fontId="3" fillId="0" borderId="43" xfId="2" applyNumberFormat="1" applyFont="1" applyBorder="1" applyAlignment="1">
      <alignment vertical="center"/>
    </xf>
    <xf numFmtId="3" fontId="3" fillId="0" borderId="42" xfId="2" applyNumberFormat="1" applyFont="1" applyBorder="1" applyAlignment="1" applyProtection="1">
      <alignment vertical="center"/>
      <protection locked="0"/>
    </xf>
    <xf numFmtId="3" fontId="3" fillId="0" borderId="44" xfId="2" applyNumberFormat="1" applyFont="1" applyBorder="1" applyAlignment="1" applyProtection="1">
      <alignment vertical="center"/>
      <protection locked="0"/>
    </xf>
    <xf numFmtId="3" fontId="3" fillId="0" borderId="46" xfId="2" applyNumberFormat="1" applyFont="1" applyBorder="1" applyAlignment="1" applyProtection="1">
      <alignment vertical="center"/>
      <protection locked="0"/>
    </xf>
    <xf numFmtId="0" fontId="3" fillId="0" borderId="40" xfId="2" applyFont="1" applyBorder="1" applyAlignment="1">
      <alignment horizontal="center" vertical="center" wrapText="1"/>
    </xf>
    <xf numFmtId="3" fontId="3" fillId="0" borderId="41" xfId="2" applyNumberFormat="1" applyFont="1" applyBorder="1" applyAlignment="1">
      <alignment vertical="center"/>
    </xf>
    <xf numFmtId="3" fontId="3" fillId="0" borderId="44" xfId="2" applyNumberFormat="1" applyFont="1" applyBorder="1" applyAlignment="1">
      <alignment vertical="center"/>
    </xf>
    <xf numFmtId="3" fontId="3" fillId="0" borderId="46" xfId="2" applyNumberFormat="1" applyFont="1" applyBorder="1" applyAlignment="1" applyProtection="1">
      <alignment vertical="center" wrapText="1"/>
      <protection locked="0"/>
    </xf>
    <xf numFmtId="3" fontId="3" fillId="0" borderId="69" xfId="2" applyNumberFormat="1" applyFont="1" applyBorder="1" applyAlignment="1" applyProtection="1">
      <alignment vertical="center"/>
      <protection locked="0"/>
    </xf>
    <xf numFmtId="3" fontId="3" fillId="0" borderId="70" xfId="2" applyNumberFormat="1" applyFont="1" applyBorder="1" applyAlignment="1" applyProtection="1">
      <alignment vertical="center"/>
      <protection locked="0"/>
    </xf>
    <xf numFmtId="3" fontId="3" fillId="0" borderId="72" xfId="2" applyNumberFormat="1" applyFont="1" applyBorder="1" applyAlignment="1" applyProtection="1">
      <alignment vertical="center"/>
      <protection locked="0"/>
    </xf>
    <xf numFmtId="3" fontId="3" fillId="0" borderId="54" xfId="2" applyNumberFormat="1" applyFont="1" applyBorder="1" applyAlignment="1" applyProtection="1">
      <alignment vertical="center"/>
      <protection locked="0"/>
    </xf>
    <xf numFmtId="0" fontId="3" fillId="0" borderId="15" xfId="2" applyFont="1" applyBorder="1" applyAlignment="1">
      <alignment horizontal="center" vertical="center" wrapText="1"/>
    </xf>
    <xf numFmtId="3" fontId="3" fillId="0" borderId="16" xfId="2" applyNumberFormat="1" applyFont="1" applyBorder="1" applyAlignment="1">
      <alignment vertical="center"/>
    </xf>
    <xf numFmtId="3" fontId="3" fillId="0" borderId="17" xfId="2" applyNumberFormat="1" applyFont="1" applyBorder="1" applyAlignment="1">
      <alignment vertical="center"/>
    </xf>
    <xf numFmtId="3" fontId="3" fillId="0" borderId="19" xfId="2" applyNumberFormat="1" applyFont="1" applyBorder="1" applyAlignment="1">
      <alignment vertical="center"/>
    </xf>
    <xf numFmtId="3" fontId="3" fillId="0" borderId="75" xfId="2" applyNumberFormat="1" applyFont="1" applyBorder="1" applyAlignment="1" applyProtection="1">
      <alignment vertical="center"/>
      <protection locked="0"/>
    </xf>
    <xf numFmtId="0" fontId="3" fillId="0" borderId="40" xfId="2" applyFont="1" applyBorder="1" applyAlignment="1">
      <alignment vertical="center"/>
    </xf>
    <xf numFmtId="0" fontId="3" fillId="0" borderId="0" xfId="2" applyFont="1" applyAlignment="1">
      <alignment vertical="center" wrapText="1"/>
    </xf>
    <xf numFmtId="3" fontId="3" fillId="0" borderId="62" xfId="2" applyNumberFormat="1" applyFont="1" applyBorder="1" applyAlignment="1">
      <alignment vertical="center"/>
    </xf>
    <xf numFmtId="3" fontId="3" fillId="0" borderId="63" xfId="2" applyNumberFormat="1" applyFont="1" applyBorder="1" applyAlignment="1">
      <alignment vertical="center"/>
    </xf>
    <xf numFmtId="3" fontId="3" fillId="0" borderId="64" xfId="2" applyNumberFormat="1" applyFont="1" applyBorder="1" applyAlignment="1">
      <alignment vertical="center"/>
    </xf>
    <xf numFmtId="3" fontId="3" fillId="0" borderId="65" xfId="2" applyNumberFormat="1" applyFont="1" applyBorder="1" applyAlignment="1">
      <alignment vertical="center"/>
    </xf>
    <xf numFmtId="3" fontId="3" fillId="0" borderId="42" xfId="2" applyNumberFormat="1" applyFont="1" applyFill="1" applyBorder="1" applyAlignment="1">
      <alignment vertical="center"/>
    </xf>
    <xf numFmtId="3" fontId="3" fillId="0" borderId="70" xfId="2" applyNumberFormat="1" applyFont="1" applyFill="1" applyBorder="1" applyAlignment="1">
      <alignment vertical="center"/>
    </xf>
    <xf numFmtId="3" fontId="3" fillId="0" borderId="50" xfId="2" applyNumberFormat="1" applyFont="1" applyBorder="1" applyAlignment="1" applyProtection="1">
      <alignment vertical="center"/>
      <protection locked="0"/>
    </xf>
    <xf numFmtId="3" fontId="3" fillId="0" borderId="51" xfId="2" applyNumberFormat="1" applyFont="1" applyBorder="1" applyAlignment="1" applyProtection="1">
      <alignment vertical="center"/>
      <protection locked="0"/>
    </xf>
    <xf numFmtId="3" fontId="3" fillId="0" borderId="53" xfId="2" applyNumberFormat="1" applyFont="1" applyBorder="1" applyAlignment="1" applyProtection="1">
      <alignment vertical="center"/>
      <protection locked="0"/>
    </xf>
    <xf numFmtId="3" fontId="3" fillId="0" borderId="60" xfId="2" applyNumberFormat="1" applyFont="1" applyBorder="1" applyAlignment="1" applyProtection="1">
      <alignment vertical="center"/>
      <protection locked="0"/>
    </xf>
    <xf numFmtId="0" fontId="3" fillId="0" borderId="82" xfId="2" applyFont="1" applyBorder="1" applyAlignment="1">
      <alignment horizontal="left" vertical="center" wrapText="1"/>
    </xf>
    <xf numFmtId="3" fontId="3" fillId="0" borderId="89" xfId="2" applyNumberFormat="1" applyFont="1" applyBorder="1" applyAlignment="1" applyProtection="1">
      <alignment vertical="center"/>
      <protection locked="0"/>
    </xf>
    <xf numFmtId="0" fontId="3" fillId="0" borderId="20" xfId="2" applyFont="1" applyBorder="1" applyAlignment="1">
      <alignment horizontal="right" vertical="center" wrapText="1"/>
    </xf>
    <xf numFmtId="3" fontId="3" fillId="0" borderId="90" xfId="2" applyNumberFormat="1" applyFont="1" applyBorder="1" applyAlignment="1" applyProtection="1">
      <alignment vertical="center"/>
      <protection locked="0"/>
    </xf>
    <xf numFmtId="3" fontId="3" fillId="0" borderId="18" xfId="2" applyNumberFormat="1" applyFont="1" applyBorder="1" applyAlignment="1" applyProtection="1">
      <alignment vertical="center"/>
      <protection locked="0"/>
    </xf>
    <xf numFmtId="3" fontId="3" fillId="0" borderId="91" xfId="2" applyNumberFormat="1" applyFont="1" applyBorder="1" applyAlignment="1">
      <alignment vertical="center"/>
    </xf>
    <xf numFmtId="3" fontId="3" fillId="0" borderId="92" xfId="2" applyNumberFormat="1" applyFont="1" applyBorder="1" applyAlignment="1" applyProtection="1">
      <alignment vertical="center"/>
      <protection locked="0"/>
    </xf>
    <xf numFmtId="0" fontId="6" fillId="0" borderId="82" xfId="2" applyFont="1" applyBorder="1" applyAlignment="1">
      <alignment horizontal="left" vertical="center" wrapText="1"/>
    </xf>
    <xf numFmtId="3" fontId="3" fillId="0" borderId="83" xfId="2" applyNumberFormat="1" applyFont="1" applyBorder="1" applyAlignment="1">
      <alignment vertical="center"/>
    </xf>
    <xf numFmtId="3" fontId="3" fillId="0" borderId="84" xfId="2" applyNumberFormat="1" applyFont="1" applyBorder="1" applyAlignment="1">
      <alignment vertical="center"/>
    </xf>
    <xf numFmtId="3" fontId="3" fillId="0" borderId="85" xfId="2" applyNumberFormat="1" applyFont="1" applyBorder="1" applyAlignment="1">
      <alignment vertical="center"/>
    </xf>
    <xf numFmtId="3" fontId="3" fillId="0" borderId="86" xfId="2" applyNumberFormat="1" applyFont="1" applyBorder="1" applyAlignment="1">
      <alignment vertical="center"/>
    </xf>
    <xf numFmtId="1" fontId="6" fillId="5" borderId="82" xfId="2" applyNumberFormat="1" applyFont="1" applyFill="1" applyBorder="1" applyAlignment="1">
      <alignment horizontal="left" vertical="center" wrapText="1"/>
    </xf>
    <xf numFmtId="1" fontId="6" fillId="0" borderId="49" xfId="2" applyNumberFormat="1" applyFont="1" applyBorder="1" applyAlignment="1">
      <alignment horizontal="left" vertical="center" wrapText="1"/>
    </xf>
    <xf numFmtId="0" fontId="6" fillId="0" borderId="15" xfId="2" applyFont="1" applyBorder="1" applyAlignment="1">
      <alignment horizontal="center" vertical="center" wrapText="1"/>
    </xf>
    <xf numFmtId="3" fontId="6" fillId="0" borderId="75" xfId="2" applyNumberFormat="1" applyFont="1" applyBorder="1" applyAlignment="1" applyProtection="1">
      <alignment vertical="center"/>
      <protection locked="0"/>
    </xf>
    <xf numFmtId="0" fontId="3" fillId="0" borderId="20" xfId="2" applyFont="1" applyBorder="1" applyAlignment="1">
      <alignment horizontal="center" vertical="center" wrapText="1"/>
    </xf>
    <xf numFmtId="0" fontId="3" fillId="0" borderId="20" xfId="2" applyFont="1" applyBorder="1" applyAlignment="1">
      <alignment horizontal="left" vertical="center" wrapText="1"/>
    </xf>
    <xf numFmtId="0" fontId="10" fillId="0" borderId="0" xfId="2" applyFont="1" applyAlignment="1">
      <alignment vertical="center"/>
    </xf>
    <xf numFmtId="3" fontId="3" fillId="0" borderId="65" xfId="2" applyNumberFormat="1" applyFont="1" applyBorder="1" applyAlignment="1" applyProtection="1">
      <alignment vertical="center"/>
      <protection locked="0"/>
    </xf>
    <xf numFmtId="3" fontId="3" fillId="0" borderId="58" xfId="2" applyNumberFormat="1" applyFont="1" applyBorder="1" applyAlignment="1">
      <alignment vertical="center"/>
    </xf>
    <xf numFmtId="3" fontId="3" fillId="0" borderId="56" xfId="2" applyNumberFormat="1" applyFont="1" applyBorder="1" applyAlignment="1" applyProtection="1">
      <alignment vertical="center"/>
      <protection locked="0"/>
    </xf>
    <xf numFmtId="3" fontId="3" fillId="0" borderId="57" xfId="2" applyNumberFormat="1" applyFont="1" applyBorder="1" applyAlignment="1" applyProtection="1">
      <alignment vertical="center"/>
      <protection locked="0"/>
    </xf>
    <xf numFmtId="3" fontId="3" fillId="0" borderId="59" xfId="2" applyNumberFormat="1" applyFont="1" applyBorder="1" applyAlignment="1" applyProtection="1">
      <alignment vertical="center"/>
      <protection locked="0"/>
    </xf>
    <xf numFmtId="0" fontId="6" fillId="5" borderId="49" xfId="2" applyFont="1" applyFill="1" applyBorder="1" applyAlignment="1">
      <alignment horizontal="left" vertical="center" wrapText="1"/>
    </xf>
    <xf numFmtId="3" fontId="6" fillId="5" borderId="50" xfId="2" applyNumberFormat="1" applyFont="1" applyFill="1" applyBorder="1" applyAlignment="1">
      <alignment vertical="center"/>
    </xf>
    <xf numFmtId="3" fontId="6" fillId="5" borderId="51" xfId="2" applyNumberFormat="1" applyFont="1" applyFill="1" applyBorder="1" applyAlignment="1">
      <alignment vertical="center"/>
    </xf>
    <xf numFmtId="3" fontId="6" fillId="5" borderId="52" xfId="2" applyNumberFormat="1" applyFont="1" applyFill="1" applyBorder="1" applyAlignment="1">
      <alignment vertical="center"/>
    </xf>
    <xf numFmtId="3" fontId="6" fillId="5" borderId="53" xfId="2" applyNumberFormat="1" applyFont="1" applyFill="1" applyBorder="1" applyAlignment="1">
      <alignment vertical="center"/>
    </xf>
    <xf numFmtId="0" fontId="6" fillId="6" borderId="68" xfId="2" applyFont="1" applyFill="1" applyBorder="1" applyAlignment="1">
      <alignment horizontal="left" vertical="center" wrapText="1"/>
    </xf>
    <xf numFmtId="0" fontId="6" fillId="6" borderId="40" xfId="2" applyFont="1" applyFill="1" applyBorder="1" applyAlignment="1">
      <alignment horizontal="left" vertical="center" wrapText="1"/>
    </xf>
    <xf numFmtId="3" fontId="6" fillId="6" borderId="69" xfId="2" applyNumberFormat="1" applyFont="1" applyFill="1" applyBorder="1" applyAlignment="1">
      <alignment vertical="center"/>
    </xf>
    <xf numFmtId="3" fontId="6" fillId="6" borderId="70" xfId="2" applyNumberFormat="1" applyFont="1" applyFill="1" applyBorder="1" applyAlignment="1">
      <alignment vertical="center"/>
    </xf>
    <xf numFmtId="3" fontId="6" fillId="6" borderId="71" xfId="2" applyNumberFormat="1" applyFont="1" applyFill="1" applyBorder="1" applyAlignment="1">
      <alignment vertical="center"/>
    </xf>
    <xf numFmtId="3" fontId="6" fillId="6" borderId="72" xfId="2" applyNumberFormat="1" applyFont="1" applyFill="1" applyBorder="1" applyAlignment="1">
      <alignment vertical="center"/>
    </xf>
    <xf numFmtId="0" fontId="6" fillId="0" borderId="68" xfId="2" applyFont="1" applyBorder="1" applyAlignment="1">
      <alignment horizontal="left" vertical="center" wrapText="1"/>
    </xf>
    <xf numFmtId="0" fontId="3" fillId="0" borderId="68" xfId="2" applyFont="1" applyBorder="1" applyAlignment="1">
      <alignment horizontal="center" vertical="center" wrapText="1"/>
    </xf>
    <xf numFmtId="0" fontId="3" fillId="0" borderId="68" xfId="2" applyFont="1" applyBorder="1" applyAlignment="1">
      <alignment horizontal="right" vertical="center" wrapText="1"/>
    </xf>
    <xf numFmtId="0" fontId="3" fillId="0" borderId="49" xfId="2" applyFont="1" applyBorder="1" applyAlignment="1">
      <alignment horizontal="right" vertical="center" wrapText="1"/>
    </xf>
    <xf numFmtId="0" fontId="3" fillId="0" borderId="34" xfId="2" applyFont="1" applyBorder="1" applyAlignment="1">
      <alignment vertical="center"/>
    </xf>
    <xf numFmtId="3" fontId="3" fillId="0" borderId="35" xfId="2" applyNumberFormat="1" applyFont="1" applyBorder="1" applyAlignment="1">
      <alignment vertical="center"/>
    </xf>
    <xf numFmtId="3" fontId="3" fillId="0" borderId="36" xfId="2" applyNumberFormat="1" applyFont="1" applyBorder="1" applyAlignment="1">
      <alignment vertical="center"/>
    </xf>
    <xf numFmtId="3" fontId="3" fillId="0" borderId="37" xfId="2" applyNumberFormat="1" applyFont="1" applyBorder="1" applyAlignment="1">
      <alignment vertical="center"/>
    </xf>
    <xf numFmtId="3" fontId="3" fillId="0" borderId="38" xfId="2" applyNumberFormat="1" applyFont="1" applyBorder="1" applyAlignment="1">
      <alignment vertical="center"/>
    </xf>
    <xf numFmtId="3" fontId="3" fillId="0" borderId="39" xfId="2" applyNumberFormat="1" applyFont="1" applyBorder="1" applyAlignment="1" applyProtection="1">
      <alignment vertical="center"/>
      <protection locked="0"/>
    </xf>
    <xf numFmtId="3" fontId="6" fillId="0" borderId="93" xfId="2" applyNumberFormat="1" applyFont="1" applyBorder="1" applyAlignment="1">
      <alignment vertical="center"/>
    </xf>
    <xf numFmtId="3" fontId="6" fillId="0" borderId="95" xfId="2" applyNumberFormat="1" applyFont="1" applyBorder="1" applyAlignment="1">
      <alignment vertical="center"/>
    </xf>
    <xf numFmtId="3" fontId="6" fillId="0" borderId="94" xfId="2" applyNumberFormat="1" applyFont="1" applyBorder="1" applyAlignment="1">
      <alignment vertical="center"/>
    </xf>
    <xf numFmtId="3" fontId="6" fillId="0" borderId="96" xfId="2" applyNumberFormat="1" applyFont="1" applyBorder="1" applyAlignment="1">
      <alignment vertical="center"/>
    </xf>
    <xf numFmtId="3" fontId="6" fillId="0" borderId="97" xfId="2" applyNumberFormat="1" applyFont="1" applyBorder="1" applyAlignment="1" applyProtection="1">
      <alignment vertical="center"/>
      <protection locked="0"/>
    </xf>
    <xf numFmtId="3" fontId="6" fillId="0" borderId="50" xfId="2" applyNumberFormat="1" applyFont="1" applyBorder="1" applyAlignment="1">
      <alignment vertical="center"/>
    </xf>
    <xf numFmtId="3" fontId="6" fillId="0" borderId="51" xfId="2" applyNumberFormat="1" applyFont="1" applyBorder="1" applyAlignment="1">
      <alignment vertical="center"/>
    </xf>
    <xf numFmtId="3" fontId="6" fillId="0" borderId="52" xfId="2" applyNumberFormat="1" applyFont="1" applyBorder="1" applyAlignment="1">
      <alignment vertical="center"/>
    </xf>
    <xf numFmtId="3" fontId="6" fillId="0" borderId="53" xfId="2" applyNumberFormat="1" applyFont="1" applyBorder="1" applyAlignment="1">
      <alignment vertical="center"/>
    </xf>
    <xf numFmtId="3" fontId="6" fillId="0" borderId="54" xfId="2" applyNumberFormat="1" applyFont="1" applyBorder="1" applyAlignment="1" applyProtection="1">
      <alignment vertical="center"/>
      <protection locked="0"/>
    </xf>
    <xf numFmtId="0" fontId="6" fillId="0" borderId="49" xfId="2" applyFont="1" applyBorder="1" applyAlignment="1">
      <alignment vertical="center"/>
    </xf>
    <xf numFmtId="0" fontId="3" fillId="0" borderId="67" xfId="2" applyFont="1" applyBorder="1" applyAlignment="1">
      <alignment vertical="center"/>
    </xf>
    <xf numFmtId="0" fontId="3" fillId="0" borderId="20" xfId="2" applyFont="1" applyBorder="1" applyAlignment="1">
      <alignment vertical="center"/>
    </xf>
    <xf numFmtId="0" fontId="3" fillId="0" borderId="20" xfId="2" applyFont="1" applyBorder="1" applyAlignment="1">
      <alignment vertical="center" wrapText="1"/>
    </xf>
    <xf numFmtId="0" fontId="6" fillId="0" borderId="98" xfId="2" applyFont="1" applyBorder="1" applyAlignment="1">
      <alignment vertical="center"/>
    </xf>
    <xf numFmtId="3" fontId="6" fillId="0" borderId="93" xfId="2" applyNumberFormat="1" applyFont="1" applyBorder="1" applyAlignment="1" applyProtection="1">
      <alignment vertical="center"/>
      <protection locked="0"/>
    </xf>
    <xf numFmtId="3" fontId="6" fillId="0" borderId="95" xfId="2" applyNumberFormat="1" applyFont="1" applyBorder="1" applyAlignment="1" applyProtection="1">
      <alignment vertical="center"/>
      <protection locked="0"/>
    </xf>
    <xf numFmtId="3" fontId="6" fillId="0" borderId="96" xfId="2" applyNumberFormat="1" applyFont="1" applyBorder="1" applyAlignment="1" applyProtection="1">
      <alignment vertical="center"/>
      <protection locked="0"/>
    </xf>
    <xf numFmtId="0" fontId="6" fillId="0" borderId="8" xfId="2" applyFont="1" applyBorder="1" applyAlignment="1">
      <alignment vertical="center" wrapText="1"/>
    </xf>
    <xf numFmtId="3" fontId="6" fillId="0" borderId="50" xfId="2" applyNumberFormat="1" applyFont="1" applyBorder="1" applyAlignment="1" applyProtection="1">
      <alignment vertical="center"/>
      <protection locked="0"/>
    </xf>
    <xf numFmtId="3" fontId="6" fillId="0" borderId="51" xfId="2" applyNumberFormat="1" applyFont="1" applyBorder="1" applyAlignment="1" applyProtection="1">
      <alignment vertical="center"/>
      <protection locked="0"/>
    </xf>
    <xf numFmtId="0" fontId="6" fillId="4" borderId="49" xfId="2" applyFont="1" applyFill="1" applyBorder="1" applyAlignment="1" applyProtection="1">
      <alignment horizontal="left" vertical="center" wrapText="1"/>
    </xf>
    <xf numFmtId="3" fontId="3" fillId="4" borderId="53" xfId="2" applyNumberFormat="1" applyFont="1" applyFill="1" applyBorder="1" applyAlignment="1" applyProtection="1">
      <alignment horizontal="center" vertical="center"/>
    </xf>
    <xf numFmtId="3" fontId="3" fillId="4" borderId="54" xfId="2" applyNumberFormat="1" applyFont="1" applyFill="1" applyBorder="1" applyAlignment="1" applyProtection="1">
      <alignment horizontal="center" vertical="center"/>
      <protection locked="0"/>
    </xf>
    <xf numFmtId="0" fontId="6" fillId="4" borderId="0" xfId="2" applyFont="1" applyFill="1" applyBorder="1" applyAlignment="1" applyProtection="1">
      <alignment vertical="center"/>
    </xf>
    <xf numFmtId="0" fontId="6" fillId="4" borderId="49" xfId="2" applyFont="1" applyFill="1" applyBorder="1" applyAlignment="1" applyProtection="1">
      <alignment horizontal="center" vertical="center" wrapText="1"/>
    </xf>
    <xf numFmtId="3" fontId="3" fillId="4" borderId="16" xfId="2" applyNumberFormat="1" applyFont="1" applyFill="1" applyBorder="1" applyAlignment="1" applyProtection="1">
      <alignment horizontal="center" vertical="center"/>
    </xf>
    <xf numFmtId="3" fontId="3" fillId="4" borderId="17" xfId="2" applyNumberFormat="1" applyFont="1" applyFill="1" applyBorder="1" applyAlignment="1" applyProtection="1">
      <alignment horizontal="center" vertical="center"/>
    </xf>
    <xf numFmtId="3" fontId="3" fillId="4" borderId="19" xfId="2" applyNumberFormat="1" applyFont="1" applyFill="1" applyBorder="1" applyAlignment="1" applyProtection="1">
      <alignment horizontal="center" vertical="center"/>
      <protection locked="0"/>
    </xf>
    <xf numFmtId="3" fontId="3" fillId="4" borderId="33" xfId="2" applyNumberFormat="1" applyFont="1" applyFill="1" applyBorder="1" applyAlignment="1" applyProtection="1">
      <alignment horizontal="left" vertical="center" wrapText="1"/>
      <protection locked="0"/>
    </xf>
    <xf numFmtId="3" fontId="3" fillId="4" borderId="66" xfId="2" applyNumberFormat="1" applyFont="1" applyFill="1" applyBorder="1" applyAlignment="1" applyProtection="1">
      <alignment horizontal="left" vertical="center" wrapText="1"/>
      <protection locked="0"/>
    </xf>
    <xf numFmtId="0" fontId="3" fillId="4" borderId="49" xfId="2" applyFont="1" applyFill="1" applyBorder="1" applyAlignment="1" applyProtection="1">
      <alignment horizontal="left" vertical="center" wrapText="1"/>
    </xf>
    <xf numFmtId="3" fontId="3" fillId="4" borderId="53" xfId="2" applyNumberFormat="1" applyFont="1" applyFill="1" applyBorder="1" applyAlignment="1" applyProtection="1">
      <alignment vertical="center"/>
    </xf>
    <xf numFmtId="3" fontId="3" fillId="4" borderId="75" xfId="2" applyNumberFormat="1" applyFont="1" applyFill="1" applyBorder="1" applyAlignment="1" applyProtection="1">
      <alignment vertical="center"/>
      <protection locked="0"/>
    </xf>
    <xf numFmtId="0" fontId="3" fillId="4" borderId="40" xfId="2" applyFont="1" applyFill="1" applyBorder="1" applyAlignment="1" applyProtection="1">
      <alignment horizontal="center" vertical="center" wrapText="1"/>
    </xf>
    <xf numFmtId="3" fontId="6" fillId="0" borderId="62" xfId="2" applyNumberFormat="1" applyFont="1" applyFill="1" applyBorder="1" applyAlignment="1" applyProtection="1">
      <alignment vertical="center"/>
    </xf>
    <xf numFmtId="3" fontId="6" fillId="0" borderId="63" xfId="2" applyNumberFormat="1" applyFont="1" applyFill="1" applyBorder="1" applyAlignment="1" applyProtection="1">
      <alignment vertical="center"/>
    </xf>
    <xf numFmtId="3" fontId="6" fillId="0" borderId="64" xfId="2" applyNumberFormat="1" applyFont="1" applyFill="1" applyBorder="1" applyAlignment="1" applyProtection="1">
      <alignment vertical="center"/>
    </xf>
    <xf numFmtId="3" fontId="6" fillId="0" borderId="65" xfId="2" applyNumberFormat="1" applyFont="1" applyFill="1" applyBorder="1" applyAlignment="1" applyProtection="1">
      <alignment vertical="center"/>
    </xf>
    <xf numFmtId="3" fontId="3" fillId="4" borderId="46" xfId="2" applyNumberFormat="1" applyFont="1" applyFill="1" applyBorder="1" applyAlignment="1" applyProtection="1">
      <alignment horizontal="left" vertical="top" wrapText="1"/>
      <protection locked="0"/>
    </xf>
    <xf numFmtId="3" fontId="6" fillId="10" borderId="84" xfId="2" applyNumberFormat="1" applyFont="1" applyFill="1" applyBorder="1" applyAlignment="1" applyProtection="1">
      <alignment vertical="center"/>
    </xf>
    <xf numFmtId="3" fontId="6" fillId="10" borderId="88" xfId="2" applyNumberFormat="1" applyFont="1" applyFill="1" applyBorder="1" applyAlignment="1" applyProtection="1">
      <alignment vertical="center"/>
      <protection locked="0"/>
    </xf>
    <xf numFmtId="3" fontId="3" fillId="11" borderId="42" xfId="2" applyNumberFormat="1" applyFont="1" applyFill="1" applyBorder="1" applyAlignment="1" applyProtection="1">
      <alignment vertical="center"/>
      <protection locked="0"/>
    </xf>
    <xf numFmtId="3" fontId="3" fillId="11" borderId="23" xfId="2" applyNumberFormat="1" applyFont="1" applyFill="1" applyBorder="1" applyAlignment="1" applyProtection="1">
      <alignment vertical="center"/>
      <protection locked="0"/>
    </xf>
    <xf numFmtId="0" fontId="22" fillId="0" borderId="0" xfId="10" applyFont="1" applyFill="1" applyAlignment="1"/>
    <xf numFmtId="0" fontId="0" fillId="0" borderId="0" xfId="11" applyFont="1" applyFill="1" applyAlignment="1"/>
    <xf numFmtId="0" fontId="24" fillId="0" borderId="0" xfId="10" applyFont="1" applyFill="1" applyAlignment="1"/>
    <xf numFmtId="0" fontId="25" fillId="0" borderId="0" xfId="10" applyFont="1" applyFill="1" applyAlignment="1"/>
    <xf numFmtId="0" fontId="26" fillId="0" borderId="0" xfId="10" applyFont="1" applyFill="1" applyAlignment="1"/>
    <xf numFmtId="0" fontId="27" fillId="0" borderId="0" xfId="10" applyFont="1" applyFill="1" applyAlignment="1">
      <alignment horizontal="right" vertical="center"/>
    </xf>
    <xf numFmtId="0" fontId="30" fillId="0" borderId="107" xfId="12" applyFont="1" applyFill="1" applyBorder="1" applyAlignment="1">
      <alignment wrapText="1"/>
    </xf>
    <xf numFmtId="0" fontId="31" fillId="0" borderId="107" xfId="12" applyFont="1" applyFill="1" applyBorder="1" applyAlignment="1">
      <alignment horizontal="right" wrapText="1"/>
    </xf>
    <xf numFmtId="3" fontId="31" fillId="0" borderId="107" xfId="12" applyNumberFormat="1" applyFont="1" applyFill="1" applyBorder="1" applyAlignment="1">
      <alignment wrapText="1"/>
    </xf>
    <xf numFmtId="0" fontId="22" fillId="0" borderId="107" xfId="12" applyFont="1" applyFill="1" applyBorder="1" applyAlignment="1">
      <alignment wrapText="1"/>
    </xf>
    <xf numFmtId="0" fontId="32" fillId="0" borderId="108" xfId="12" applyFont="1" applyFill="1" applyBorder="1" applyAlignment="1">
      <alignment horizontal="center" vertical="center" wrapText="1"/>
    </xf>
    <xf numFmtId="0" fontId="32" fillId="0" borderId="109" xfId="12" applyFont="1" applyFill="1" applyBorder="1" applyAlignment="1">
      <alignment horizontal="center" vertical="center" wrapText="1"/>
    </xf>
    <xf numFmtId="3" fontId="32" fillId="0" borderId="109" xfId="12" applyNumberFormat="1" applyFont="1" applyFill="1" applyBorder="1" applyAlignment="1">
      <alignment horizontal="center" vertical="center" wrapText="1"/>
    </xf>
    <xf numFmtId="0" fontId="32" fillId="0" borderId="110" xfId="12" applyFont="1" applyFill="1" applyBorder="1" applyAlignment="1">
      <alignment horizontal="center" vertical="center" wrapText="1"/>
    </xf>
    <xf numFmtId="0" fontId="32" fillId="0" borderId="111" xfId="12" applyFont="1" applyFill="1" applyBorder="1" applyAlignment="1">
      <alignment horizontal="center" vertical="center" wrapText="1"/>
    </xf>
    <xf numFmtId="0" fontId="32" fillId="0" borderId="112" xfId="12" applyFont="1" applyFill="1" applyBorder="1" applyAlignment="1">
      <alignment horizontal="center" vertical="center" wrapText="1"/>
    </xf>
    <xf numFmtId="0" fontId="32" fillId="0" borderId="113" xfId="12" applyFont="1" applyFill="1" applyBorder="1" applyAlignment="1">
      <alignment horizontal="center" vertical="center" wrapText="1"/>
    </xf>
    <xf numFmtId="0" fontId="32" fillId="0" borderId="114" xfId="12" applyFont="1" applyFill="1" applyBorder="1" applyAlignment="1">
      <alignment vertical="center" wrapText="1"/>
    </xf>
    <xf numFmtId="0" fontId="32" fillId="0" borderId="115" xfId="12" applyFont="1" applyFill="1" applyBorder="1" applyAlignment="1">
      <alignment vertical="center" wrapText="1"/>
    </xf>
    <xf numFmtId="0" fontId="32" fillId="0" borderId="115" xfId="12" applyFont="1" applyFill="1" applyBorder="1" applyAlignment="1">
      <alignment horizontal="center" vertical="center" wrapText="1"/>
    </xf>
    <xf numFmtId="3" fontId="33" fillId="0" borderId="115" xfId="12" applyNumberFormat="1" applyFont="1" applyFill="1" applyBorder="1" applyAlignment="1">
      <alignment wrapText="1"/>
    </xf>
    <xf numFmtId="0" fontId="32" fillId="12" borderId="116" xfId="12" applyFont="1" applyFill="1" applyBorder="1" applyAlignment="1">
      <alignment vertical="center" wrapText="1"/>
    </xf>
    <xf numFmtId="0" fontId="32" fillId="12" borderId="117" xfId="12" applyFont="1" applyFill="1" applyBorder="1" applyAlignment="1">
      <alignment vertical="center" wrapText="1"/>
    </xf>
    <xf numFmtId="0" fontId="32" fillId="12" borderId="117" xfId="12" applyFont="1" applyFill="1" applyBorder="1" applyAlignment="1">
      <alignment horizontal="left" vertical="center" wrapText="1"/>
    </xf>
    <xf numFmtId="10" fontId="32" fillId="12" borderId="117" xfId="12" applyNumberFormat="1" applyFont="1" applyFill="1" applyBorder="1" applyAlignment="1">
      <alignment wrapText="1"/>
    </xf>
    <xf numFmtId="10" fontId="32" fillId="12" borderId="118" xfId="12" applyNumberFormat="1" applyFont="1" applyFill="1" applyBorder="1" applyAlignment="1">
      <alignment wrapText="1"/>
    </xf>
    <xf numFmtId="10" fontId="32" fillId="12" borderId="119" xfId="12" applyNumberFormat="1" applyFont="1" applyFill="1" applyBorder="1" applyAlignment="1">
      <alignment wrapText="1"/>
    </xf>
    <xf numFmtId="0" fontId="32" fillId="0" borderId="116" xfId="12" applyFont="1" applyFill="1" applyBorder="1" applyAlignment="1">
      <alignment vertical="center" wrapText="1"/>
    </xf>
    <xf numFmtId="0" fontId="32" fillId="0" borderId="117" xfId="12" applyFont="1" applyFill="1" applyBorder="1" applyAlignment="1">
      <alignment vertical="center" wrapText="1"/>
    </xf>
    <xf numFmtId="3" fontId="33" fillId="0" borderId="117" xfId="12" applyNumberFormat="1" applyFont="1" applyFill="1" applyBorder="1" applyAlignment="1">
      <alignment wrapText="1"/>
    </xf>
    <xf numFmtId="3" fontId="33" fillId="0" borderId="118" xfId="12" applyNumberFormat="1" applyFont="1" applyFill="1" applyBorder="1" applyAlignment="1">
      <alignment wrapText="1"/>
    </xf>
    <xf numFmtId="3" fontId="34" fillId="0" borderId="117" xfId="12" applyNumberFormat="1" applyFont="1" applyFill="1" applyBorder="1" applyAlignment="1">
      <alignment wrapText="1"/>
    </xf>
    <xf numFmtId="3" fontId="34" fillId="0" borderId="118" xfId="12" applyNumberFormat="1" applyFont="1" applyFill="1" applyBorder="1" applyAlignment="1">
      <alignment wrapText="1"/>
    </xf>
    <xf numFmtId="3" fontId="34" fillId="0" borderId="119" xfId="12" applyNumberFormat="1" applyFont="1" applyFill="1" applyBorder="1" applyAlignment="1">
      <alignment wrapText="1"/>
    </xf>
    <xf numFmtId="10" fontId="35" fillId="0" borderId="117" xfId="12" applyNumberFormat="1" applyFont="1" applyFill="1" applyBorder="1" applyAlignment="1">
      <alignment wrapText="1"/>
    </xf>
    <xf numFmtId="10" fontId="35" fillId="0" borderId="118" xfId="12" applyNumberFormat="1" applyFont="1" applyFill="1" applyBorder="1" applyAlignment="1">
      <alignment wrapText="1"/>
    </xf>
    <xf numFmtId="10" fontId="35" fillId="0" borderId="119" xfId="12" applyNumberFormat="1" applyFont="1" applyFill="1" applyBorder="1" applyAlignment="1">
      <alignment wrapText="1"/>
    </xf>
    <xf numFmtId="3" fontId="33" fillId="0" borderId="119" xfId="12" applyNumberFormat="1" applyFont="1" applyFill="1" applyBorder="1" applyAlignment="1">
      <alignment wrapText="1"/>
    </xf>
    <xf numFmtId="0" fontId="32" fillId="0" borderId="120" xfId="12" applyFont="1" applyFill="1" applyBorder="1" applyAlignment="1">
      <alignment vertical="center" wrapText="1"/>
    </xf>
    <xf numFmtId="0" fontId="32" fillId="0" borderId="121" xfId="12" applyFont="1" applyFill="1" applyBorder="1" applyAlignment="1">
      <alignment vertical="center" wrapText="1"/>
    </xf>
    <xf numFmtId="0" fontId="32" fillId="0" borderId="121" xfId="12" applyFont="1" applyFill="1" applyBorder="1" applyAlignment="1">
      <alignment horizontal="center" vertical="center" wrapText="1"/>
    </xf>
    <xf numFmtId="3" fontId="33" fillId="0" borderId="122" xfId="12" applyNumberFormat="1" applyFont="1" applyFill="1" applyBorder="1" applyAlignment="1">
      <alignment wrapText="1"/>
    </xf>
    <xf numFmtId="3" fontId="33" fillId="0" borderId="123" xfId="12" applyNumberFormat="1" applyFont="1" applyFill="1" applyBorder="1" applyAlignment="1">
      <alignment wrapText="1"/>
    </xf>
    <xf numFmtId="3" fontId="32" fillId="12" borderId="124" xfId="12" applyNumberFormat="1" applyFont="1" applyFill="1" applyBorder="1" applyAlignment="1">
      <alignment horizontal="center" vertical="center" wrapText="1"/>
    </xf>
    <xf numFmtId="0" fontId="32" fillId="12" borderId="125" xfId="12" applyFont="1" applyFill="1" applyBorder="1" applyAlignment="1">
      <alignment horizontal="center" vertical="center" wrapText="1"/>
    </xf>
    <xf numFmtId="3" fontId="32" fillId="12" borderId="125" xfId="12" applyNumberFormat="1" applyFont="1" applyFill="1" applyBorder="1" applyAlignment="1">
      <alignment horizontal="right" vertical="center" wrapText="1"/>
    </xf>
    <xf numFmtId="3" fontId="32" fillId="0" borderId="108" xfId="12" applyNumberFormat="1" applyFont="1" applyFill="1" applyBorder="1" applyAlignment="1">
      <alignment horizontal="center" wrapText="1"/>
    </xf>
    <xf numFmtId="0" fontId="32" fillId="0" borderId="109" xfId="12" applyFont="1" applyFill="1" applyBorder="1" applyAlignment="1">
      <alignment horizontal="center" wrapText="1"/>
    </xf>
    <xf numFmtId="3" fontId="34" fillId="0" borderId="112" xfId="12" applyNumberFormat="1" applyFont="1" applyFill="1" applyBorder="1" applyAlignment="1">
      <alignment wrapText="1"/>
    </xf>
    <xf numFmtId="3" fontId="34" fillId="0" borderId="109" xfId="12" applyNumberFormat="1" applyFont="1" applyFill="1" applyBorder="1" applyAlignment="1">
      <alignment wrapText="1"/>
    </xf>
    <xf numFmtId="3" fontId="34" fillId="0" borderId="113" xfId="12" applyNumberFormat="1" applyFont="1" applyFill="1" applyBorder="1" applyAlignment="1">
      <alignment wrapText="1"/>
    </xf>
    <xf numFmtId="3" fontId="32" fillId="0" borderId="126" xfId="12" applyNumberFormat="1" applyFont="1" applyFill="1" applyBorder="1" applyAlignment="1">
      <alignment horizontal="center" wrapText="1"/>
    </xf>
    <xf numFmtId="0" fontId="32" fillId="0" borderId="127" xfId="12" applyFont="1" applyFill="1" applyBorder="1" applyAlignment="1">
      <alignment horizontal="center" wrapText="1"/>
    </xf>
    <xf numFmtId="0" fontId="34" fillId="0" borderId="127" xfId="12" applyFont="1" applyFill="1" applyBorder="1" applyAlignment="1">
      <alignment horizontal="center" vertical="center" wrapText="1"/>
    </xf>
    <xf numFmtId="3" fontId="34" fillId="0" borderId="128" xfId="12" applyNumberFormat="1" applyFont="1" applyFill="1" applyBorder="1" applyAlignment="1">
      <alignment horizontal="right" wrapText="1"/>
    </xf>
    <xf numFmtId="3" fontId="34" fillId="0" borderId="129" xfId="12" applyNumberFormat="1" applyFont="1" applyFill="1" applyBorder="1" applyAlignment="1">
      <alignment horizontal="right" wrapText="1"/>
    </xf>
    <xf numFmtId="3" fontId="34" fillId="0" borderId="127" xfId="12" applyNumberFormat="1" applyFont="1" applyFill="1" applyBorder="1" applyAlignment="1">
      <alignment horizontal="right" wrapText="1"/>
    </xf>
    <xf numFmtId="3" fontId="34" fillId="0" borderId="127" xfId="12" applyNumberFormat="1" applyFont="1" applyFill="1" applyBorder="1" applyAlignment="1">
      <alignment wrapText="1"/>
    </xf>
    <xf numFmtId="3" fontId="34" fillId="0" borderId="130" xfId="12" applyNumberFormat="1" applyFont="1" applyFill="1" applyBorder="1" applyAlignment="1">
      <alignment wrapText="1"/>
    </xf>
    <xf numFmtId="3" fontId="32" fillId="0" borderId="131" xfId="12" applyNumberFormat="1" applyFont="1" applyFill="1" applyBorder="1" applyAlignment="1">
      <alignment horizontal="center" wrapText="1"/>
    </xf>
    <xf numFmtId="0" fontId="32" fillId="0" borderId="132" xfId="12" applyFont="1" applyFill="1" applyBorder="1" applyAlignment="1">
      <alignment horizontal="center" wrapText="1"/>
    </xf>
    <xf numFmtId="0" fontId="32" fillId="0" borderId="132" xfId="12" applyFont="1" applyFill="1" applyBorder="1" applyAlignment="1">
      <alignment horizontal="center" vertical="center" wrapText="1"/>
    </xf>
    <xf numFmtId="3" fontId="34" fillId="0" borderId="133" xfId="12" applyNumberFormat="1" applyFont="1" applyFill="1" applyBorder="1" applyAlignment="1">
      <alignment wrapText="1"/>
    </xf>
    <xf numFmtId="3" fontId="34" fillId="0" borderId="132" xfId="12" applyNumberFormat="1" applyFont="1" applyFill="1" applyBorder="1" applyAlignment="1">
      <alignment wrapText="1"/>
    </xf>
    <xf numFmtId="3" fontId="34" fillId="0" borderId="134" xfId="12" applyNumberFormat="1" applyFont="1" applyFill="1" applyBorder="1" applyAlignment="1">
      <alignment wrapText="1"/>
    </xf>
    <xf numFmtId="3" fontId="32" fillId="0" borderId="135" xfId="12" applyNumberFormat="1" applyFont="1" applyFill="1" applyBorder="1" applyAlignment="1">
      <alignment horizontal="center" wrapText="1"/>
    </xf>
    <xf numFmtId="0" fontId="32" fillId="0" borderId="122" xfId="12" applyFont="1" applyFill="1" applyBorder="1" applyAlignment="1">
      <alignment horizontal="center" wrapText="1"/>
    </xf>
    <xf numFmtId="0" fontId="34" fillId="0" borderId="122" xfId="12" applyFont="1" applyFill="1" applyBorder="1" applyAlignment="1">
      <alignment horizontal="center" vertical="center" wrapText="1"/>
    </xf>
    <xf numFmtId="3" fontId="34" fillId="0" borderId="136" xfId="12" applyNumberFormat="1" applyFont="1" applyFill="1" applyBorder="1" applyAlignment="1">
      <alignment wrapText="1"/>
    </xf>
    <xf numFmtId="3" fontId="34" fillId="0" borderId="122" xfId="12" applyNumberFormat="1" applyFont="1" applyFill="1" applyBorder="1" applyAlignment="1">
      <alignment wrapText="1"/>
    </xf>
    <xf numFmtId="3" fontId="36" fillId="0" borderId="123" xfId="12" applyNumberFormat="1" applyFont="1" applyFill="1" applyBorder="1" applyAlignment="1">
      <alignment wrapText="1"/>
    </xf>
    <xf numFmtId="3" fontId="34" fillId="0" borderId="123" xfId="12" applyNumberFormat="1" applyFont="1" applyFill="1" applyBorder="1" applyAlignment="1">
      <alignment wrapText="1"/>
    </xf>
    <xf numFmtId="0" fontId="34" fillId="0" borderId="109" xfId="10" applyFont="1" applyFill="1" applyBorder="1" applyAlignment="1"/>
    <xf numFmtId="0" fontId="22" fillId="0" borderId="122" xfId="10" applyFont="1" applyFill="1" applyBorder="1" applyAlignment="1"/>
    <xf numFmtId="3" fontId="32" fillId="0" borderId="137" xfId="12" applyNumberFormat="1" applyFont="1" applyFill="1" applyBorder="1" applyAlignment="1">
      <alignment horizontal="center" wrapText="1"/>
    </xf>
    <xf numFmtId="0" fontId="32" fillId="0" borderId="138" xfId="12" applyFont="1" applyFill="1" applyBorder="1" applyAlignment="1">
      <alignment horizontal="center" wrapText="1"/>
    </xf>
    <xf numFmtId="0" fontId="34" fillId="0" borderId="138" xfId="12" applyFont="1" applyFill="1" applyBorder="1" applyAlignment="1">
      <alignment horizontal="center" vertical="center" wrapText="1"/>
    </xf>
    <xf numFmtId="3" fontId="34" fillId="0" borderId="138" xfId="12" applyNumberFormat="1" applyFont="1" applyFill="1" applyBorder="1" applyAlignment="1">
      <alignment wrapText="1"/>
    </xf>
    <xf numFmtId="3" fontId="34" fillId="0" borderId="139" xfId="12" applyNumberFormat="1" applyFont="1" applyFill="1" applyBorder="1" applyAlignment="1">
      <alignment wrapText="1"/>
    </xf>
    <xf numFmtId="3" fontId="34" fillId="0" borderId="140" xfId="12" applyNumberFormat="1" applyFont="1" applyFill="1" applyBorder="1" applyAlignment="1">
      <alignment wrapText="1"/>
    </xf>
    <xf numFmtId="0" fontId="34" fillId="0" borderId="109" xfId="12" applyFont="1" applyFill="1" applyBorder="1" applyAlignment="1">
      <alignment wrapText="1"/>
    </xf>
    <xf numFmtId="3" fontId="34" fillId="0" borderId="109" xfId="12" applyNumberFormat="1" applyFont="1" applyFill="1" applyBorder="1" applyAlignment="1">
      <alignment horizontal="right" wrapText="1"/>
    </xf>
    <xf numFmtId="3" fontId="34" fillId="0" borderId="112" xfId="12" applyNumberFormat="1" applyFont="1" applyFill="1" applyBorder="1" applyAlignment="1">
      <alignment horizontal="right" wrapText="1"/>
    </xf>
    <xf numFmtId="3" fontId="34" fillId="0" borderId="113" xfId="12" applyNumberFormat="1" applyFont="1" applyFill="1" applyBorder="1" applyAlignment="1">
      <alignment horizontal="right" wrapText="1"/>
    </xf>
    <xf numFmtId="0" fontId="22" fillId="0" borderId="0" xfId="12" applyFont="1" applyFill="1" applyAlignment="1">
      <alignment wrapText="1"/>
    </xf>
    <xf numFmtId="0" fontId="32" fillId="0" borderId="127" xfId="12" applyFont="1" applyFill="1" applyBorder="1" applyAlignment="1">
      <alignment horizontal="center" vertical="center" wrapText="1"/>
    </xf>
    <xf numFmtId="3" fontId="34" fillId="0" borderId="129" xfId="12" applyNumberFormat="1" applyFont="1" applyFill="1" applyBorder="1" applyAlignment="1">
      <alignment wrapText="1"/>
    </xf>
    <xf numFmtId="3" fontId="34" fillId="0" borderId="130" xfId="12" applyNumberFormat="1" applyFont="1" applyFill="1" applyBorder="1" applyAlignment="1">
      <alignment horizontal="right" wrapText="1"/>
    </xf>
    <xf numFmtId="3" fontId="32" fillId="0" borderId="141" xfId="12" applyNumberFormat="1" applyFont="1" applyFill="1" applyBorder="1" applyAlignment="1">
      <alignment horizontal="center" wrapText="1"/>
    </xf>
    <xf numFmtId="0" fontId="32" fillId="0" borderId="142" xfId="12" applyFont="1" applyFill="1" applyBorder="1" applyAlignment="1">
      <alignment horizontal="center" vertical="center" wrapText="1"/>
    </xf>
    <xf numFmtId="3" fontId="34" fillId="0" borderId="143" xfId="12" applyNumberFormat="1" applyFont="1" applyFill="1" applyBorder="1" applyAlignment="1">
      <alignment wrapText="1"/>
    </xf>
    <xf numFmtId="3" fontId="34" fillId="0" borderId="143" xfId="12" applyNumberFormat="1" applyFont="1" applyFill="1" applyBorder="1" applyAlignment="1">
      <alignment horizontal="right" wrapText="1"/>
    </xf>
    <xf numFmtId="3" fontId="34" fillId="0" borderId="144" xfId="12" applyNumberFormat="1" applyFont="1" applyFill="1" applyBorder="1" applyAlignment="1">
      <alignment horizontal="right" wrapText="1"/>
    </xf>
    <xf numFmtId="0" fontId="22" fillId="0" borderId="109" xfId="12" applyFont="1" applyFill="1" applyBorder="1" applyAlignment="1">
      <alignment wrapText="1"/>
    </xf>
    <xf numFmtId="0" fontId="22" fillId="0" borderId="122" xfId="12" applyFont="1" applyFill="1" applyBorder="1" applyAlignment="1">
      <alignment wrapText="1"/>
    </xf>
    <xf numFmtId="3" fontId="32" fillId="12" borderId="124" xfId="12" applyNumberFormat="1" applyFont="1" applyFill="1" applyBorder="1" applyAlignment="1">
      <alignment horizontal="center" wrapText="1"/>
    </xf>
    <xf numFmtId="0" fontId="32" fillId="12" borderId="138" xfId="12" applyFont="1" applyFill="1" applyBorder="1" applyAlignment="1">
      <alignment horizontal="center" vertical="center" wrapText="1"/>
    </xf>
    <xf numFmtId="3" fontId="32" fillId="12" borderId="107" xfId="12" applyNumberFormat="1" applyFont="1" applyFill="1" applyBorder="1" applyAlignment="1">
      <alignment horizontal="center" vertical="center" wrapText="1"/>
    </xf>
    <xf numFmtId="3" fontId="32" fillId="12" borderId="139" xfId="12" applyNumberFormat="1" applyFont="1" applyFill="1" applyBorder="1" applyAlignment="1">
      <alignment wrapText="1"/>
    </xf>
    <xf numFmtId="3" fontId="32" fillId="13" borderId="108" xfId="12" applyNumberFormat="1" applyFont="1" applyFill="1" applyBorder="1" applyAlignment="1">
      <alignment horizontal="center" wrapText="1"/>
    </xf>
    <xf numFmtId="0" fontId="32" fillId="13" borderId="109" xfId="12" applyFont="1" applyFill="1" applyBorder="1" applyAlignment="1">
      <alignment horizontal="center" wrapText="1"/>
    </xf>
    <xf numFmtId="3" fontId="34" fillId="13" borderId="109" xfId="12" applyNumberFormat="1" applyFont="1" applyFill="1" applyBorder="1" applyAlignment="1">
      <alignment wrapText="1"/>
    </xf>
    <xf numFmtId="3" fontId="34" fillId="13" borderId="112" xfId="12" applyNumberFormat="1" applyFont="1" applyFill="1" applyBorder="1" applyAlignment="1">
      <alignment wrapText="1"/>
    </xf>
    <xf numFmtId="3" fontId="32" fillId="13" borderId="137" xfId="12" applyNumberFormat="1" applyFont="1" applyFill="1" applyBorder="1" applyAlignment="1">
      <alignment horizontal="center" wrapText="1"/>
    </xf>
    <xf numFmtId="0" fontId="32" fillId="13" borderId="138" xfId="12" applyFont="1" applyFill="1" applyBorder="1" applyAlignment="1">
      <alignment horizontal="center" vertical="center" wrapText="1"/>
    </xf>
    <xf numFmtId="0" fontId="34" fillId="13" borderId="138" xfId="12" applyFont="1" applyFill="1" applyBorder="1" applyAlignment="1">
      <alignment horizontal="center" wrapText="1"/>
    </xf>
    <xf numFmtId="3" fontId="34" fillId="13" borderId="122" xfId="12" applyNumberFormat="1" applyFont="1" applyFill="1" applyBorder="1" applyAlignment="1">
      <alignment wrapText="1"/>
    </xf>
    <xf numFmtId="3" fontId="34" fillId="13" borderId="139" xfId="12" applyNumberFormat="1" applyFont="1" applyFill="1" applyBorder="1" applyAlignment="1">
      <alignment wrapText="1"/>
    </xf>
    <xf numFmtId="3" fontId="34" fillId="13" borderId="138" xfId="12" applyNumberFormat="1" applyFont="1" applyFill="1" applyBorder="1" applyAlignment="1">
      <alignment wrapText="1"/>
    </xf>
    <xf numFmtId="0" fontId="34" fillId="0" borderId="138" xfId="12" applyFont="1" applyFill="1" applyBorder="1" applyAlignment="1">
      <alignment horizontal="center" wrapText="1"/>
    </xf>
    <xf numFmtId="0" fontId="32" fillId="13" borderId="138" xfId="12" applyFont="1" applyFill="1" applyBorder="1" applyAlignment="1">
      <alignment horizontal="center" wrapText="1"/>
    </xf>
    <xf numFmtId="0" fontId="34" fillId="13" borderId="122" xfId="12" applyFont="1" applyFill="1" applyBorder="1" applyAlignment="1">
      <alignment horizontal="center" wrapText="1"/>
    </xf>
    <xf numFmtId="0" fontId="22" fillId="13" borderId="0" xfId="12" applyFont="1" applyFill="1" applyAlignment="1">
      <alignment wrapText="1"/>
    </xf>
    <xf numFmtId="3" fontId="34" fillId="13" borderId="127" xfId="12" applyNumberFormat="1" applyFont="1" applyFill="1" applyBorder="1" applyAlignment="1">
      <alignment wrapText="1"/>
    </xf>
    <xf numFmtId="3" fontId="34" fillId="13" borderId="129" xfId="12" applyNumberFormat="1" applyFont="1" applyFill="1" applyBorder="1" applyAlignment="1">
      <alignment wrapText="1"/>
    </xf>
    <xf numFmtId="3" fontId="34" fillId="13" borderId="136" xfId="12" applyNumberFormat="1" applyFont="1" applyFill="1" applyBorder="1" applyAlignment="1">
      <alignment wrapText="1"/>
    </xf>
    <xf numFmtId="0" fontId="32" fillId="0" borderId="110" xfId="12" applyFont="1" applyFill="1" applyBorder="1" applyAlignment="1">
      <alignment horizontal="center" wrapText="1"/>
    </xf>
    <xf numFmtId="0" fontId="34" fillId="0" borderId="145" xfId="12" applyFont="1" applyFill="1" applyBorder="1" applyAlignment="1">
      <alignment horizontal="center" wrapText="1"/>
    </xf>
    <xf numFmtId="0" fontId="34" fillId="0" borderId="122" xfId="12" applyFont="1" applyFill="1" applyBorder="1" applyAlignment="1">
      <alignment horizontal="center" wrapText="1"/>
    </xf>
    <xf numFmtId="3" fontId="32" fillId="0" borderId="108" xfId="10" applyNumberFormat="1" applyFont="1" applyFill="1" applyBorder="1" applyAlignment="1">
      <alignment horizontal="center"/>
    </xf>
    <xf numFmtId="0" fontId="32" fillId="0" borderId="109" xfId="10" applyFont="1" applyFill="1" applyBorder="1" applyAlignment="1">
      <alignment horizontal="center"/>
    </xf>
    <xf numFmtId="3" fontId="34" fillId="0" borderId="109" xfId="10" applyNumberFormat="1" applyFont="1" applyFill="1" applyBorder="1" applyAlignment="1"/>
    <xf numFmtId="3" fontId="34" fillId="0" borderId="113" xfId="10" applyNumberFormat="1" applyFont="1" applyFill="1" applyBorder="1" applyAlignment="1"/>
    <xf numFmtId="3" fontId="32" fillId="0" borderId="135" xfId="12" applyNumberFormat="1" applyFont="1" applyFill="1" applyBorder="1" applyAlignment="1">
      <alignment horizontal="center" vertical="center" wrapText="1"/>
    </xf>
    <xf numFmtId="3" fontId="32" fillId="0" borderId="137" xfId="12" applyNumberFormat="1" applyFont="1" applyFill="1" applyBorder="1" applyAlignment="1">
      <alignment horizontal="center" vertical="center" wrapText="1"/>
    </xf>
    <xf numFmtId="3" fontId="32" fillId="0" borderId="126" xfId="12" applyNumberFormat="1" applyFont="1" applyFill="1" applyBorder="1" applyAlignment="1">
      <alignment horizontal="center" vertical="center" wrapText="1"/>
    </xf>
    <xf numFmtId="0" fontId="34" fillId="0" borderId="121" xfId="12" applyFont="1" applyFill="1" applyBorder="1" applyAlignment="1">
      <alignment horizontal="center" vertical="center" wrapText="1"/>
    </xf>
    <xf numFmtId="3" fontId="32" fillId="0" borderId="146" xfId="12" applyNumberFormat="1" applyFont="1" applyFill="1" applyBorder="1" applyAlignment="1">
      <alignment horizontal="center" wrapText="1"/>
    </xf>
    <xf numFmtId="0" fontId="32" fillId="0" borderId="147" xfId="12" applyFont="1" applyFill="1" applyBorder="1" applyAlignment="1">
      <alignment horizontal="center" wrapText="1"/>
    </xf>
    <xf numFmtId="0" fontId="34" fillId="0" borderId="147" xfId="12" applyFont="1" applyFill="1" applyBorder="1" applyAlignment="1">
      <alignment horizontal="center" vertical="center" wrapText="1"/>
    </xf>
    <xf numFmtId="3" fontId="34" fillId="0" borderId="147" xfId="12" applyNumberFormat="1" applyFont="1" applyFill="1" applyBorder="1" applyAlignment="1">
      <alignment wrapText="1"/>
    </xf>
    <xf numFmtId="3" fontId="34" fillId="0" borderId="148" xfId="12" applyNumberFormat="1" applyFont="1" applyFill="1" applyBorder="1" applyAlignment="1">
      <alignment wrapText="1"/>
    </xf>
    <xf numFmtId="3" fontId="34" fillId="0" borderId="149" xfId="12" applyNumberFormat="1" applyFont="1" applyFill="1" applyBorder="1" applyAlignment="1">
      <alignment wrapText="1"/>
    </xf>
    <xf numFmtId="3" fontId="32" fillId="0" borderId="150" xfId="12" applyNumberFormat="1" applyFont="1" applyFill="1" applyBorder="1" applyAlignment="1">
      <alignment horizontal="center" wrapText="1"/>
    </xf>
    <xf numFmtId="0" fontId="32" fillId="0" borderId="151" xfId="12" applyFont="1" applyFill="1" applyBorder="1" applyAlignment="1">
      <alignment horizontal="center" vertical="center" wrapText="1"/>
    </xf>
    <xf numFmtId="3" fontId="34" fillId="0" borderId="152" xfId="12" applyNumberFormat="1" applyFont="1" applyFill="1" applyBorder="1" applyAlignment="1">
      <alignment wrapText="1"/>
    </xf>
    <xf numFmtId="3" fontId="34" fillId="0" borderId="152" xfId="12" applyNumberFormat="1" applyFont="1" applyFill="1" applyBorder="1" applyAlignment="1">
      <alignment horizontal="right" wrapText="1"/>
    </xf>
    <xf numFmtId="3" fontId="34" fillId="0" borderId="153" xfId="12" applyNumberFormat="1" applyFont="1" applyFill="1" applyBorder="1" applyAlignment="1">
      <alignment wrapText="1"/>
    </xf>
    <xf numFmtId="3" fontId="34" fillId="0" borderId="154" xfId="12" applyNumberFormat="1" applyFont="1" applyFill="1" applyBorder="1" applyAlignment="1">
      <alignment wrapText="1"/>
    </xf>
    <xf numFmtId="3" fontId="34" fillId="0" borderId="155" xfId="12" applyNumberFormat="1" applyFont="1" applyFill="1" applyBorder="1" applyAlignment="1">
      <alignment wrapText="1"/>
    </xf>
    <xf numFmtId="3" fontId="32" fillId="0" borderId="156" xfId="12" applyNumberFormat="1" applyFont="1" applyFill="1" applyBorder="1" applyAlignment="1">
      <alignment horizontal="center" wrapText="1"/>
    </xf>
    <xf numFmtId="0" fontId="32" fillId="0" borderId="157" xfId="12" applyFont="1" applyFill="1" applyBorder="1" applyAlignment="1">
      <alignment horizontal="center" vertical="center" wrapText="1"/>
    </xf>
    <xf numFmtId="0" fontId="34" fillId="0" borderId="157" xfId="12" applyFont="1" applyFill="1" applyBorder="1" applyAlignment="1">
      <alignment horizontal="center" vertical="center" wrapText="1"/>
    </xf>
    <xf numFmtId="3" fontId="34" fillId="0" borderId="158" xfId="12" applyNumberFormat="1" applyFont="1" applyFill="1" applyBorder="1" applyAlignment="1">
      <alignment wrapText="1"/>
    </xf>
    <xf numFmtId="3" fontId="34" fillId="0" borderId="158" xfId="12" applyNumberFormat="1" applyFont="1" applyFill="1" applyBorder="1" applyAlignment="1">
      <alignment horizontal="right" wrapText="1"/>
    </xf>
    <xf numFmtId="3" fontId="34" fillId="0" borderId="157" xfId="12" applyNumberFormat="1" applyFont="1" applyFill="1" applyBorder="1" applyAlignment="1">
      <alignment wrapText="1"/>
    </xf>
    <xf numFmtId="3" fontId="34" fillId="0" borderId="159" xfId="12" applyNumberFormat="1" applyFont="1" applyFill="1" applyBorder="1" applyAlignment="1">
      <alignment wrapText="1"/>
    </xf>
    <xf numFmtId="0" fontId="32" fillId="13" borderId="132" xfId="12" applyFont="1" applyFill="1" applyBorder="1" applyAlignment="1">
      <alignment horizontal="center" wrapText="1"/>
    </xf>
    <xf numFmtId="3" fontId="34" fillId="13" borderId="133" xfId="12" applyNumberFormat="1" applyFont="1" applyFill="1" applyBorder="1" applyAlignment="1">
      <alignment wrapText="1"/>
    </xf>
    <xf numFmtId="3" fontId="34" fillId="13" borderId="132" xfId="12" applyNumberFormat="1" applyFont="1" applyFill="1" applyBorder="1" applyAlignment="1">
      <alignment wrapText="1"/>
    </xf>
    <xf numFmtId="3" fontId="32" fillId="13" borderId="135" xfId="12" applyNumberFormat="1" applyFont="1" applyFill="1" applyBorder="1" applyAlignment="1">
      <alignment horizontal="center" wrapText="1"/>
    </xf>
    <xf numFmtId="0" fontId="32" fillId="13" borderId="122" xfId="12" applyFont="1" applyFill="1" applyBorder="1" applyAlignment="1">
      <alignment horizontal="center" wrapText="1"/>
    </xf>
    <xf numFmtId="3" fontId="32" fillId="12" borderId="137" xfId="12" applyNumberFormat="1" applyFont="1" applyFill="1" applyBorder="1" applyAlignment="1">
      <alignment horizontal="center" wrapText="1"/>
    </xf>
    <xf numFmtId="0" fontId="32" fillId="12" borderId="138" xfId="12" applyFont="1" applyFill="1" applyBorder="1" applyAlignment="1">
      <alignment horizontal="center" wrapText="1"/>
    </xf>
    <xf numFmtId="3" fontId="32" fillId="12" borderId="125" xfId="12" applyNumberFormat="1" applyFont="1" applyFill="1" applyBorder="1" applyAlignment="1">
      <alignment horizontal="center" vertical="center" wrapText="1"/>
    </xf>
    <xf numFmtId="3" fontId="32" fillId="12" borderId="160" xfId="12" applyNumberFormat="1" applyFont="1" applyFill="1" applyBorder="1" applyAlignment="1">
      <alignment wrapText="1"/>
    </xf>
    <xf numFmtId="3" fontId="32" fillId="13" borderId="124" xfId="12" applyNumberFormat="1" applyFont="1" applyFill="1" applyBorder="1" applyAlignment="1">
      <alignment horizontal="center" wrapText="1"/>
    </xf>
    <xf numFmtId="0" fontId="32" fillId="13" borderId="125" xfId="12" applyFont="1" applyFill="1" applyBorder="1" applyAlignment="1">
      <alignment horizontal="center" wrapText="1"/>
    </xf>
    <xf numFmtId="3" fontId="34" fillId="13" borderId="160" xfId="12" applyNumberFormat="1" applyFont="1" applyFill="1" applyBorder="1" applyAlignment="1">
      <alignment wrapText="1"/>
    </xf>
    <xf numFmtId="3" fontId="34" fillId="13" borderId="125" xfId="12" applyNumberFormat="1" applyFont="1" applyFill="1" applyBorder="1" applyAlignment="1">
      <alignment wrapText="1"/>
    </xf>
    <xf numFmtId="3" fontId="34" fillId="0" borderId="125" xfId="12" applyNumberFormat="1" applyFont="1" applyFill="1" applyBorder="1" applyAlignment="1">
      <alignment wrapText="1"/>
    </xf>
    <xf numFmtId="3" fontId="34" fillId="0" borderId="160" xfId="12" applyNumberFormat="1" applyFont="1" applyFill="1" applyBorder="1" applyAlignment="1">
      <alignment wrapText="1"/>
    </xf>
    <xf numFmtId="3" fontId="34" fillId="0" borderId="161" xfId="12" applyNumberFormat="1" applyFont="1" applyFill="1" applyBorder="1" applyAlignment="1">
      <alignment wrapText="1"/>
    </xf>
    <xf numFmtId="3" fontId="32" fillId="0" borderId="110" xfId="12" applyNumberFormat="1" applyFont="1" applyFill="1" applyBorder="1" applyAlignment="1">
      <alignment horizontal="center" wrapText="1"/>
    </xf>
    <xf numFmtId="0" fontId="37" fillId="0" borderId="109" xfId="12" applyFont="1" applyFill="1" applyBorder="1" applyAlignment="1">
      <alignment wrapText="1"/>
    </xf>
    <xf numFmtId="0" fontId="37" fillId="0" borderId="112" xfId="12" applyFont="1" applyFill="1" applyBorder="1" applyAlignment="1">
      <alignment wrapText="1"/>
    </xf>
    <xf numFmtId="0" fontId="37" fillId="0" borderId="113" xfId="12" applyFont="1" applyFill="1" applyBorder="1" applyAlignment="1">
      <alignment wrapText="1"/>
    </xf>
    <xf numFmtId="0" fontId="32" fillId="13" borderId="162" xfId="12" applyFont="1" applyFill="1" applyBorder="1" applyAlignment="1">
      <alignment horizontal="center" wrapText="1"/>
    </xf>
    <xf numFmtId="0" fontId="32" fillId="13" borderId="110" xfId="12" applyFont="1" applyFill="1" applyBorder="1" applyAlignment="1">
      <alignment horizontal="center" wrapText="1"/>
    </xf>
    <xf numFmtId="0" fontId="32" fillId="13" borderId="145" xfId="12" applyFont="1" applyFill="1" applyBorder="1" applyAlignment="1">
      <alignment horizontal="center" wrapText="1"/>
    </xf>
    <xf numFmtId="3" fontId="32" fillId="11" borderId="137" xfId="12" applyNumberFormat="1" applyFont="1" applyFill="1" applyBorder="1" applyAlignment="1">
      <alignment horizontal="center" wrapText="1"/>
    </xf>
    <xf numFmtId="0" fontId="32" fillId="14" borderId="138" xfId="12" applyFont="1" applyFill="1" applyBorder="1" applyAlignment="1">
      <alignment horizontal="center" wrapText="1"/>
    </xf>
    <xf numFmtId="3" fontId="34" fillId="11" borderId="160" xfId="12" applyNumberFormat="1" applyFont="1" applyFill="1" applyBorder="1" applyAlignment="1">
      <alignment wrapText="1"/>
    </xf>
    <xf numFmtId="3" fontId="34" fillId="11" borderId="139" xfId="12" applyNumberFormat="1" applyFont="1" applyFill="1" applyBorder="1" applyAlignment="1">
      <alignment wrapText="1"/>
    </xf>
    <xf numFmtId="3" fontId="34" fillId="14" borderId="139" xfId="12" applyNumberFormat="1" applyFont="1" applyFill="1" applyBorder="1" applyAlignment="1">
      <alignment wrapText="1"/>
    </xf>
    <xf numFmtId="3" fontId="34" fillId="14" borderId="138" xfId="12" applyNumberFormat="1" applyFont="1" applyFill="1" applyBorder="1" applyAlignment="1">
      <alignment wrapText="1"/>
    </xf>
    <xf numFmtId="3" fontId="34" fillId="11" borderId="125" xfId="12" applyNumberFormat="1" applyFont="1" applyFill="1" applyBorder="1" applyAlignment="1">
      <alignment wrapText="1"/>
    </xf>
    <xf numFmtId="3" fontId="34" fillId="11" borderId="161" xfId="12" applyNumberFormat="1" applyFont="1" applyFill="1" applyBorder="1" applyAlignment="1">
      <alignment wrapText="1"/>
    </xf>
    <xf numFmtId="0" fontId="0" fillId="11" borderId="0" xfId="11" applyFont="1" applyFill="1" applyAlignment="1"/>
    <xf numFmtId="0" fontId="32" fillId="13" borderId="111" xfId="12" applyFont="1" applyFill="1" applyBorder="1" applyAlignment="1">
      <alignment horizontal="center" wrapText="1"/>
    </xf>
    <xf numFmtId="0" fontId="32" fillId="0" borderId="163" xfId="12" applyFont="1" applyFill="1" applyBorder="1" applyAlignment="1">
      <alignment horizontal="center" wrapText="1"/>
    </xf>
    <xf numFmtId="3" fontId="32" fillId="0" borderId="124" xfId="12" applyNumberFormat="1" applyFont="1" applyFill="1" applyBorder="1" applyAlignment="1">
      <alignment horizontal="center" wrapText="1"/>
    </xf>
    <xf numFmtId="0" fontId="32" fillId="0" borderId="164" xfId="12" applyFont="1" applyFill="1" applyBorder="1" applyAlignment="1">
      <alignment horizontal="center" wrapText="1"/>
    </xf>
    <xf numFmtId="0" fontId="23" fillId="0" borderId="0" xfId="13"/>
    <xf numFmtId="0" fontId="32" fillId="0" borderId="125" xfId="12" applyFont="1" applyFill="1" applyBorder="1" applyAlignment="1">
      <alignment horizontal="center" wrapText="1"/>
    </xf>
    <xf numFmtId="0" fontId="32" fillId="0" borderId="125" xfId="12" applyFont="1" applyFill="1" applyBorder="1" applyAlignment="1">
      <alignment horizontal="center" vertical="center" wrapText="1"/>
    </xf>
    <xf numFmtId="3" fontId="32" fillId="0" borderId="165" xfId="12" applyNumberFormat="1" applyFont="1" applyFill="1" applyBorder="1" applyAlignment="1">
      <alignment horizontal="center" wrapText="1"/>
    </xf>
    <xf numFmtId="0" fontId="32" fillId="13" borderId="166" xfId="12" applyFont="1" applyFill="1" applyBorder="1" applyAlignment="1">
      <alignment horizontal="center" wrapText="1"/>
    </xf>
    <xf numFmtId="0" fontId="32" fillId="0" borderId="167" xfId="12" applyFont="1" applyFill="1" applyBorder="1" applyAlignment="1">
      <alignment horizontal="center" vertical="center" wrapText="1"/>
    </xf>
    <xf numFmtId="3" fontId="34" fillId="0" borderId="168" xfId="12" applyNumberFormat="1" applyFont="1" applyFill="1" applyBorder="1" applyAlignment="1">
      <alignment wrapText="1"/>
    </xf>
    <xf numFmtId="3" fontId="34" fillId="0" borderId="169" xfId="12" applyNumberFormat="1" applyFont="1" applyFill="1" applyBorder="1" applyAlignment="1">
      <alignment wrapText="1"/>
    </xf>
    <xf numFmtId="3" fontId="32" fillId="0" borderId="170" xfId="12" applyNumberFormat="1" applyFont="1" applyFill="1" applyBorder="1" applyAlignment="1">
      <alignment horizontal="center" wrapText="1"/>
    </xf>
    <xf numFmtId="0" fontId="32" fillId="13" borderId="171" xfId="12" applyFont="1" applyFill="1" applyBorder="1" applyAlignment="1">
      <alignment horizontal="center" wrapText="1"/>
    </xf>
    <xf numFmtId="0" fontId="32" fillId="0" borderId="172" xfId="12" applyFont="1" applyFill="1" applyBorder="1" applyAlignment="1">
      <alignment horizontal="center" vertical="center" wrapText="1"/>
    </xf>
    <xf numFmtId="3" fontId="34" fillId="0" borderId="173" xfId="12" applyNumberFormat="1" applyFont="1" applyFill="1" applyBorder="1" applyAlignment="1">
      <alignment wrapText="1"/>
    </xf>
    <xf numFmtId="3" fontId="34" fillId="0" borderId="174" xfId="12" applyNumberFormat="1" applyFont="1" applyFill="1" applyBorder="1" applyAlignment="1">
      <alignment wrapText="1"/>
    </xf>
    <xf numFmtId="3" fontId="32" fillId="0" borderId="175" xfId="12" applyNumberFormat="1" applyFont="1" applyFill="1" applyBorder="1" applyAlignment="1">
      <alignment horizontal="center" wrapText="1"/>
    </xf>
    <xf numFmtId="0" fontId="32" fillId="13" borderId="176" xfId="12" applyFont="1" applyFill="1" applyBorder="1" applyAlignment="1">
      <alignment horizontal="center" wrapText="1"/>
    </xf>
    <xf numFmtId="0" fontId="32" fillId="13" borderId="127" xfId="12" applyFont="1" applyFill="1" applyBorder="1" applyAlignment="1">
      <alignment horizontal="center" wrapText="1"/>
    </xf>
    <xf numFmtId="0" fontId="32" fillId="0" borderId="0" xfId="12" applyFont="1" applyFill="1" applyBorder="1" applyAlignment="1">
      <alignment horizontal="center" vertical="center" wrapText="1"/>
    </xf>
    <xf numFmtId="3" fontId="32" fillId="12" borderId="171" xfId="12" applyNumberFormat="1" applyFont="1" applyFill="1" applyBorder="1" applyAlignment="1">
      <alignment horizontal="center" wrapText="1"/>
    </xf>
    <xf numFmtId="0" fontId="32" fillId="12" borderId="177" xfId="12" applyFont="1" applyFill="1" applyBorder="1" applyAlignment="1">
      <alignment horizontal="center" wrapText="1"/>
    </xf>
    <xf numFmtId="0" fontId="32" fillId="12" borderId="172" xfId="12" applyFont="1" applyFill="1" applyBorder="1" applyAlignment="1">
      <alignment horizontal="center" wrapText="1"/>
    </xf>
    <xf numFmtId="3" fontId="32" fillId="12" borderId="173" xfId="12" applyNumberFormat="1" applyFont="1" applyFill="1" applyBorder="1" applyAlignment="1">
      <alignment wrapText="1"/>
    </xf>
    <xf numFmtId="3" fontId="32" fillId="12" borderId="174" xfId="12" applyNumberFormat="1" applyFont="1" applyFill="1" applyBorder="1" applyAlignment="1">
      <alignment wrapText="1"/>
    </xf>
    <xf numFmtId="3" fontId="32" fillId="0" borderId="114" xfId="12" applyNumberFormat="1" applyFont="1" applyFill="1" applyBorder="1" applyAlignment="1">
      <alignment horizontal="center" wrapText="1"/>
    </xf>
    <xf numFmtId="0" fontId="32" fillId="0" borderId="115" xfId="12" applyFont="1" applyFill="1" applyBorder="1" applyAlignment="1">
      <alignment horizontal="center" wrapText="1"/>
    </xf>
    <xf numFmtId="0" fontId="32" fillId="0" borderId="178" xfId="12" applyFont="1" applyFill="1" applyBorder="1" applyAlignment="1">
      <alignment horizontal="center" wrapText="1"/>
    </xf>
    <xf numFmtId="3" fontId="34" fillId="0" borderId="179" xfId="12" applyNumberFormat="1" applyFont="1" applyFill="1" applyBorder="1" applyAlignment="1">
      <alignment wrapText="1"/>
    </xf>
    <xf numFmtId="3" fontId="34" fillId="0" borderId="115" xfId="12" applyNumberFormat="1" applyFont="1" applyFill="1" applyBorder="1" applyAlignment="1">
      <alignment wrapText="1"/>
    </xf>
    <xf numFmtId="3" fontId="34" fillId="0" borderId="180" xfId="12" applyNumberFormat="1" applyFont="1" applyFill="1" applyBorder="1" applyAlignment="1">
      <alignment wrapText="1"/>
    </xf>
    <xf numFmtId="0" fontId="32" fillId="0" borderId="124" xfId="12" applyFont="1" applyFill="1" applyBorder="1" applyAlignment="1">
      <alignment vertical="center" wrapText="1"/>
    </xf>
    <xf numFmtId="0" fontId="32" fillId="0" borderId="125" xfId="12" applyFont="1" applyFill="1" applyBorder="1" applyAlignment="1">
      <alignment vertical="center" wrapText="1"/>
    </xf>
    <xf numFmtId="0" fontId="34" fillId="0" borderId="164" xfId="12" applyFont="1" applyFill="1" applyBorder="1" applyAlignment="1">
      <alignment horizontal="center" wrapText="1"/>
    </xf>
    <xf numFmtId="0" fontId="34" fillId="0" borderId="0" xfId="12" applyFont="1" applyFill="1" applyAlignment="1">
      <alignment wrapText="1"/>
    </xf>
    <xf numFmtId="3" fontId="34" fillId="0" borderId="0" xfId="12" applyNumberFormat="1" applyFont="1" applyFill="1" applyAlignment="1">
      <alignment wrapText="1"/>
    </xf>
    <xf numFmtId="0" fontId="37" fillId="0" borderId="0" xfId="12" applyFont="1" applyFill="1" applyAlignment="1">
      <alignment wrapText="1"/>
    </xf>
    <xf numFmtId="0" fontId="37" fillId="0" borderId="181" xfId="12" applyFont="1" applyFill="1" applyBorder="1" applyAlignment="1">
      <alignment wrapText="1"/>
    </xf>
    <xf numFmtId="0" fontId="34" fillId="0" borderId="117" xfId="12" applyFont="1" applyFill="1" applyBorder="1" applyAlignment="1">
      <alignment wrapText="1"/>
    </xf>
    <xf numFmtId="0" fontId="34" fillId="0" borderId="115" xfId="12" applyFont="1" applyFill="1" applyBorder="1" applyAlignment="1">
      <alignment wrapText="1"/>
    </xf>
    <xf numFmtId="0" fontId="22" fillId="0" borderId="117" xfId="12" applyFont="1" applyFill="1" applyBorder="1" applyAlignment="1">
      <alignment wrapText="1"/>
    </xf>
    <xf numFmtId="3" fontId="31" fillId="0" borderId="117" xfId="12" applyNumberFormat="1" applyFont="1" applyFill="1" applyBorder="1" applyAlignment="1">
      <alignment wrapText="1"/>
    </xf>
    <xf numFmtId="4" fontId="31" fillId="0" borderId="117" xfId="12" applyNumberFormat="1" applyFont="1" applyFill="1" applyBorder="1" applyAlignment="1">
      <alignment wrapText="1"/>
    </xf>
    <xf numFmtId="3" fontId="22" fillId="0" borderId="0" xfId="12" applyNumberFormat="1" applyFont="1" applyFill="1" applyAlignment="1">
      <alignment wrapText="1"/>
    </xf>
    <xf numFmtId="0" fontId="22" fillId="0" borderId="117" xfId="10" applyFont="1" applyFill="1" applyBorder="1" applyAlignment="1"/>
    <xf numFmtId="3" fontId="22" fillId="0" borderId="117" xfId="10" applyNumberFormat="1" applyFont="1" applyFill="1" applyBorder="1" applyAlignment="1"/>
    <xf numFmtId="4" fontId="31" fillId="0" borderId="117" xfId="10" applyNumberFormat="1" applyFont="1" applyFill="1" applyBorder="1" applyAlignment="1"/>
    <xf numFmtId="3" fontId="22" fillId="0" borderId="0" xfId="10" applyNumberFormat="1" applyFont="1" applyFill="1" applyAlignment="1"/>
    <xf numFmtId="1" fontId="22" fillId="0" borderId="0" xfId="10" applyNumberFormat="1" applyFont="1" applyFill="1" applyAlignment="1"/>
    <xf numFmtId="3" fontId="31" fillId="0" borderId="117" xfId="10" applyNumberFormat="1" applyFont="1" applyFill="1" applyBorder="1" applyAlignment="1"/>
    <xf numFmtId="0" fontId="22" fillId="0" borderId="115" xfId="10" applyFont="1" applyFill="1" applyBorder="1" applyAlignment="1"/>
    <xf numFmtId="3" fontId="38" fillId="0" borderId="115" xfId="10" applyNumberFormat="1" applyFont="1" applyFill="1" applyBorder="1" applyAlignment="1"/>
    <xf numFmtId="0" fontId="32" fillId="0" borderId="122" xfId="12" applyFont="1" applyFill="1" applyBorder="1" applyAlignment="1">
      <alignment horizontal="center" vertical="center" wrapText="1"/>
    </xf>
    <xf numFmtId="3" fontId="34" fillId="0" borderId="136" xfId="12" applyNumberFormat="1" applyFont="1" applyFill="1" applyBorder="1" applyAlignment="1">
      <alignment horizontal="right" wrapText="1"/>
    </xf>
    <xf numFmtId="3" fontId="34" fillId="0" borderId="122" xfId="12" applyNumberFormat="1" applyFont="1" applyFill="1" applyBorder="1" applyAlignment="1">
      <alignment horizontal="right" wrapText="1"/>
    </xf>
    <xf numFmtId="0" fontId="32" fillId="0" borderId="138" xfId="12" applyFont="1" applyFill="1" applyBorder="1" applyAlignment="1">
      <alignment horizontal="center" vertical="center" wrapText="1"/>
    </xf>
    <xf numFmtId="3" fontId="34" fillId="0" borderId="139" xfId="12" applyNumberFormat="1" applyFont="1" applyFill="1" applyBorder="1" applyAlignment="1">
      <alignment horizontal="right" wrapText="1"/>
    </xf>
    <xf numFmtId="0" fontId="6" fillId="3" borderId="0" xfId="2" applyFont="1" applyFill="1" applyAlignment="1" applyProtection="1">
      <alignment horizontal="right" vertical="center"/>
      <protection locked="0"/>
    </xf>
    <xf numFmtId="3" fontId="3" fillId="4" borderId="49" xfId="2" applyNumberFormat="1" applyFont="1" applyFill="1" applyBorder="1" applyAlignment="1" applyProtection="1">
      <alignment vertical="center"/>
    </xf>
    <xf numFmtId="3" fontId="6" fillId="0" borderId="61" xfId="2" applyNumberFormat="1" applyFont="1" applyFill="1" applyBorder="1" applyAlignment="1" applyProtection="1">
      <alignment vertical="center"/>
    </xf>
    <xf numFmtId="3" fontId="6" fillId="0" borderId="34" xfId="2" applyNumberFormat="1" applyFont="1" applyBorder="1" applyAlignment="1">
      <alignment horizontal="right" vertical="center"/>
    </xf>
    <xf numFmtId="3" fontId="3" fillId="0" borderId="26" xfId="2" applyNumberFormat="1" applyFont="1" applyBorder="1" applyAlignment="1">
      <alignment horizontal="right" vertical="center"/>
    </xf>
    <xf numFmtId="3" fontId="3" fillId="0" borderId="15" xfId="2" applyNumberFormat="1" applyFont="1" applyBorder="1" applyAlignment="1">
      <alignment horizontal="right" vertical="center"/>
    </xf>
    <xf numFmtId="3" fontId="3" fillId="0" borderId="40" xfId="2" applyNumberFormat="1" applyFont="1" applyBorder="1" applyAlignment="1">
      <alignment horizontal="right" vertical="center"/>
    </xf>
    <xf numFmtId="3" fontId="3" fillId="0" borderId="21" xfId="2" applyNumberFormat="1" applyFont="1" applyBorder="1" applyAlignment="1">
      <alignment vertical="center"/>
    </xf>
    <xf numFmtId="3" fontId="3" fillId="0" borderId="49" xfId="2" applyNumberFormat="1" applyFont="1" applyBorder="1" applyAlignment="1">
      <alignment vertical="center"/>
    </xf>
    <xf numFmtId="3" fontId="3" fillId="0" borderId="15" xfId="2" applyNumberFormat="1" applyFont="1" applyBorder="1" applyAlignment="1">
      <alignment vertical="center"/>
    </xf>
    <xf numFmtId="3" fontId="3" fillId="0" borderId="40" xfId="2" applyNumberFormat="1" applyFont="1" applyBorder="1" applyAlignment="1">
      <alignment vertical="center"/>
    </xf>
    <xf numFmtId="3" fontId="3" fillId="0" borderId="55" xfId="2" applyNumberFormat="1" applyFont="1" applyBorder="1" applyAlignment="1">
      <alignment vertical="center"/>
    </xf>
    <xf numFmtId="3" fontId="3" fillId="0" borderId="61" xfId="2" applyNumberFormat="1" applyFont="1" applyBorder="1" applyAlignment="1">
      <alignment vertical="center"/>
    </xf>
    <xf numFmtId="3" fontId="3" fillId="0" borderId="67" xfId="2" applyNumberFormat="1" applyFont="1" applyBorder="1" applyAlignment="1">
      <alignment horizontal="right" vertical="center"/>
    </xf>
    <xf numFmtId="3" fontId="3" fillId="0" borderId="49" xfId="2" applyNumberFormat="1" applyFont="1" applyBorder="1" applyAlignment="1">
      <alignment horizontal="right" vertical="center"/>
    </xf>
    <xf numFmtId="3" fontId="3" fillId="0" borderId="55" xfId="2" applyNumberFormat="1" applyFont="1" applyBorder="1" applyAlignment="1">
      <alignment horizontal="right" vertical="center"/>
    </xf>
    <xf numFmtId="3" fontId="3" fillId="0" borderId="67" xfId="2" applyNumberFormat="1" applyFont="1" applyBorder="1" applyAlignment="1">
      <alignment vertical="center"/>
    </xf>
    <xf numFmtId="3" fontId="6" fillId="0" borderId="15" xfId="2" applyNumberFormat="1" applyFont="1" applyBorder="1" applyAlignment="1">
      <alignment vertical="center"/>
    </xf>
    <xf numFmtId="3" fontId="6" fillId="0" borderId="34" xfId="2" applyNumberFormat="1" applyFont="1" applyBorder="1" applyAlignment="1">
      <alignment vertical="center"/>
    </xf>
    <xf numFmtId="3" fontId="6" fillId="0" borderId="76" xfId="2" applyNumberFormat="1" applyFont="1" applyBorder="1" applyAlignment="1">
      <alignment vertical="center"/>
    </xf>
    <xf numFmtId="3" fontId="6" fillId="5" borderId="82" xfId="2" applyNumberFormat="1" applyFont="1" applyFill="1" applyBorder="1" applyAlignment="1">
      <alignment vertical="center"/>
    </xf>
    <xf numFmtId="3" fontId="3" fillId="0" borderId="20" xfId="2" applyNumberFormat="1" applyFont="1" applyBorder="1" applyAlignment="1">
      <alignment vertical="center"/>
    </xf>
    <xf numFmtId="3" fontId="3" fillId="0" borderId="82" xfId="2" applyNumberFormat="1" applyFont="1" applyBorder="1" applyAlignment="1">
      <alignment vertical="center"/>
    </xf>
    <xf numFmtId="3" fontId="6" fillId="5" borderId="49" xfId="2" applyNumberFormat="1" applyFont="1" applyFill="1" applyBorder="1" applyAlignment="1">
      <alignment vertical="center"/>
    </xf>
    <xf numFmtId="3" fontId="6" fillId="6" borderId="67" xfId="2" applyNumberFormat="1" applyFont="1" applyFill="1" applyBorder="1" applyAlignment="1">
      <alignment vertical="center"/>
    </xf>
    <xf numFmtId="3" fontId="3" fillId="0" borderId="34" xfId="2" applyNumberFormat="1" applyFont="1" applyBorder="1" applyAlignment="1">
      <alignment vertical="center"/>
    </xf>
    <xf numFmtId="3" fontId="6" fillId="0" borderId="98" xfId="2" applyNumberFormat="1" applyFont="1" applyBorder="1" applyAlignment="1">
      <alignment vertical="center"/>
    </xf>
    <xf numFmtId="3" fontId="6" fillId="0" borderId="49" xfId="2" applyNumberFormat="1" applyFont="1" applyBorder="1" applyAlignment="1">
      <alignment vertical="center"/>
    </xf>
    <xf numFmtId="3" fontId="6" fillId="0" borderId="104" xfId="2" applyNumberFormat="1" applyFont="1" applyBorder="1" applyAlignment="1" applyProtection="1">
      <alignment vertical="center"/>
      <protection locked="0"/>
    </xf>
    <xf numFmtId="0" fontId="3" fillId="3" borderId="8" xfId="2" applyFont="1" applyFill="1" applyBorder="1" applyAlignment="1" applyProtection="1">
      <alignment vertical="center"/>
      <protection locked="0"/>
    </xf>
    <xf numFmtId="0" fontId="6" fillId="3" borderId="8" xfId="2" applyFont="1" applyFill="1" applyBorder="1" applyAlignment="1" applyProtection="1">
      <alignment horizontal="right" vertical="center"/>
      <protection locked="0"/>
    </xf>
    <xf numFmtId="0" fontId="3" fillId="0" borderId="4" xfId="2" applyFont="1" applyBorder="1" applyAlignment="1">
      <alignment vertical="center"/>
    </xf>
    <xf numFmtId="49" fontId="3" fillId="0" borderId="4" xfId="2" applyNumberFormat="1" applyFont="1" applyBorder="1" applyAlignment="1">
      <alignment horizontal="center" vertical="center" wrapText="1"/>
    </xf>
    <xf numFmtId="0" fontId="3" fillId="0" borderId="20"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0" fontId="3" fillId="0" borderId="20" xfId="2" applyFont="1" applyFill="1" applyBorder="1" applyAlignment="1" applyProtection="1">
      <alignment horizontal="center" vertical="center" wrapText="1"/>
    </xf>
    <xf numFmtId="0" fontId="3" fillId="0" borderId="15" xfId="2" applyFont="1" applyFill="1" applyBorder="1" applyAlignment="1" applyProtection="1">
      <alignment horizontal="center" vertical="center" wrapText="1"/>
    </xf>
    <xf numFmtId="3" fontId="3" fillId="4" borderId="182" xfId="2" applyNumberFormat="1" applyFont="1" applyFill="1" applyBorder="1" applyAlignment="1" applyProtection="1">
      <alignment horizontal="left" vertical="center" wrapText="1"/>
      <protection locked="0"/>
    </xf>
    <xf numFmtId="1" fontId="6" fillId="0" borderId="95" xfId="2" applyNumberFormat="1" applyFont="1" applyFill="1" applyBorder="1" applyAlignment="1" applyProtection="1">
      <alignment vertical="center"/>
    </xf>
    <xf numFmtId="1" fontId="6" fillId="0" borderId="94" xfId="2" applyNumberFormat="1" applyFont="1" applyFill="1" applyBorder="1" applyAlignment="1" applyProtection="1">
      <alignment vertical="center"/>
    </xf>
    <xf numFmtId="3" fontId="3" fillId="4" borderId="182" xfId="2" applyNumberFormat="1" applyFont="1" applyFill="1" applyBorder="1" applyAlignment="1" applyProtection="1">
      <alignment horizontal="center" vertical="center" wrapText="1"/>
      <protection locked="0"/>
    </xf>
    <xf numFmtId="0" fontId="6" fillId="4" borderId="49" xfId="2" applyFont="1" applyFill="1" applyBorder="1" applyAlignment="1" applyProtection="1">
      <alignment horizontal="left" vertical="center" wrapText="1"/>
      <protection locked="0"/>
    </xf>
    <xf numFmtId="3" fontId="3" fillId="4" borderId="50" xfId="2" applyNumberFormat="1" applyFont="1" applyFill="1" applyBorder="1" applyAlignment="1" applyProtection="1">
      <alignment horizontal="right" vertical="center"/>
      <protection locked="0"/>
    </xf>
    <xf numFmtId="3" fontId="3" fillId="4" borderId="51" xfId="2" applyNumberFormat="1" applyFont="1" applyFill="1" applyBorder="1" applyAlignment="1" applyProtection="1">
      <alignment horizontal="right" vertical="center"/>
      <protection locked="0"/>
    </xf>
    <xf numFmtId="3" fontId="3" fillId="4" borderId="52" xfId="2" applyNumberFormat="1" applyFont="1" applyFill="1" applyBorder="1" applyAlignment="1" applyProtection="1">
      <alignment horizontal="right" vertical="center"/>
    </xf>
    <xf numFmtId="3" fontId="3" fillId="4" borderId="50" xfId="2" applyNumberFormat="1" applyFont="1" applyFill="1" applyBorder="1" applyAlignment="1" applyProtection="1">
      <alignment horizontal="center" vertical="center"/>
      <protection locked="0"/>
    </xf>
    <xf numFmtId="3" fontId="3" fillId="4" borderId="51" xfId="2" applyNumberFormat="1" applyFont="1" applyFill="1" applyBorder="1" applyAlignment="1" applyProtection="1">
      <alignment horizontal="center" vertical="center"/>
      <protection locked="0"/>
    </xf>
    <xf numFmtId="3" fontId="3" fillId="4" borderId="33" xfId="2" applyNumberFormat="1" applyFont="1" applyFill="1" applyBorder="1" applyAlignment="1" applyProtection="1">
      <alignment horizontal="center" vertical="center" wrapText="1"/>
      <protection locked="0"/>
    </xf>
    <xf numFmtId="3" fontId="3" fillId="4" borderId="41" xfId="2" applyNumberFormat="1" applyFont="1" applyFill="1" applyBorder="1" applyAlignment="1" applyProtection="1">
      <alignment horizontal="center" vertical="center"/>
    </xf>
    <xf numFmtId="3" fontId="3" fillId="4" borderId="42" xfId="2" applyNumberFormat="1" applyFont="1" applyFill="1" applyBorder="1" applyAlignment="1" applyProtection="1">
      <alignment horizontal="center" vertical="center"/>
    </xf>
    <xf numFmtId="3" fontId="3" fillId="4" borderId="44" xfId="2" applyNumberFormat="1" applyFont="1" applyFill="1" applyBorder="1" applyAlignment="1" applyProtection="1">
      <alignment horizontal="center" vertical="center"/>
      <protection locked="0"/>
    </xf>
    <xf numFmtId="3" fontId="3" fillId="4" borderId="46" xfId="2" applyNumberFormat="1" applyFont="1" applyFill="1" applyBorder="1" applyAlignment="1" applyProtection="1">
      <alignment horizontal="center" vertical="center"/>
      <protection locked="0"/>
    </xf>
    <xf numFmtId="3" fontId="3" fillId="4" borderId="33" xfId="2" applyNumberFormat="1" applyFont="1" applyFill="1" applyBorder="1" applyAlignment="1" applyProtection="1">
      <alignment horizontal="center" vertical="center"/>
      <protection locked="0"/>
    </xf>
    <xf numFmtId="3" fontId="3" fillId="4" borderId="75" xfId="2" applyNumberFormat="1" applyFont="1" applyFill="1" applyBorder="1" applyAlignment="1" applyProtection="1">
      <alignment horizontal="center" vertical="center" wrapText="1"/>
      <protection locked="0"/>
    </xf>
    <xf numFmtId="3" fontId="3" fillId="4" borderId="6" xfId="2" applyNumberFormat="1" applyFont="1" applyFill="1" applyBorder="1" applyAlignment="1" applyProtection="1">
      <alignment vertical="center" wrapText="1"/>
      <protection locked="0"/>
    </xf>
    <xf numFmtId="0" fontId="3" fillId="0" borderId="0" xfId="14" applyFont="1" applyAlignment="1">
      <alignment horizontal="left" vertical="center"/>
    </xf>
    <xf numFmtId="0" fontId="3" fillId="0" borderId="0" xfId="14" applyFont="1" applyAlignment="1">
      <alignment vertical="center"/>
    </xf>
    <xf numFmtId="0" fontId="9" fillId="0" borderId="0" xfId="14" applyFont="1" applyAlignment="1">
      <alignment horizontal="center" vertical="center"/>
    </xf>
    <xf numFmtId="0" fontId="18" fillId="0" borderId="0" xfId="14" applyFont="1" applyAlignment="1">
      <alignment horizontal="center" vertical="center"/>
    </xf>
    <xf numFmtId="0" fontId="41" fillId="0" borderId="0" xfId="14" applyFont="1" applyAlignment="1">
      <alignment horizontal="center" vertical="center"/>
    </xf>
    <xf numFmtId="0" fontId="19" fillId="0" borderId="0" xfId="14" applyFont="1" applyAlignment="1">
      <alignment horizontal="left" vertical="center"/>
    </xf>
    <xf numFmtId="0" fontId="19" fillId="0" borderId="0" xfId="14" applyFont="1" applyAlignment="1">
      <alignment vertical="center"/>
    </xf>
    <xf numFmtId="0" fontId="42" fillId="0" borderId="0" xfId="14" applyFont="1" applyAlignment="1">
      <alignment horizontal="center" vertical="center"/>
    </xf>
    <xf numFmtId="49" fontId="6" fillId="0" borderId="0" xfId="14" applyNumberFormat="1" applyFont="1" applyAlignment="1">
      <alignment horizontal="left" vertical="center"/>
    </xf>
    <xf numFmtId="49" fontId="6" fillId="0" borderId="0" xfId="14" applyNumberFormat="1" applyFont="1" applyAlignment="1">
      <alignment vertical="center"/>
    </xf>
    <xf numFmtId="49" fontId="11" fillId="0" borderId="0" xfId="14" applyNumberFormat="1" applyFont="1" applyAlignment="1">
      <alignment horizontal="center" vertical="center"/>
    </xf>
    <xf numFmtId="0" fontId="3" fillId="0" borderId="0" xfId="14" applyFont="1"/>
    <xf numFmtId="0" fontId="3" fillId="0" borderId="42" xfId="14" applyFont="1" applyBorder="1" applyAlignment="1">
      <alignment horizontal="center" vertical="center" wrapText="1"/>
    </xf>
    <xf numFmtId="3" fontId="6" fillId="0" borderId="42" xfId="14" applyNumberFormat="1" applyFont="1" applyBorder="1" applyAlignment="1">
      <alignment vertical="center" wrapText="1"/>
    </xf>
    <xf numFmtId="3" fontId="11" fillId="0" borderId="42" xfId="14" applyNumberFormat="1" applyFont="1" applyBorder="1" applyAlignment="1">
      <alignment horizontal="center" vertical="center" wrapText="1"/>
    </xf>
    <xf numFmtId="0" fontId="3" fillId="0" borderId="42" xfId="14" applyFont="1" applyBorder="1" applyAlignment="1" applyProtection="1">
      <alignment horizontal="center" vertical="center" wrapText="1"/>
      <protection locked="0"/>
    </xf>
    <xf numFmtId="3" fontId="6" fillId="0" borderId="42" xfId="14" applyNumberFormat="1" applyFont="1" applyFill="1" applyBorder="1" applyAlignment="1" applyProtection="1">
      <alignment horizontal="center" vertical="center" wrapText="1"/>
      <protection locked="0"/>
    </xf>
    <xf numFmtId="3" fontId="3" fillId="0" borderId="42" xfId="14" applyNumberFormat="1" applyFont="1" applyBorder="1" applyAlignment="1" applyProtection="1">
      <alignment horizontal="right" vertical="center" wrapText="1"/>
      <protection locked="0"/>
    </xf>
    <xf numFmtId="3" fontId="6" fillId="0" borderId="42" xfId="14" applyNumberFormat="1" applyFont="1" applyFill="1" applyBorder="1" applyAlignment="1" applyProtection="1">
      <alignment horizontal="right" vertical="center" wrapText="1"/>
      <protection locked="0"/>
    </xf>
    <xf numFmtId="3" fontId="9" fillId="0" borderId="42" xfId="14" applyNumberFormat="1" applyFont="1" applyBorder="1" applyAlignment="1" applyProtection="1">
      <alignment horizontal="center" vertical="center" wrapText="1"/>
      <protection locked="0"/>
    </xf>
    <xf numFmtId="3" fontId="3" fillId="0" borderId="0" xfId="14" applyNumberFormat="1" applyFont="1" applyAlignment="1">
      <alignment vertical="center"/>
    </xf>
    <xf numFmtId="3" fontId="6" fillId="0" borderId="42" xfId="14" applyNumberFormat="1" applyFont="1" applyBorder="1" applyAlignment="1" applyProtection="1">
      <alignment horizontal="center" vertical="center" wrapText="1"/>
      <protection locked="0"/>
    </xf>
    <xf numFmtId="3" fontId="3" fillId="0" borderId="42" xfId="14" applyNumberFormat="1" applyFont="1" applyFill="1" applyBorder="1" applyAlignment="1" applyProtection="1">
      <alignment horizontal="right" vertical="center" wrapText="1"/>
      <protection locked="0"/>
    </xf>
    <xf numFmtId="3" fontId="3" fillId="0" borderId="18" xfId="14" applyNumberFormat="1" applyFont="1" applyBorder="1" applyAlignment="1" applyProtection="1">
      <alignment horizontal="right" vertical="center" wrapText="1"/>
      <protection locked="0"/>
    </xf>
    <xf numFmtId="3" fontId="3" fillId="0" borderId="70" xfId="14" applyNumberFormat="1" applyFont="1" applyBorder="1" applyAlignment="1" applyProtection="1">
      <alignment horizontal="right" vertical="center" wrapText="1"/>
      <protection locked="0"/>
    </xf>
    <xf numFmtId="0" fontId="3" fillId="0" borderId="18" xfId="14" applyFont="1" applyBorder="1" applyAlignment="1" applyProtection="1">
      <alignment horizontal="center" vertical="center" wrapText="1"/>
      <protection locked="0"/>
    </xf>
    <xf numFmtId="3" fontId="6" fillId="0" borderId="18" xfId="14" applyNumberFormat="1" applyFont="1" applyBorder="1" applyAlignment="1" applyProtection="1">
      <alignment horizontal="center" vertical="center" wrapText="1"/>
      <protection locked="0"/>
    </xf>
    <xf numFmtId="3" fontId="3" fillId="0" borderId="18" xfId="14" applyNumberFormat="1" applyFont="1" applyFill="1" applyBorder="1" applyAlignment="1" applyProtection="1">
      <alignment horizontal="right" vertical="center" wrapText="1"/>
      <protection locked="0"/>
    </xf>
    <xf numFmtId="3" fontId="9" fillId="0" borderId="18" xfId="14" applyNumberFormat="1" applyFont="1" applyBorder="1" applyAlignment="1" applyProtection="1">
      <alignment horizontal="center" vertical="center" wrapText="1"/>
      <protection locked="0"/>
    </xf>
    <xf numFmtId="3" fontId="3" fillId="4" borderId="42" xfId="14" applyNumberFormat="1" applyFont="1" applyFill="1" applyBorder="1" applyAlignment="1" applyProtection="1">
      <alignment horizontal="right" vertical="center" wrapText="1"/>
      <protection locked="0"/>
    </xf>
    <xf numFmtId="3" fontId="6" fillId="15" borderId="42" xfId="14" applyNumberFormat="1" applyFont="1" applyFill="1" applyBorder="1" applyAlignment="1" applyProtection="1">
      <alignment horizontal="right" vertical="center" wrapText="1"/>
      <protection locked="0"/>
    </xf>
    <xf numFmtId="3" fontId="3" fillId="4" borderId="42" xfId="14" applyNumberFormat="1" applyFont="1" applyFill="1" applyBorder="1" applyAlignment="1" applyProtection="1">
      <alignment horizontal="left" vertical="center" wrapText="1"/>
      <protection locked="0"/>
    </xf>
    <xf numFmtId="3" fontId="6" fillId="4" borderId="42" xfId="14" applyNumberFormat="1" applyFont="1" applyFill="1" applyBorder="1" applyAlignment="1" applyProtection="1">
      <alignment horizontal="center" vertical="center" wrapText="1"/>
      <protection locked="0"/>
    </xf>
    <xf numFmtId="0" fontId="3" fillId="0" borderId="17" xfId="14" applyFont="1" applyBorder="1" applyAlignment="1" applyProtection="1">
      <alignment horizontal="center" vertical="center"/>
      <protection locked="0"/>
    </xf>
    <xf numFmtId="3" fontId="6" fillId="0" borderId="17" xfId="14" applyNumberFormat="1" applyFont="1" applyFill="1" applyBorder="1" applyAlignment="1" applyProtection="1">
      <alignment horizontal="center" vertical="center" wrapText="1"/>
      <protection locked="0"/>
    </xf>
    <xf numFmtId="3" fontId="3" fillId="0" borderId="17" xfId="14" applyNumberFormat="1" applyFont="1" applyBorder="1" applyAlignment="1" applyProtection="1">
      <alignment horizontal="right" vertical="center" wrapText="1"/>
      <protection locked="0"/>
    </xf>
    <xf numFmtId="3" fontId="3" fillId="0" borderId="17" xfId="14" applyNumberFormat="1" applyFont="1" applyBorder="1" applyAlignment="1" applyProtection="1">
      <alignment horizontal="center" vertical="center" wrapText="1"/>
      <protection locked="0"/>
    </xf>
    <xf numFmtId="3" fontId="6" fillId="0" borderId="17" xfId="14" applyNumberFormat="1" applyFont="1" applyFill="1" applyBorder="1" applyAlignment="1" applyProtection="1">
      <alignment horizontal="right" vertical="center" wrapText="1"/>
      <protection locked="0"/>
    </xf>
    <xf numFmtId="0" fontId="3" fillId="0" borderId="42" xfId="14" applyFont="1" applyBorder="1" applyAlignment="1" applyProtection="1">
      <alignment horizontal="center" vertical="center"/>
      <protection locked="0"/>
    </xf>
    <xf numFmtId="3" fontId="6" fillId="0" borderId="42" xfId="14" applyNumberFormat="1" applyFont="1" applyFill="1" applyBorder="1" applyAlignment="1" applyProtection="1">
      <alignment horizontal="center" vertical="center"/>
      <protection locked="0"/>
    </xf>
    <xf numFmtId="0" fontId="3" fillId="0" borderId="0" xfId="14" applyFont="1" applyBorder="1" applyAlignment="1" applyProtection="1">
      <alignment horizontal="center" vertical="center" wrapText="1"/>
      <protection locked="0"/>
    </xf>
    <xf numFmtId="3" fontId="3" fillId="0" borderId="0" xfId="14" applyNumberFormat="1" applyFont="1" applyBorder="1" applyAlignment="1" applyProtection="1">
      <alignment horizontal="center" vertical="center" wrapText="1"/>
      <protection locked="0"/>
    </xf>
    <xf numFmtId="3" fontId="9" fillId="0" borderId="0" xfId="14" applyNumberFormat="1" applyFont="1" applyBorder="1" applyAlignment="1" applyProtection="1">
      <alignment horizontal="center" vertical="center" wrapText="1"/>
      <protection locked="0"/>
    </xf>
    <xf numFmtId="0" fontId="3" fillId="0" borderId="0" xfId="14" applyFont="1" applyBorder="1" applyAlignment="1" applyProtection="1">
      <alignment horizontal="left" vertical="center" wrapText="1"/>
      <protection locked="0"/>
    </xf>
    <xf numFmtId="3" fontId="6" fillId="0" borderId="0" xfId="14" applyNumberFormat="1" applyFont="1" applyFill="1" applyBorder="1" applyAlignment="1" applyProtection="1">
      <alignment horizontal="center" vertical="center" wrapText="1"/>
      <protection locked="0"/>
    </xf>
    <xf numFmtId="3" fontId="3" fillId="0" borderId="0" xfId="14" applyNumberFormat="1" applyFont="1" applyBorder="1" applyAlignment="1" applyProtection="1">
      <alignment horizontal="right" vertical="center" wrapText="1"/>
      <protection locked="0"/>
    </xf>
    <xf numFmtId="0" fontId="9" fillId="0" borderId="0" xfId="14" applyFont="1" applyAlignment="1">
      <alignment vertical="center"/>
    </xf>
    <xf numFmtId="0" fontId="9" fillId="0" borderId="0" xfId="14" applyFont="1" applyAlignment="1">
      <alignment horizontal="center"/>
    </xf>
    <xf numFmtId="0" fontId="12" fillId="0" borderId="0" xfId="14" applyFont="1"/>
    <xf numFmtId="0" fontId="43" fillId="0" borderId="0" xfId="15" applyFont="1" applyAlignment="1">
      <alignment wrapText="1"/>
    </xf>
    <xf numFmtId="0" fontId="40" fillId="0" borderId="0" xfId="15" applyFont="1"/>
    <xf numFmtId="0" fontId="3" fillId="0" borderId="0" xfId="14" applyFont="1" applyAlignment="1" applyProtection="1">
      <alignment vertical="center"/>
      <protection locked="0"/>
    </xf>
    <xf numFmtId="0" fontId="9" fillId="0" borderId="0" xfId="14" applyFont="1" applyAlignment="1" applyProtection="1">
      <alignment horizontal="center" vertical="center"/>
      <protection locked="0"/>
    </xf>
    <xf numFmtId="0" fontId="6" fillId="0" borderId="93" xfId="2" applyFont="1" applyFill="1" applyBorder="1" applyAlignment="1" applyProtection="1">
      <alignment horizontal="left" vertical="center"/>
    </xf>
    <xf numFmtId="0" fontId="6" fillId="0" borderId="94" xfId="2" applyFont="1" applyFill="1" applyBorder="1" applyAlignment="1" applyProtection="1">
      <alignment horizontal="left" vertical="center"/>
    </xf>
    <xf numFmtId="0" fontId="6" fillId="0" borderId="50" xfId="2" applyFont="1" applyFill="1" applyBorder="1" applyAlignment="1" applyProtection="1">
      <alignment horizontal="left" vertical="center"/>
    </xf>
    <xf numFmtId="0" fontId="6" fillId="0" borderId="52" xfId="2" applyFont="1" applyFill="1" applyBorder="1" applyAlignment="1" applyProtection="1">
      <alignment horizontal="left" vertical="center"/>
    </xf>
    <xf numFmtId="0" fontId="3" fillId="0" borderId="90" xfId="2" applyNumberFormat="1" applyFont="1" applyFill="1" applyBorder="1" applyAlignment="1" applyProtection="1">
      <alignment horizontal="center" vertical="center" textRotation="90" wrapText="1"/>
    </xf>
    <xf numFmtId="0" fontId="3" fillId="0" borderId="22" xfId="2" applyNumberFormat="1" applyFont="1" applyFill="1" applyBorder="1" applyAlignment="1" applyProtection="1">
      <alignment horizontal="center" vertical="center" textRotation="90" wrapText="1"/>
    </xf>
    <xf numFmtId="0" fontId="3" fillId="0" borderId="19" xfId="2" applyNumberFormat="1" applyFont="1" applyFill="1" applyBorder="1" applyAlignment="1" applyProtection="1">
      <alignment horizontal="center" vertical="center" textRotation="90" wrapText="1"/>
    </xf>
    <xf numFmtId="0" fontId="3" fillId="0" borderId="24" xfId="2" applyNumberFormat="1" applyFont="1" applyFill="1" applyBorder="1" applyAlignment="1" applyProtection="1">
      <alignment horizontal="center" vertical="center" textRotation="90" wrapText="1"/>
    </xf>
    <xf numFmtId="0" fontId="3" fillId="0" borderId="91" xfId="2" applyFont="1" applyFill="1" applyBorder="1" applyAlignment="1" applyProtection="1">
      <alignment horizontal="center" vertical="center" textRotation="90" wrapText="1"/>
    </xf>
    <xf numFmtId="0" fontId="3" fillId="0" borderId="47" xfId="2" applyFont="1" applyFill="1" applyBorder="1" applyAlignment="1" applyProtection="1">
      <alignment horizontal="center" vertical="center" textRotation="90" wrapText="1"/>
    </xf>
    <xf numFmtId="49" fontId="3" fillId="0" borderId="11" xfId="2" applyNumberFormat="1" applyFont="1" applyFill="1" applyBorder="1" applyAlignment="1" applyProtection="1">
      <alignment horizontal="center" vertical="center" textRotation="90" wrapText="1"/>
    </xf>
    <xf numFmtId="0" fontId="3" fillId="0" borderId="15" xfId="2" applyFont="1" applyFill="1" applyBorder="1" applyAlignment="1" applyProtection="1">
      <alignment horizontal="center" vertical="center" textRotation="90" wrapText="1"/>
    </xf>
    <xf numFmtId="0" fontId="3" fillId="0" borderId="21" xfId="2" applyFont="1" applyFill="1" applyBorder="1" applyAlignment="1" applyProtection="1">
      <alignment horizontal="center" vertical="center" textRotation="90" wrapText="1"/>
    </xf>
    <xf numFmtId="49" fontId="3" fillId="0" borderId="11" xfId="2" applyNumberFormat="1" applyFont="1" applyFill="1" applyBorder="1" applyAlignment="1" applyProtection="1">
      <alignment horizontal="center" vertical="center" wrapText="1"/>
    </xf>
    <xf numFmtId="49" fontId="3" fillId="0" borderId="15" xfId="2" applyNumberFormat="1" applyFont="1" applyFill="1" applyBorder="1" applyAlignment="1" applyProtection="1">
      <alignment horizontal="center" vertical="center" wrapText="1"/>
    </xf>
    <xf numFmtId="49" fontId="3" fillId="0" borderId="21" xfId="2" applyNumberFormat="1" applyFont="1" applyFill="1" applyBorder="1" applyAlignment="1" applyProtection="1">
      <alignment horizontal="center" vertical="center" wrapText="1"/>
    </xf>
    <xf numFmtId="49" fontId="3" fillId="0" borderId="12" xfId="2" applyNumberFormat="1" applyFont="1" applyFill="1" applyBorder="1" applyAlignment="1" applyProtection="1">
      <alignment horizontal="center" vertical="center"/>
    </xf>
    <xf numFmtId="49" fontId="3" fillId="0" borderId="13" xfId="2" applyNumberFormat="1" applyFont="1" applyFill="1" applyBorder="1" applyAlignment="1" applyProtection="1">
      <alignment horizontal="center" vertical="center"/>
    </xf>
    <xf numFmtId="49" fontId="3" fillId="0" borderId="14" xfId="2" applyNumberFormat="1" applyFont="1" applyFill="1" applyBorder="1" applyAlignment="1" applyProtection="1">
      <alignment horizontal="center" vertical="center"/>
    </xf>
    <xf numFmtId="0" fontId="3" fillId="0" borderId="20" xfId="2" applyFont="1" applyFill="1" applyBorder="1" applyAlignment="1" applyProtection="1">
      <alignment horizontal="center" vertical="center" textRotation="90"/>
    </xf>
    <xf numFmtId="0" fontId="3" fillId="0" borderId="21" xfId="2" applyFont="1" applyFill="1" applyBorder="1" applyAlignment="1" applyProtection="1">
      <alignment horizontal="center" vertical="center" textRotation="90"/>
    </xf>
    <xf numFmtId="0" fontId="3" fillId="0" borderId="90" xfId="2" applyFont="1" applyFill="1" applyBorder="1" applyAlignment="1" applyProtection="1">
      <alignment horizontal="center" vertical="center" textRotation="90" wrapText="1"/>
    </xf>
    <xf numFmtId="0" fontId="3" fillId="0" borderId="22" xfId="2" applyFont="1" applyFill="1" applyBorder="1" applyAlignment="1" applyProtection="1">
      <alignment horizontal="center" vertical="center" textRotation="90" wrapText="1"/>
    </xf>
    <xf numFmtId="0" fontId="3" fillId="0" borderId="17" xfId="2" applyFont="1" applyFill="1" applyBorder="1" applyAlignment="1" applyProtection="1">
      <alignment horizontal="center" vertical="center" textRotation="90" wrapText="1"/>
    </xf>
    <xf numFmtId="0" fontId="3" fillId="0" borderId="23" xfId="2" applyFont="1" applyFill="1" applyBorder="1" applyAlignment="1" applyProtection="1">
      <alignment horizontal="center" vertical="center" textRotation="90" wrapText="1"/>
    </xf>
    <xf numFmtId="0" fontId="3" fillId="0" borderId="91" xfId="2" applyFont="1" applyFill="1" applyBorder="1" applyAlignment="1" applyProtection="1">
      <alignment horizontal="center" vertical="center" textRotation="90"/>
    </xf>
    <xf numFmtId="0" fontId="3" fillId="0" borderId="47" xfId="2" applyFont="1" applyFill="1" applyBorder="1" applyAlignment="1" applyProtection="1">
      <alignment horizontal="center" vertical="center" textRotation="90"/>
    </xf>
    <xf numFmtId="0" fontId="3" fillId="0" borderId="91" xfId="2" applyNumberFormat="1" applyFont="1" applyFill="1" applyBorder="1" applyAlignment="1" applyProtection="1">
      <alignment horizontal="center" vertical="center" textRotation="90" wrapText="1"/>
    </xf>
    <xf numFmtId="0" fontId="3" fillId="0" borderId="47" xfId="2" applyNumberFormat="1" applyFont="1" applyFill="1" applyBorder="1" applyAlignment="1" applyProtection="1">
      <alignment horizontal="center" vertical="center" textRotation="90" wrapText="1"/>
    </xf>
    <xf numFmtId="0" fontId="3" fillId="0" borderId="5" xfId="2" applyFont="1" applyBorder="1" applyAlignment="1" applyProtection="1">
      <alignment horizontal="center" vertical="center"/>
      <protection locked="0"/>
    </xf>
    <xf numFmtId="0" fontId="3" fillId="0" borderId="6" xfId="2" applyFont="1" applyBorder="1" applyAlignment="1" applyProtection="1">
      <alignment horizontal="center" vertical="center"/>
      <protection locked="0"/>
    </xf>
    <xf numFmtId="49" fontId="3" fillId="3" borderId="5" xfId="2" applyNumberFormat="1" applyFont="1" applyFill="1" applyBorder="1" applyAlignment="1" applyProtection="1">
      <alignment horizontal="center" vertical="center"/>
      <protection locked="0"/>
    </xf>
    <xf numFmtId="49" fontId="3" fillId="3" borderId="6" xfId="2" applyNumberFormat="1" applyFont="1" applyFill="1" applyBorder="1" applyAlignment="1" applyProtection="1">
      <alignment horizontal="center" vertical="center"/>
      <protection locked="0"/>
    </xf>
    <xf numFmtId="0" fontId="3" fillId="0" borderId="20" xfId="2" applyFont="1" applyFill="1" applyBorder="1" applyAlignment="1" applyProtection="1">
      <alignment horizontal="center" vertical="center" wrapText="1"/>
    </xf>
    <xf numFmtId="0" fontId="3" fillId="0" borderId="21" xfId="2" applyFont="1" applyFill="1" applyBorder="1" applyAlignment="1" applyProtection="1">
      <alignment horizontal="center" vertical="center" wrapText="1"/>
    </xf>
    <xf numFmtId="0" fontId="3" fillId="0" borderId="0" xfId="2" applyFont="1" applyFill="1" applyBorder="1" applyAlignment="1" applyProtection="1">
      <alignment horizontal="center" vertical="center" textRotation="90" wrapText="1"/>
    </xf>
    <xf numFmtId="0" fontId="3" fillId="0" borderId="25" xfId="2" applyFont="1" applyFill="1" applyBorder="1" applyAlignment="1" applyProtection="1">
      <alignment horizontal="center" vertical="center" textRotation="90" wrapText="1"/>
    </xf>
    <xf numFmtId="49" fontId="6" fillId="3" borderId="5" xfId="2" applyNumberFormat="1" applyFont="1" applyFill="1" applyBorder="1" applyAlignment="1" applyProtection="1">
      <alignment horizontal="center" vertical="center" wrapText="1"/>
      <protection locked="0"/>
    </xf>
    <xf numFmtId="49" fontId="6" fillId="3" borderId="6" xfId="2" applyNumberFormat="1" applyFont="1" applyFill="1" applyBorder="1" applyAlignment="1" applyProtection="1">
      <alignment horizontal="center" vertical="center" wrapText="1"/>
      <protection locked="0"/>
    </xf>
    <xf numFmtId="49" fontId="4" fillId="3" borderId="1" xfId="2" applyNumberFormat="1" applyFont="1" applyFill="1" applyBorder="1" applyAlignment="1" applyProtection="1">
      <alignment horizontal="center" vertical="center"/>
    </xf>
    <xf numFmtId="49" fontId="4" fillId="3" borderId="2" xfId="2" applyNumberFormat="1" applyFont="1" applyFill="1" applyBorder="1" applyAlignment="1" applyProtection="1">
      <alignment horizontal="center" vertical="center"/>
    </xf>
    <xf numFmtId="49" fontId="4" fillId="3" borderId="3" xfId="2" applyNumberFormat="1" applyFont="1" applyFill="1" applyBorder="1" applyAlignment="1" applyProtection="1">
      <alignment horizontal="center" vertical="center"/>
    </xf>
    <xf numFmtId="0" fontId="3" fillId="0" borderId="15" xfId="2" applyFont="1" applyFill="1" applyBorder="1" applyAlignment="1" applyProtection="1">
      <alignment horizontal="center" vertical="center" wrapText="1"/>
    </xf>
    <xf numFmtId="0" fontId="3" fillId="4" borderId="90" xfId="2" applyNumberFormat="1" applyFont="1" applyFill="1" applyBorder="1" applyAlignment="1" applyProtection="1">
      <alignment horizontal="center" vertical="center" textRotation="90" wrapText="1"/>
    </xf>
    <xf numFmtId="0" fontId="3" fillId="4" borderId="22" xfId="2" applyNumberFormat="1" applyFont="1" applyFill="1" applyBorder="1" applyAlignment="1" applyProtection="1">
      <alignment horizontal="center" vertical="center" textRotation="90" wrapText="1"/>
    </xf>
    <xf numFmtId="0" fontId="3" fillId="4" borderId="19" xfId="2" applyNumberFormat="1" applyFont="1" applyFill="1" applyBorder="1" applyAlignment="1" applyProtection="1">
      <alignment horizontal="center" vertical="center" textRotation="90" wrapText="1"/>
    </xf>
    <xf numFmtId="0" fontId="3" fillId="4" borderId="24" xfId="2" applyNumberFormat="1" applyFont="1" applyFill="1" applyBorder="1" applyAlignment="1" applyProtection="1">
      <alignment horizontal="center" vertical="center" textRotation="90" wrapText="1"/>
    </xf>
    <xf numFmtId="0" fontId="3" fillId="4" borderId="0" xfId="2" applyFont="1" applyFill="1" applyBorder="1" applyAlignment="1" applyProtection="1">
      <alignment horizontal="center" vertical="center" textRotation="90" wrapText="1"/>
    </xf>
    <xf numFmtId="0" fontId="3" fillId="4" borderId="25" xfId="2" applyFont="1" applyFill="1" applyBorder="1" applyAlignment="1" applyProtection="1">
      <alignment horizontal="center" vertical="center" textRotation="90" wrapText="1"/>
    </xf>
    <xf numFmtId="49" fontId="6" fillId="3" borderId="5" xfId="2" quotePrefix="1" applyNumberFormat="1" applyFont="1" applyFill="1" applyBorder="1" applyAlignment="1" applyProtection="1">
      <alignment horizontal="center" vertical="center" wrapText="1"/>
      <protection locked="0"/>
    </xf>
    <xf numFmtId="49" fontId="3" fillId="3" borderId="5" xfId="2" quotePrefix="1" applyNumberFormat="1" applyFont="1" applyFill="1" applyBorder="1" applyAlignment="1" applyProtection="1">
      <alignment horizontal="center" vertical="center"/>
      <protection locked="0"/>
    </xf>
    <xf numFmtId="0" fontId="3" fillId="0" borderId="0" xfId="2" applyFont="1" applyAlignment="1">
      <alignment horizontal="left"/>
    </xf>
    <xf numFmtId="0" fontId="6" fillId="0" borderId="42" xfId="2" applyFont="1" applyBorder="1" applyAlignment="1">
      <alignment horizontal="right" wrapText="1"/>
    </xf>
    <xf numFmtId="3" fontId="3" fillId="4" borderId="42" xfId="6" applyNumberFormat="1" applyFont="1" applyFill="1" applyBorder="1" applyAlignment="1">
      <alignment horizontal="center" vertical="center" wrapText="1"/>
    </xf>
    <xf numFmtId="3" fontId="3" fillId="0" borderId="42" xfId="5" applyNumberFormat="1" applyFont="1" applyBorder="1" applyAlignment="1" applyProtection="1">
      <alignment horizontal="center" vertical="center" wrapText="1"/>
      <protection locked="0"/>
    </xf>
    <xf numFmtId="0" fontId="3" fillId="0" borderId="42" xfId="2" applyFont="1" applyBorder="1" applyAlignment="1">
      <alignment horizontal="left" vertical="center" wrapText="1"/>
    </xf>
    <xf numFmtId="3" fontId="3" fillId="0" borderId="42" xfId="6" applyNumberFormat="1" applyFont="1" applyFill="1" applyBorder="1" applyAlignment="1">
      <alignment horizontal="center" vertical="center" wrapText="1"/>
    </xf>
    <xf numFmtId="0" fontId="3" fillId="0" borderId="42" xfId="5" applyFont="1" applyBorder="1" applyAlignment="1" applyProtection="1">
      <alignment horizontal="center" vertical="center" wrapText="1"/>
      <protection locked="0"/>
    </xf>
    <xf numFmtId="3" fontId="3" fillId="0" borderId="42" xfId="5" applyNumberFormat="1" applyFont="1" applyBorder="1" applyAlignment="1">
      <alignment horizontal="left" vertical="center" wrapText="1"/>
    </xf>
    <xf numFmtId="0" fontId="3" fillId="0" borderId="42" xfId="5" applyFont="1" applyBorder="1" applyAlignment="1" applyProtection="1">
      <alignment horizontal="left" vertical="center" wrapText="1"/>
      <protection locked="0"/>
    </xf>
    <xf numFmtId="3" fontId="3" fillId="0" borderId="42" xfId="5" applyNumberFormat="1" applyFont="1" applyFill="1" applyBorder="1" applyAlignment="1" applyProtection="1">
      <alignment horizontal="center" vertical="center" wrapText="1"/>
      <protection locked="0"/>
    </xf>
    <xf numFmtId="0" fontId="18" fillId="0" borderId="0" xfId="2" applyFont="1" applyAlignment="1">
      <alignment horizontal="center"/>
    </xf>
    <xf numFmtId="3" fontId="3" fillId="0" borderId="42" xfId="3" applyNumberFormat="1" applyFont="1" applyBorder="1" applyAlignment="1">
      <alignment horizontal="center" vertical="center" wrapText="1"/>
    </xf>
    <xf numFmtId="3" fontId="3" fillId="0" borderId="42" xfId="3" applyNumberFormat="1" applyFont="1" applyBorder="1" applyAlignment="1">
      <alignment horizontal="center" vertical="center"/>
    </xf>
    <xf numFmtId="3" fontId="3" fillId="0" borderId="42" xfId="3" applyNumberFormat="1" applyFont="1" applyBorder="1" applyAlignment="1">
      <alignment horizontal="left" vertical="center"/>
    </xf>
    <xf numFmtId="3" fontId="3" fillId="0" borderId="18" xfId="3" applyNumberFormat="1" applyFont="1" applyBorder="1" applyAlignment="1">
      <alignment horizontal="center" vertical="center" wrapText="1"/>
    </xf>
    <xf numFmtId="3" fontId="3" fillId="0" borderId="17" xfId="3" applyNumberFormat="1" applyFont="1" applyBorder="1" applyAlignment="1">
      <alignment horizontal="center" vertical="center" wrapText="1"/>
    </xf>
    <xf numFmtId="3" fontId="3" fillId="0" borderId="70" xfId="3" applyNumberFormat="1" applyFont="1" applyBorder="1" applyAlignment="1">
      <alignment horizontal="center" vertical="center" wrapText="1"/>
    </xf>
    <xf numFmtId="3" fontId="3" fillId="0" borderId="18" xfId="3" applyNumberFormat="1" applyFont="1" applyBorder="1" applyAlignment="1" applyProtection="1">
      <alignment horizontal="center" wrapText="1"/>
      <protection locked="0"/>
    </xf>
    <xf numFmtId="3" fontId="3" fillId="0" borderId="17" xfId="3" applyNumberFormat="1" applyFont="1" applyBorder="1" applyAlignment="1" applyProtection="1">
      <alignment horizontal="center" wrapText="1"/>
      <protection locked="0"/>
    </xf>
    <xf numFmtId="3" fontId="3" fillId="0" borderId="70" xfId="3" applyNumberFormat="1" applyFont="1" applyBorder="1" applyAlignment="1" applyProtection="1">
      <alignment horizontal="center" wrapText="1"/>
      <protection locked="0"/>
    </xf>
    <xf numFmtId="3" fontId="3" fillId="0" borderId="0" xfId="3" applyNumberFormat="1" applyFont="1" applyAlignment="1">
      <alignment horizontal="left"/>
    </xf>
    <xf numFmtId="3" fontId="6" fillId="0" borderId="42" xfId="3" applyNumberFormat="1" applyFont="1" applyBorder="1" applyAlignment="1">
      <alignment horizontal="right" wrapText="1"/>
    </xf>
    <xf numFmtId="3" fontId="3" fillId="0" borderId="42" xfId="3" applyNumberFormat="1" applyFont="1" applyBorder="1" applyAlignment="1" applyProtection="1">
      <alignment horizontal="center" vertical="center" wrapText="1"/>
      <protection locked="0"/>
    </xf>
    <xf numFmtId="3" fontId="3" fillId="0" borderId="42" xfId="3" applyNumberFormat="1" applyFont="1" applyBorder="1" applyAlignment="1" applyProtection="1">
      <alignment horizontal="left" vertical="center" wrapText="1"/>
      <protection locked="0"/>
    </xf>
    <xf numFmtId="3" fontId="3" fillId="0" borderId="42" xfId="3" applyNumberFormat="1" applyFont="1" applyBorder="1" applyAlignment="1">
      <alignment horizontal="left" vertical="center" wrapText="1"/>
    </xf>
    <xf numFmtId="3" fontId="3" fillId="0" borderId="42" xfId="3" applyNumberFormat="1" applyFont="1" applyBorder="1" applyAlignment="1">
      <alignment horizontal="left" wrapText="1"/>
    </xf>
    <xf numFmtId="3" fontId="3" fillId="0" borderId="42" xfId="3" applyNumberFormat="1" applyFont="1" applyBorder="1" applyAlignment="1" applyProtection="1">
      <alignment horizontal="left" vertical="center"/>
      <protection locked="0"/>
    </xf>
    <xf numFmtId="3" fontId="3" fillId="0" borderId="42" xfId="3" applyNumberFormat="1" applyFont="1" applyBorder="1" applyAlignment="1" applyProtection="1">
      <alignment horizontal="left" wrapText="1"/>
      <protection locked="0"/>
    </xf>
    <xf numFmtId="3" fontId="6" fillId="0" borderId="45" xfId="3" applyNumberFormat="1" applyFont="1" applyBorder="1" applyAlignment="1">
      <alignment horizontal="right" wrapText="1"/>
    </xf>
    <xf numFmtId="3" fontId="6" fillId="0" borderId="5" xfId="3" applyNumberFormat="1" applyFont="1" applyBorder="1" applyAlignment="1">
      <alignment horizontal="right" wrapText="1"/>
    </xf>
    <xf numFmtId="3" fontId="6" fillId="0" borderId="44" xfId="3" applyNumberFormat="1" applyFont="1" applyBorder="1" applyAlignment="1">
      <alignment horizontal="right" wrapText="1"/>
    </xf>
    <xf numFmtId="3" fontId="3" fillId="0" borderId="18" xfId="3" applyNumberFormat="1" applyFont="1" applyBorder="1" applyAlignment="1" applyProtection="1">
      <alignment horizontal="center" vertical="center" wrapText="1"/>
      <protection locked="0"/>
    </xf>
    <xf numFmtId="3" fontId="3" fillId="0" borderId="17" xfId="3" applyNumberFormat="1" applyFont="1" applyBorder="1" applyAlignment="1" applyProtection="1">
      <alignment horizontal="center" vertical="center" wrapText="1"/>
      <protection locked="0"/>
    </xf>
    <xf numFmtId="3" fontId="3" fillId="0" borderId="70" xfId="3" applyNumberFormat="1" applyFont="1" applyBorder="1" applyAlignment="1" applyProtection="1">
      <alignment horizontal="center" vertical="center" wrapText="1"/>
      <protection locked="0"/>
    </xf>
    <xf numFmtId="3" fontId="3" fillId="0" borderId="105" xfId="3" applyNumberFormat="1" applyFont="1" applyBorder="1" applyAlignment="1" applyProtection="1">
      <alignment horizontal="left" vertical="center" wrapText="1"/>
      <protection locked="0"/>
    </xf>
    <xf numFmtId="3" fontId="3" fillId="0" borderId="92" xfId="3" applyNumberFormat="1" applyFont="1" applyBorder="1" applyAlignment="1" applyProtection="1">
      <alignment horizontal="left" vertical="center" wrapText="1"/>
      <protection locked="0"/>
    </xf>
    <xf numFmtId="3" fontId="3" fillId="0" borderId="106" xfId="3" applyNumberFormat="1" applyFont="1" applyBorder="1" applyAlignment="1" applyProtection="1">
      <alignment horizontal="left" vertical="center" wrapText="1"/>
      <protection locked="0"/>
    </xf>
    <xf numFmtId="3" fontId="3" fillId="0" borderId="19" xfId="3" applyNumberFormat="1" applyFont="1" applyBorder="1" applyAlignment="1" applyProtection="1">
      <alignment horizontal="left" vertical="center" wrapText="1"/>
      <protection locked="0"/>
    </xf>
    <xf numFmtId="3" fontId="3" fillId="0" borderId="73" xfId="3" applyNumberFormat="1" applyFont="1" applyBorder="1" applyAlignment="1" applyProtection="1">
      <alignment horizontal="left" vertical="center" wrapText="1"/>
      <protection locked="0"/>
    </xf>
    <xf numFmtId="3" fontId="3" fillId="0" borderId="72" xfId="3" applyNumberFormat="1" applyFont="1" applyBorder="1" applyAlignment="1" applyProtection="1">
      <alignment horizontal="left" vertical="center" wrapText="1"/>
      <protection locked="0"/>
    </xf>
    <xf numFmtId="3" fontId="3" fillId="0" borderId="45" xfId="3" applyNumberFormat="1" applyFont="1" applyBorder="1" applyAlignment="1" applyProtection="1">
      <alignment horizontal="left" wrapText="1"/>
      <protection locked="0"/>
    </xf>
    <xf numFmtId="3" fontId="3" fillId="0" borderId="44" xfId="3" applyNumberFormat="1" applyFont="1" applyBorder="1" applyAlignment="1" applyProtection="1">
      <alignment horizontal="left" wrapText="1"/>
      <protection locked="0"/>
    </xf>
    <xf numFmtId="3" fontId="3" fillId="0" borderId="45" xfId="3" applyNumberFormat="1" applyFont="1" applyBorder="1" applyAlignment="1">
      <alignment horizontal="center" vertical="center" wrapText="1"/>
    </xf>
    <xf numFmtId="3" fontId="3" fillId="0" borderId="44" xfId="3" applyNumberFormat="1" applyFont="1" applyBorder="1" applyAlignment="1">
      <alignment horizontal="center" vertical="center" wrapText="1"/>
    </xf>
    <xf numFmtId="3" fontId="18" fillId="0" borderId="0" xfId="3" applyNumberFormat="1" applyFont="1" applyAlignment="1">
      <alignment horizontal="center"/>
    </xf>
    <xf numFmtId="49" fontId="7" fillId="3" borderId="5" xfId="2" applyNumberFormat="1" applyFont="1" applyFill="1" applyBorder="1" applyAlignment="1" applyProtection="1">
      <alignment horizontal="center" vertical="center"/>
      <protection locked="0"/>
    </xf>
    <xf numFmtId="49" fontId="7" fillId="3" borderId="6" xfId="2" applyNumberFormat="1" applyFont="1" applyFill="1" applyBorder="1" applyAlignment="1" applyProtection="1">
      <alignment horizontal="center" vertical="center"/>
      <protection locked="0"/>
    </xf>
    <xf numFmtId="49" fontId="4" fillId="3" borderId="1" xfId="2" applyNumberFormat="1" applyFont="1" applyFill="1" applyBorder="1" applyAlignment="1">
      <alignment horizontal="center" vertical="center"/>
    </xf>
    <xf numFmtId="49" fontId="4" fillId="3" borderId="2" xfId="2" applyNumberFormat="1" applyFont="1" applyFill="1" applyBorder="1" applyAlignment="1">
      <alignment horizontal="center" vertical="center"/>
    </xf>
    <xf numFmtId="49" fontId="4" fillId="3" borderId="3" xfId="2" applyNumberFormat="1" applyFont="1" applyFill="1" applyBorder="1" applyAlignment="1">
      <alignment horizontal="center" vertical="center"/>
    </xf>
    <xf numFmtId="0" fontId="3" fillId="0" borderId="20" xfId="2" applyFont="1" applyBorder="1" applyAlignment="1">
      <alignment horizontal="center" vertical="center" wrapText="1"/>
    </xf>
    <xf numFmtId="0" fontId="3" fillId="0" borderId="21" xfId="2" applyFont="1" applyBorder="1" applyAlignment="1">
      <alignment horizontal="center" vertical="center" wrapText="1"/>
    </xf>
    <xf numFmtId="0" fontId="3" fillId="0" borderId="90" xfId="2" applyFont="1" applyBorder="1" applyAlignment="1">
      <alignment horizontal="center" vertical="center" textRotation="90" wrapText="1"/>
    </xf>
    <xf numFmtId="0" fontId="3" fillId="0" borderId="22" xfId="2" applyFont="1" applyBorder="1" applyAlignment="1">
      <alignment horizontal="center" vertical="center" textRotation="90" wrapText="1"/>
    </xf>
    <xf numFmtId="0" fontId="3" fillId="0" borderId="19" xfId="2" applyFont="1" applyBorder="1" applyAlignment="1">
      <alignment horizontal="center" vertical="center" textRotation="90" wrapText="1"/>
    </xf>
    <xf numFmtId="0" fontId="3" fillId="0" borderId="24" xfId="2" applyFont="1" applyBorder="1" applyAlignment="1">
      <alignment horizontal="center" vertical="center" textRotation="90" wrapText="1"/>
    </xf>
    <xf numFmtId="0" fontId="3" fillId="0" borderId="0" xfId="2" applyFont="1" applyAlignment="1">
      <alignment horizontal="center" vertical="center" textRotation="90" wrapText="1"/>
    </xf>
    <xf numFmtId="0" fontId="3" fillId="0" borderId="25" xfId="2" applyFont="1" applyBorder="1" applyAlignment="1">
      <alignment horizontal="center" vertical="center" textRotation="90" wrapText="1"/>
    </xf>
    <xf numFmtId="0" fontId="6" fillId="0" borderId="93" xfId="2" applyFont="1" applyBorder="1" applyAlignment="1">
      <alignment horizontal="left" vertical="center"/>
    </xf>
    <xf numFmtId="0" fontId="6" fillId="0" borderId="94" xfId="2" applyFont="1" applyBorder="1" applyAlignment="1">
      <alignment horizontal="left" vertical="center"/>
    </xf>
    <xf numFmtId="0" fontId="6" fillId="0" borderId="50" xfId="2" applyFont="1" applyBorder="1" applyAlignment="1">
      <alignment horizontal="left" vertical="center"/>
    </xf>
    <xf numFmtId="0" fontId="6" fillId="0" borderId="52" xfId="2" applyFont="1" applyBorder="1" applyAlignment="1">
      <alignment horizontal="left" vertical="center"/>
    </xf>
    <xf numFmtId="0" fontId="3" fillId="0" borderId="91" xfId="2" applyFont="1" applyBorder="1" applyAlignment="1">
      <alignment horizontal="center" vertical="center" textRotation="90" wrapText="1"/>
    </xf>
    <xf numFmtId="0" fontId="3" fillId="0" borderId="47" xfId="2" applyFont="1" applyBorder="1" applyAlignment="1">
      <alignment horizontal="center" vertical="center" textRotation="90" wrapText="1"/>
    </xf>
    <xf numFmtId="49" fontId="3" fillId="0" borderId="11" xfId="2" applyNumberFormat="1" applyFont="1" applyBorder="1" applyAlignment="1">
      <alignment horizontal="center" vertical="center" textRotation="90" wrapText="1"/>
    </xf>
    <xf numFmtId="0" fontId="3" fillId="0" borderId="15" xfId="2" applyFont="1" applyBorder="1" applyAlignment="1">
      <alignment horizontal="center" vertical="center" wrapText="1"/>
    </xf>
    <xf numFmtId="49" fontId="3" fillId="0" borderId="11" xfId="2" applyNumberFormat="1" applyFont="1" applyBorder="1" applyAlignment="1">
      <alignment horizontal="center" vertical="center" wrapText="1"/>
    </xf>
    <xf numFmtId="49" fontId="3" fillId="0" borderId="15" xfId="2" applyNumberFormat="1" applyFont="1" applyBorder="1" applyAlignment="1">
      <alignment horizontal="center" vertical="center" wrapText="1"/>
    </xf>
    <xf numFmtId="49" fontId="3" fillId="0" borderId="21" xfId="2" applyNumberFormat="1" applyFont="1" applyBorder="1" applyAlignment="1">
      <alignment horizontal="center" vertical="center" wrapText="1"/>
    </xf>
    <xf numFmtId="49" fontId="3" fillId="0" borderId="12" xfId="2" applyNumberFormat="1" applyFont="1" applyBorder="1" applyAlignment="1">
      <alignment horizontal="center" vertical="center"/>
    </xf>
    <xf numFmtId="49" fontId="3" fillId="0" borderId="13" xfId="2" applyNumberFormat="1" applyFont="1" applyBorder="1" applyAlignment="1">
      <alignment horizontal="center" vertical="center"/>
    </xf>
    <xf numFmtId="49" fontId="3" fillId="0" borderId="14" xfId="2" applyNumberFormat="1" applyFont="1" applyBorder="1" applyAlignment="1">
      <alignment horizontal="center" vertical="center"/>
    </xf>
    <xf numFmtId="0" fontId="3" fillId="0" borderId="20" xfId="2" applyFont="1" applyBorder="1" applyAlignment="1">
      <alignment horizontal="center" vertical="center" textRotation="90"/>
    </xf>
    <xf numFmtId="0" fontId="3" fillId="0" borderId="21" xfId="2" applyFont="1" applyBorder="1" applyAlignment="1">
      <alignment horizontal="center" vertical="center" textRotation="90"/>
    </xf>
    <xf numFmtId="0" fontId="3" fillId="0" borderId="17" xfId="2" applyFont="1" applyBorder="1" applyAlignment="1">
      <alignment horizontal="center" vertical="center" textRotation="90" wrapText="1"/>
    </xf>
    <xf numFmtId="0" fontId="3" fillId="0" borderId="23" xfId="2" applyFont="1" applyBorder="1" applyAlignment="1">
      <alignment horizontal="center" vertical="center" textRotation="90" wrapText="1"/>
    </xf>
    <xf numFmtId="0" fontId="3" fillId="0" borderId="91" xfId="2" applyFont="1" applyBorder="1" applyAlignment="1">
      <alignment horizontal="center" vertical="center" textRotation="90"/>
    </xf>
    <xf numFmtId="0" fontId="3" fillId="0" borderId="47" xfId="2" applyFont="1" applyBorder="1" applyAlignment="1">
      <alignment horizontal="center" vertical="center" textRotation="90"/>
    </xf>
    <xf numFmtId="0" fontId="29" fillId="0" borderId="0" xfId="12" applyFont="1" applyFill="1" applyAlignment="1">
      <alignment horizontal="center" wrapText="1"/>
    </xf>
    <xf numFmtId="0" fontId="32" fillId="0" borderId="117" xfId="12" applyFont="1" applyFill="1" applyBorder="1" applyAlignment="1">
      <alignment horizontal="left" vertical="center"/>
    </xf>
    <xf numFmtId="0" fontId="32" fillId="0" borderId="117" xfId="12" applyFont="1" applyFill="1" applyBorder="1" applyAlignment="1">
      <alignment horizontal="left" vertical="center" wrapText="1"/>
    </xf>
    <xf numFmtId="0" fontId="3" fillId="0" borderId="42" xfId="14" applyFont="1" applyBorder="1" applyAlignment="1" applyProtection="1">
      <alignment horizontal="left" vertical="center" wrapText="1"/>
      <protection locked="0"/>
    </xf>
    <xf numFmtId="3" fontId="3" fillId="0" borderId="42" xfId="14" applyNumberFormat="1" applyFont="1" applyBorder="1" applyAlignment="1" applyProtection="1">
      <alignment horizontal="left" vertical="center" wrapText="1"/>
      <protection locked="0"/>
    </xf>
    <xf numFmtId="3" fontId="9" fillId="0" borderId="42" xfId="14" applyNumberFormat="1" applyFont="1" applyBorder="1" applyAlignment="1" applyProtection="1">
      <alignment horizontal="center" vertical="center" wrapText="1"/>
      <protection locked="0"/>
    </xf>
    <xf numFmtId="0" fontId="3" fillId="0" borderId="42" xfId="0" applyFont="1" applyBorder="1" applyAlignment="1">
      <alignment horizontal="center" vertical="center" wrapText="1"/>
    </xf>
    <xf numFmtId="0" fontId="9" fillId="0" borderId="42" xfId="14" applyFont="1" applyBorder="1" applyAlignment="1">
      <alignment horizontal="center" vertical="center" wrapText="1"/>
    </xf>
    <xf numFmtId="0" fontId="6" fillId="0" borderId="42" xfId="14" applyFont="1" applyBorder="1" applyAlignment="1">
      <alignment horizontal="right" vertical="center" wrapText="1"/>
    </xf>
    <xf numFmtId="0" fontId="3" fillId="0" borderId="42" xfId="14" applyFont="1" applyBorder="1" applyAlignment="1">
      <alignment horizontal="center" vertical="center" wrapText="1"/>
    </xf>
    <xf numFmtId="0" fontId="3" fillId="0" borderId="45" xfId="14" applyFont="1" applyBorder="1" applyAlignment="1" applyProtection="1">
      <alignment horizontal="left" vertical="center" wrapText="1"/>
      <protection locked="0"/>
    </xf>
    <xf numFmtId="0" fontId="3" fillId="0" borderId="44" xfId="14" applyFont="1" applyBorder="1" applyAlignment="1" applyProtection="1">
      <alignment horizontal="left" vertical="center" wrapText="1"/>
      <protection locked="0"/>
    </xf>
    <xf numFmtId="0" fontId="3" fillId="0" borderId="0" xfId="14" applyFont="1" applyAlignment="1">
      <alignment horizontal="left" vertical="center"/>
    </xf>
    <xf numFmtId="0" fontId="3" fillId="0" borderId="42" xfId="14" applyFont="1" applyBorder="1" applyAlignment="1" applyProtection="1">
      <alignment horizontal="center" vertical="center" wrapText="1"/>
      <protection locked="0"/>
    </xf>
    <xf numFmtId="0" fontId="3" fillId="0" borderId="105" xfId="14" applyFont="1" applyBorder="1" applyAlignment="1" applyProtection="1">
      <alignment horizontal="left" vertical="center" wrapText="1"/>
      <protection locked="0"/>
    </xf>
    <xf numFmtId="0" fontId="3" fillId="0" borderId="92" xfId="14" applyFont="1" applyBorder="1" applyAlignment="1" applyProtection="1">
      <alignment horizontal="left" vertical="center" wrapText="1"/>
      <protection locked="0"/>
    </xf>
    <xf numFmtId="0" fontId="3" fillId="0" borderId="106" xfId="14" applyFont="1" applyBorder="1" applyAlignment="1" applyProtection="1">
      <alignment horizontal="left" vertical="center" wrapText="1"/>
      <protection locked="0"/>
    </xf>
    <xf numFmtId="0" fontId="3" fillId="0" borderId="19" xfId="14" applyFont="1" applyBorder="1" applyAlignment="1" applyProtection="1">
      <alignment horizontal="left" vertical="center" wrapText="1"/>
      <protection locked="0"/>
    </xf>
    <xf numFmtId="3" fontId="9" fillId="4" borderId="42" xfId="14" applyNumberFormat="1" applyFont="1" applyFill="1" applyBorder="1" applyAlignment="1" applyProtection="1">
      <alignment horizontal="center" vertical="center" wrapText="1"/>
      <protection locked="0"/>
    </xf>
    <xf numFmtId="0" fontId="3" fillId="0" borderId="18" xfId="0" applyFont="1" applyBorder="1" applyAlignment="1">
      <alignment horizontal="center" vertical="center" wrapText="1"/>
    </xf>
    <xf numFmtId="0" fontId="3" fillId="0" borderId="70" xfId="0" applyFont="1" applyBorder="1" applyAlignment="1">
      <alignment horizontal="center" vertical="center" wrapText="1"/>
    </xf>
    <xf numFmtId="0" fontId="9" fillId="0" borderId="18" xfId="14" applyFont="1" applyBorder="1" applyAlignment="1">
      <alignment horizontal="center" vertical="center" wrapText="1"/>
    </xf>
    <xf numFmtId="0" fontId="9" fillId="0" borderId="70" xfId="14" applyFont="1" applyBorder="1" applyAlignment="1">
      <alignment horizontal="center" vertical="center" wrapText="1"/>
    </xf>
    <xf numFmtId="0" fontId="6" fillId="0" borderId="45" xfId="14" applyFont="1" applyBorder="1" applyAlignment="1">
      <alignment horizontal="right" vertical="center" wrapText="1"/>
    </xf>
    <xf numFmtId="0" fontId="6" fillId="0" borderId="5" xfId="14" applyFont="1" applyBorder="1" applyAlignment="1">
      <alignment horizontal="right" vertical="center" wrapText="1"/>
    </xf>
    <xf numFmtId="0" fontId="6" fillId="0" borderId="44" xfId="14" applyFont="1" applyBorder="1" applyAlignment="1">
      <alignment horizontal="right" vertical="center" wrapText="1"/>
    </xf>
    <xf numFmtId="0" fontId="3" fillId="0" borderId="18" xfId="14" applyFont="1" applyBorder="1" applyAlignment="1" applyProtection="1">
      <alignment horizontal="center" vertical="center" wrapText="1"/>
      <protection locked="0"/>
    </xf>
    <xf numFmtId="0" fontId="3" fillId="0" borderId="70" xfId="14" applyFont="1" applyBorder="1" applyAlignment="1" applyProtection="1">
      <alignment horizontal="center" vertical="center" wrapText="1"/>
      <protection locked="0"/>
    </xf>
    <xf numFmtId="0" fontId="3" fillId="0" borderId="73" xfId="14" applyFont="1" applyBorder="1" applyAlignment="1" applyProtection="1">
      <alignment horizontal="left" vertical="center" wrapText="1"/>
      <protection locked="0"/>
    </xf>
    <xf numFmtId="0" fontId="3" fillId="0" borderId="72" xfId="14" applyFont="1" applyBorder="1" applyAlignment="1" applyProtection="1">
      <alignment horizontal="left" vertical="center" wrapText="1"/>
      <protection locked="0"/>
    </xf>
    <xf numFmtId="3" fontId="9" fillId="0" borderId="18" xfId="14" applyNumberFormat="1" applyFont="1" applyBorder="1" applyAlignment="1" applyProtection="1">
      <alignment horizontal="center" vertical="center" wrapText="1"/>
      <protection locked="0"/>
    </xf>
    <xf numFmtId="3" fontId="9" fillId="0" borderId="70" xfId="14" applyNumberFormat="1" applyFont="1" applyBorder="1" applyAlignment="1" applyProtection="1">
      <alignment horizontal="center" vertical="center" wrapText="1"/>
      <protection locked="0"/>
    </xf>
    <xf numFmtId="0" fontId="3" fillId="0" borderId="18" xfId="14" applyFont="1" applyBorder="1" applyAlignment="1">
      <alignment horizontal="center" vertical="center" wrapText="1"/>
    </xf>
    <xf numFmtId="0" fontId="3" fillId="0" borderId="70" xfId="14" applyFont="1" applyBorder="1" applyAlignment="1">
      <alignment horizontal="center" vertical="center" wrapText="1"/>
    </xf>
    <xf numFmtId="0" fontId="3" fillId="0" borderId="105" xfId="14" applyFont="1" applyBorder="1" applyAlignment="1">
      <alignment horizontal="center" vertical="center" wrapText="1"/>
    </xf>
    <xf numFmtId="0" fontId="3" fillId="0" borderId="92" xfId="14" applyFont="1" applyBorder="1" applyAlignment="1">
      <alignment horizontal="center" vertical="center" wrapText="1"/>
    </xf>
    <xf numFmtId="0" fontId="3" fillId="0" borderId="73" xfId="14" applyFont="1" applyBorder="1" applyAlignment="1">
      <alignment horizontal="center" vertical="center" wrapText="1"/>
    </xf>
    <xf numFmtId="0" fontId="3" fillId="0" borderId="72" xfId="14" applyFont="1" applyBorder="1" applyAlignment="1">
      <alignment horizontal="center" vertical="center" wrapText="1"/>
    </xf>
    <xf numFmtId="0" fontId="3" fillId="0" borderId="45" xfId="0" applyFont="1" applyBorder="1" applyAlignment="1">
      <alignment horizontal="center" vertical="center" wrapText="1"/>
    </xf>
    <xf numFmtId="0" fontId="3" fillId="0" borderId="44" xfId="0" applyFont="1" applyBorder="1" applyAlignment="1">
      <alignment horizontal="center" vertical="center" wrapText="1"/>
    </xf>
    <xf numFmtId="0" fontId="18" fillId="0" borderId="0" xfId="14" applyFont="1" applyAlignment="1">
      <alignment horizontal="center" vertical="center"/>
    </xf>
  </cellXfs>
  <cellStyles count="16">
    <cellStyle name="Good" xfId="1" builtinId="26"/>
    <cellStyle name="Normal" xfId="0" builtinId="0"/>
    <cellStyle name="Normal 11" xfId="7"/>
    <cellStyle name="Normal 11 2" xfId="10"/>
    <cellStyle name="Normal 2" xfId="2"/>
    <cellStyle name="Normal 2 2" xfId="5"/>
    <cellStyle name="Normal 2 2 2" xfId="12"/>
    <cellStyle name="Normal 3" xfId="3"/>
    <cellStyle name="Normal 3 2" xfId="13"/>
    <cellStyle name="Normal 3 2 2" xfId="15"/>
    <cellStyle name="Normal 3 2 2 2" xfId="4"/>
    <cellStyle name="Normal 3 2 2 2 2" xfId="8"/>
    <cellStyle name="Normal 3 3" xfId="11"/>
    <cellStyle name="Normal 3 4" xfId="14"/>
    <cellStyle name="Normal 6" xfId="9"/>
    <cellStyle name="Normal_budžeta nod.2" xfId="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F275" sqref="F275"/>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329</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317</v>
      </c>
      <c r="D3" s="1410"/>
      <c r="E3" s="1410"/>
      <c r="F3" s="1410"/>
      <c r="G3" s="1410"/>
      <c r="H3" s="1410"/>
      <c r="I3" s="1410"/>
      <c r="J3" s="1410"/>
      <c r="K3" s="1410"/>
      <c r="L3" s="1410"/>
      <c r="M3" s="1410"/>
      <c r="N3" s="1410"/>
      <c r="O3" s="1410"/>
      <c r="P3" s="1411"/>
      <c r="Q3" s="590"/>
    </row>
    <row r="4" spans="1:17" ht="12.75" customHeight="1" x14ac:dyDescent="0.25">
      <c r="A4" s="3" t="s">
        <v>4</v>
      </c>
      <c r="B4" s="4"/>
      <c r="C4" s="1410" t="s">
        <v>318</v>
      </c>
      <c r="D4" s="1410"/>
      <c r="E4" s="1410"/>
      <c r="F4" s="1410"/>
      <c r="G4" s="1410"/>
      <c r="H4" s="1410"/>
      <c r="I4" s="1410"/>
      <c r="J4" s="1410"/>
      <c r="K4" s="1410"/>
      <c r="L4" s="1410"/>
      <c r="M4" s="1410"/>
      <c r="N4" s="1410"/>
      <c r="O4" s="1410"/>
      <c r="P4" s="1411"/>
      <c r="Q4" s="590"/>
    </row>
    <row r="5" spans="1:17" ht="12.75" customHeight="1" x14ac:dyDescent="0.25">
      <c r="A5" s="5" t="s">
        <v>6</v>
      </c>
      <c r="B5" s="6"/>
      <c r="C5" s="1404" t="s">
        <v>319</v>
      </c>
      <c r="D5" s="1404"/>
      <c r="E5" s="1404"/>
      <c r="F5" s="1404"/>
      <c r="G5" s="1404"/>
      <c r="H5" s="1404"/>
      <c r="I5" s="1404"/>
      <c r="J5" s="1404"/>
      <c r="K5" s="1404"/>
      <c r="L5" s="1404"/>
      <c r="M5" s="1404"/>
      <c r="N5" s="1404"/>
      <c r="O5" s="1404"/>
      <c r="P5" s="1405"/>
      <c r="Q5" s="590"/>
    </row>
    <row r="6" spans="1:17" ht="12.75" customHeight="1" x14ac:dyDescent="0.25">
      <c r="A6" s="5" t="s">
        <v>8</v>
      </c>
      <c r="B6" s="6"/>
      <c r="C6" s="1404" t="s">
        <v>320</v>
      </c>
      <c r="D6" s="1404"/>
      <c r="E6" s="1404"/>
      <c r="F6" s="1404"/>
      <c r="G6" s="1404"/>
      <c r="H6" s="1404"/>
      <c r="I6" s="1404"/>
      <c r="J6" s="1404"/>
      <c r="K6" s="1404"/>
      <c r="L6" s="1404"/>
      <c r="M6" s="1404"/>
      <c r="N6" s="1404"/>
      <c r="O6" s="1404"/>
      <c r="P6" s="1405"/>
      <c r="Q6" s="590"/>
    </row>
    <row r="7" spans="1:17" ht="25.5" customHeight="1" x14ac:dyDescent="0.25">
      <c r="A7" s="5" t="s">
        <v>10</v>
      </c>
      <c r="B7" s="6"/>
      <c r="C7" s="1410" t="s">
        <v>321</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322</v>
      </c>
      <c r="D9" s="1404"/>
      <c r="E9" s="1404"/>
      <c r="F9" s="1404"/>
      <c r="G9" s="1404"/>
      <c r="H9" s="1404"/>
      <c r="I9" s="1404"/>
      <c r="J9" s="1404"/>
      <c r="K9" s="1404"/>
      <c r="L9" s="1404"/>
      <c r="M9" s="1404"/>
      <c r="N9" s="1404"/>
      <c r="O9" s="1404"/>
      <c r="P9" s="1405"/>
      <c r="Q9" s="590"/>
    </row>
    <row r="10" spans="1:17" ht="12.75" customHeight="1" x14ac:dyDescent="0.25">
      <c r="A10" s="5"/>
      <c r="B10" s="6" t="s">
        <v>15</v>
      </c>
      <c r="C10" s="1404" t="s">
        <v>323</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324</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384"/>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75" customHeight="1" thickBot="1" x14ac:dyDescent="0.3">
      <c r="A17" s="1385"/>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976942</v>
      </c>
      <c r="D20" s="32">
        <f t="shared" ref="D20:E20" si="0">SUM(D21,D24,D25,D41,D43)</f>
        <v>956091</v>
      </c>
      <c r="E20" s="33">
        <f t="shared" si="0"/>
        <v>0</v>
      </c>
      <c r="F20" s="34">
        <f>SUM(F21,F24,F25,F41,F43)</f>
        <v>956091</v>
      </c>
      <c r="G20" s="32">
        <f t="shared" ref="G20:H20" si="1">SUM(G21,G24,G43)</f>
        <v>10719</v>
      </c>
      <c r="H20" s="33">
        <f t="shared" si="1"/>
        <v>0</v>
      </c>
      <c r="I20" s="34">
        <f>SUM(I21,I24,I43)</f>
        <v>10719</v>
      </c>
      <c r="J20" s="35">
        <f t="shared" ref="J20:K20" si="2">SUM(J21,J26,J43)</f>
        <v>10132</v>
      </c>
      <c r="K20" s="33">
        <f t="shared" si="2"/>
        <v>0</v>
      </c>
      <c r="L20" s="34">
        <f>SUM(L21,L26,L43)</f>
        <v>10132</v>
      </c>
      <c r="M20" s="32">
        <f t="shared" ref="M20:O20" si="3">SUM(M21,M45)</f>
        <v>0</v>
      </c>
      <c r="N20" s="33">
        <f t="shared" si="3"/>
        <v>0</v>
      </c>
      <c r="O20" s="34">
        <f t="shared" si="3"/>
        <v>0</v>
      </c>
      <c r="P20" s="36"/>
    </row>
    <row r="21" spans="1:17" ht="12.75" thickTop="1" x14ac:dyDescent="0.25">
      <c r="A21" s="37"/>
      <c r="B21" s="38" t="s">
        <v>41</v>
      </c>
      <c r="C21" s="553">
        <f t="shared" ref="C21:C84" si="4">F21+I21+L21+O21</f>
        <v>1873</v>
      </c>
      <c r="D21" s="39">
        <f t="shared" ref="D21:E21" si="5">SUM(D22:D23)</f>
        <v>0</v>
      </c>
      <c r="E21" s="40">
        <f t="shared" si="5"/>
        <v>0</v>
      </c>
      <c r="F21" s="41">
        <f>SUM(F22:F23)</f>
        <v>0</v>
      </c>
      <c r="G21" s="39">
        <f t="shared" ref="G21:H21" si="6">SUM(G22:G23)</f>
        <v>0</v>
      </c>
      <c r="H21" s="40">
        <f t="shared" si="6"/>
        <v>0</v>
      </c>
      <c r="I21" s="41">
        <f>SUM(I22:I23)</f>
        <v>0</v>
      </c>
      <c r="J21" s="42">
        <f t="shared" ref="J21:K21" si="7">SUM(J22:J23)</f>
        <v>1873</v>
      </c>
      <c r="K21" s="40">
        <f t="shared" si="7"/>
        <v>0</v>
      </c>
      <c r="L21" s="41">
        <f>SUM(L22:L23)</f>
        <v>1873</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1873</v>
      </c>
      <c r="D23" s="53"/>
      <c r="E23" s="54"/>
      <c r="F23" s="55">
        <f t="shared" ref="F23:F25" si="9">D23+E23</f>
        <v>0</v>
      </c>
      <c r="G23" s="53"/>
      <c r="H23" s="54"/>
      <c r="I23" s="55">
        <f t="shared" ref="I23:I24" si="10">G23+H23</f>
        <v>0</v>
      </c>
      <c r="J23" s="298">
        <v>1873</v>
      </c>
      <c r="K23" s="54"/>
      <c r="L23" s="55">
        <f>J23+K23</f>
        <v>1873</v>
      </c>
      <c r="M23" s="53"/>
      <c r="N23" s="54"/>
      <c r="O23" s="55">
        <f>M23+N23</f>
        <v>0</v>
      </c>
      <c r="P23" s="299"/>
    </row>
    <row r="24" spans="1:17" s="29" customFormat="1" ht="29.25" customHeight="1" thickBot="1" x14ac:dyDescent="0.3">
      <c r="A24" s="300">
        <v>19300</v>
      </c>
      <c r="B24" s="300" t="s">
        <v>44</v>
      </c>
      <c r="C24" s="556">
        <f>F24+I24</f>
        <v>966810</v>
      </c>
      <c r="D24" s="301">
        <v>956091</v>
      </c>
      <c r="E24" s="302"/>
      <c r="F24" s="303">
        <f t="shared" si="9"/>
        <v>956091</v>
      </c>
      <c r="G24" s="301">
        <v>10719</v>
      </c>
      <c r="H24" s="302"/>
      <c r="I24" s="303">
        <f t="shared" si="10"/>
        <v>10719</v>
      </c>
      <c r="J24" s="304" t="s">
        <v>45</v>
      </c>
      <c r="K24" s="305" t="s">
        <v>45</v>
      </c>
      <c r="L24" s="308" t="s">
        <v>45</v>
      </c>
      <c r="M24" s="306" t="s">
        <v>45</v>
      </c>
      <c r="N24" s="307" t="s">
        <v>45</v>
      </c>
      <c r="O24" s="308" t="s">
        <v>45</v>
      </c>
      <c r="P24" s="210"/>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8159</v>
      </c>
      <c r="D26" s="68" t="s">
        <v>45</v>
      </c>
      <c r="E26" s="67" t="s">
        <v>45</v>
      </c>
      <c r="F26" s="65" t="s">
        <v>45</v>
      </c>
      <c r="G26" s="68" t="s">
        <v>45</v>
      </c>
      <c r="H26" s="67" t="s">
        <v>45</v>
      </c>
      <c r="I26" s="65" t="s">
        <v>45</v>
      </c>
      <c r="J26" s="66">
        <f t="shared" ref="J26:K26" si="11">SUM(J27,J31,J33,J36)</f>
        <v>8159</v>
      </c>
      <c r="K26" s="67">
        <f t="shared" si="11"/>
        <v>0</v>
      </c>
      <c r="L26" s="178">
        <f>SUM(L27,L31,L33,L36)</f>
        <v>8159</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5974</v>
      </c>
      <c r="D33" s="68" t="s">
        <v>45</v>
      </c>
      <c r="E33" s="67" t="s">
        <v>45</v>
      </c>
      <c r="F33" s="65" t="s">
        <v>45</v>
      </c>
      <c r="G33" s="68" t="s">
        <v>45</v>
      </c>
      <c r="H33" s="67" t="s">
        <v>45</v>
      </c>
      <c r="I33" s="65" t="s">
        <v>45</v>
      </c>
      <c r="J33" s="66">
        <f t="shared" ref="J33:K33" si="16">SUM(J34:J35)</f>
        <v>5974</v>
      </c>
      <c r="K33" s="67">
        <f t="shared" si="16"/>
        <v>0</v>
      </c>
      <c r="L33" s="178">
        <f>SUM(L34:L35)</f>
        <v>5974</v>
      </c>
      <c r="M33" s="68" t="s">
        <v>45</v>
      </c>
      <c r="N33" s="67" t="s">
        <v>45</v>
      </c>
      <c r="O33" s="65" t="s">
        <v>45</v>
      </c>
      <c r="P33" s="69"/>
    </row>
    <row r="34" spans="1:16" x14ac:dyDescent="0.25">
      <c r="A34" s="45">
        <v>21381</v>
      </c>
      <c r="B34" s="71" t="s">
        <v>56</v>
      </c>
      <c r="C34" s="558">
        <f t="shared" si="13"/>
        <v>5673</v>
      </c>
      <c r="D34" s="72" t="s">
        <v>45</v>
      </c>
      <c r="E34" s="73" t="s">
        <v>45</v>
      </c>
      <c r="F34" s="74" t="s">
        <v>45</v>
      </c>
      <c r="G34" s="72" t="s">
        <v>45</v>
      </c>
      <c r="H34" s="73" t="s">
        <v>45</v>
      </c>
      <c r="I34" s="74" t="s">
        <v>45</v>
      </c>
      <c r="J34" s="75">
        <v>5673</v>
      </c>
      <c r="K34" s="76"/>
      <c r="L34" s="187">
        <f t="shared" ref="L34:L35" si="17">J34+K34</f>
        <v>5673</v>
      </c>
      <c r="M34" s="77" t="s">
        <v>45</v>
      </c>
      <c r="N34" s="76" t="s">
        <v>45</v>
      </c>
      <c r="O34" s="74" t="s">
        <v>45</v>
      </c>
      <c r="P34" s="309"/>
    </row>
    <row r="35" spans="1:16" ht="24" x14ac:dyDescent="0.25">
      <c r="A35" s="52">
        <v>21383</v>
      </c>
      <c r="B35" s="79" t="s">
        <v>57</v>
      </c>
      <c r="C35" s="559">
        <f t="shared" si="13"/>
        <v>301</v>
      </c>
      <c r="D35" s="80" t="s">
        <v>45</v>
      </c>
      <c r="E35" s="81" t="s">
        <v>45</v>
      </c>
      <c r="F35" s="82" t="s">
        <v>45</v>
      </c>
      <c r="G35" s="80" t="s">
        <v>45</v>
      </c>
      <c r="H35" s="81" t="s">
        <v>45</v>
      </c>
      <c r="I35" s="82" t="s">
        <v>45</v>
      </c>
      <c r="J35" s="83">
        <v>301</v>
      </c>
      <c r="K35" s="84"/>
      <c r="L35" s="192">
        <f t="shared" si="17"/>
        <v>301</v>
      </c>
      <c r="M35" s="86" t="s">
        <v>45</v>
      </c>
      <c r="N35" s="84" t="s">
        <v>45</v>
      </c>
      <c r="O35" s="82" t="s">
        <v>45</v>
      </c>
      <c r="P35" s="87"/>
    </row>
    <row r="36" spans="1:16" s="29" customFormat="1" ht="25.5" customHeight="1" x14ac:dyDescent="0.25">
      <c r="A36" s="70">
        <v>21390</v>
      </c>
      <c r="B36" s="59" t="s">
        <v>58</v>
      </c>
      <c r="C36" s="557">
        <f t="shared" si="13"/>
        <v>2185</v>
      </c>
      <c r="D36" s="68" t="s">
        <v>45</v>
      </c>
      <c r="E36" s="67" t="s">
        <v>45</v>
      </c>
      <c r="F36" s="65" t="s">
        <v>45</v>
      </c>
      <c r="G36" s="68" t="s">
        <v>45</v>
      </c>
      <c r="H36" s="67" t="s">
        <v>45</v>
      </c>
      <c r="I36" s="65" t="s">
        <v>45</v>
      </c>
      <c r="J36" s="66">
        <f t="shared" ref="J36:K36" si="18">SUM(J37:J40)</f>
        <v>2185</v>
      </c>
      <c r="K36" s="67">
        <f t="shared" si="18"/>
        <v>0</v>
      </c>
      <c r="L36" s="178">
        <f>SUM(L37:L40)</f>
        <v>2185</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2185</v>
      </c>
      <c r="D40" s="100" t="s">
        <v>45</v>
      </c>
      <c r="E40" s="101" t="s">
        <v>45</v>
      </c>
      <c r="F40" s="102" t="s">
        <v>45</v>
      </c>
      <c r="G40" s="100" t="s">
        <v>45</v>
      </c>
      <c r="H40" s="101" t="s">
        <v>45</v>
      </c>
      <c r="I40" s="102" t="s">
        <v>45</v>
      </c>
      <c r="J40" s="103">
        <v>2185</v>
      </c>
      <c r="K40" s="104"/>
      <c r="L40" s="216">
        <f t="shared" si="19"/>
        <v>2185</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100</v>
      </c>
      <c r="D43" s="124">
        <f t="shared" ref="D43:E43" si="21">D44</f>
        <v>0</v>
      </c>
      <c r="E43" s="125">
        <f t="shared" si="21"/>
        <v>0</v>
      </c>
      <c r="F43" s="62">
        <f>F44</f>
        <v>0</v>
      </c>
      <c r="G43" s="124">
        <f t="shared" ref="G43:L43" si="22">G44</f>
        <v>0</v>
      </c>
      <c r="H43" s="125">
        <f t="shared" si="22"/>
        <v>0</v>
      </c>
      <c r="I43" s="62">
        <f t="shared" si="22"/>
        <v>0</v>
      </c>
      <c r="J43" s="126">
        <f t="shared" si="22"/>
        <v>100</v>
      </c>
      <c r="K43" s="125">
        <f t="shared" si="22"/>
        <v>0</v>
      </c>
      <c r="L43" s="62">
        <f t="shared" si="22"/>
        <v>100</v>
      </c>
      <c r="M43" s="68" t="s">
        <v>45</v>
      </c>
      <c r="N43" s="67" t="s">
        <v>45</v>
      </c>
      <c r="O43" s="65" t="s">
        <v>45</v>
      </c>
      <c r="P43" s="69"/>
    </row>
    <row r="44" spans="1:16" s="29" customFormat="1" ht="24" x14ac:dyDescent="0.25">
      <c r="A44" s="52">
        <v>21499</v>
      </c>
      <c r="B44" s="79" t="s">
        <v>66</v>
      </c>
      <c r="C44" s="564">
        <f>F44+I44+L44</f>
        <v>100</v>
      </c>
      <c r="D44" s="127"/>
      <c r="E44" s="128"/>
      <c r="F44" s="48">
        <f>D44+E44</f>
        <v>0</v>
      </c>
      <c r="G44" s="46"/>
      <c r="H44" s="47"/>
      <c r="I44" s="48">
        <f>G44+H44</f>
        <v>0</v>
      </c>
      <c r="J44" s="75">
        <v>100</v>
      </c>
      <c r="K44" s="76"/>
      <c r="L44" s="48">
        <f>J44+K44</f>
        <v>100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976942</v>
      </c>
      <c r="D50" s="150">
        <f t="shared" ref="D50:E50" si="26">SUM(D51,D269)</f>
        <v>956091</v>
      </c>
      <c r="E50" s="151">
        <f t="shared" si="26"/>
        <v>0</v>
      </c>
      <c r="F50" s="152">
        <f>SUM(F51,F269)</f>
        <v>956091</v>
      </c>
      <c r="G50" s="150">
        <f t="shared" ref="G50:O50" si="27">SUM(G51,G269)</f>
        <v>10719</v>
      </c>
      <c r="H50" s="151">
        <f t="shared" si="27"/>
        <v>0</v>
      </c>
      <c r="I50" s="152">
        <f t="shared" si="27"/>
        <v>10719</v>
      </c>
      <c r="J50" s="153">
        <f t="shared" si="27"/>
        <v>10132</v>
      </c>
      <c r="K50" s="151">
        <f t="shared" si="27"/>
        <v>0</v>
      </c>
      <c r="L50" s="152">
        <f t="shared" si="27"/>
        <v>10132</v>
      </c>
      <c r="M50" s="150">
        <f t="shared" si="27"/>
        <v>0</v>
      </c>
      <c r="N50" s="151">
        <f t="shared" si="27"/>
        <v>0</v>
      </c>
      <c r="O50" s="152">
        <f t="shared" si="27"/>
        <v>0</v>
      </c>
      <c r="P50" s="154"/>
    </row>
    <row r="51" spans="1:16" s="29" customFormat="1" ht="36.75" thickTop="1" x14ac:dyDescent="0.25">
      <c r="A51" s="155"/>
      <c r="B51" s="156" t="s">
        <v>72</v>
      </c>
      <c r="C51" s="568">
        <f t="shared" si="4"/>
        <v>976942</v>
      </c>
      <c r="D51" s="157">
        <f t="shared" ref="D51:E51" si="28">SUM(D52,D181)</f>
        <v>956091</v>
      </c>
      <c r="E51" s="158">
        <f t="shared" si="28"/>
        <v>0</v>
      </c>
      <c r="F51" s="159">
        <f>SUM(F52,F181)</f>
        <v>956091</v>
      </c>
      <c r="G51" s="157">
        <f t="shared" ref="G51:H51" si="29">SUM(G52,G181)</f>
        <v>10719</v>
      </c>
      <c r="H51" s="158">
        <f t="shared" si="29"/>
        <v>0</v>
      </c>
      <c r="I51" s="159">
        <f>SUM(I52,I181)</f>
        <v>10719</v>
      </c>
      <c r="J51" s="160">
        <f t="shared" ref="J51:K51" si="30">SUM(J52,J181)</f>
        <v>10132</v>
      </c>
      <c r="K51" s="158">
        <f t="shared" si="30"/>
        <v>0</v>
      </c>
      <c r="L51" s="159">
        <f>SUM(L52,L181)</f>
        <v>10132</v>
      </c>
      <c r="M51" s="157">
        <f t="shared" ref="M51:O51" si="31">SUM(M52,M181)</f>
        <v>0</v>
      </c>
      <c r="N51" s="158">
        <f t="shared" si="31"/>
        <v>0</v>
      </c>
      <c r="O51" s="159">
        <f t="shared" si="31"/>
        <v>0</v>
      </c>
      <c r="P51" s="161"/>
    </row>
    <row r="52" spans="1:16" s="29" customFormat="1" ht="24" x14ac:dyDescent="0.25">
      <c r="A52" s="162"/>
      <c r="B52" s="20" t="s">
        <v>73</v>
      </c>
      <c r="C52" s="569">
        <f t="shared" si="4"/>
        <v>966227</v>
      </c>
      <c r="D52" s="163">
        <f t="shared" ref="D52:E52" si="32">SUM(D53,D75,D160,D174)</f>
        <v>946066</v>
      </c>
      <c r="E52" s="164">
        <f t="shared" si="32"/>
        <v>0</v>
      </c>
      <c r="F52" s="165">
        <f>SUM(F53,F75,F160,F174)</f>
        <v>946066</v>
      </c>
      <c r="G52" s="163">
        <f t="shared" ref="G52:H52" si="33">SUM(G53,G75,G160,G174)</f>
        <v>10719</v>
      </c>
      <c r="H52" s="164">
        <f t="shared" si="33"/>
        <v>0</v>
      </c>
      <c r="I52" s="165">
        <f>SUM(I53,I75,I160,I174)</f>
        <v>10719</v>
      </c>
      <c r="J52" s="166">
        <f t="shared" ref="J52:K52" si="34">SUM(J53,J75,J160,J174)</f>
        <v>9442</v>
      </c>
      <c r="K52" s="164">
        <f t="shared" si="34"/>
        <v>0</v>
      </c>
      <c r="L52" s="165">
        <f>SUM(L53,L75,L160,L174)</f>
        <v>9442</v>
      </c>
      <c r="M52" s="163">
        <f t="shared" ref="M52:O52" si="35">SUM(M53,M75,M160,M174)</f>
        <v>0</v>
      </c>
      <c r="N52" s="164">
        <f t="shared" si="35"/>
        <v>0</v>
      </c>
      <c r="O52" s="165">
        <f t="shared" si="35"/>
        <v>0</v>
      </c>
      <c r="P52" s="167"/>
    </row>
    <row r="53" spans="1:16" s="29" customFormat="1" x14ac:dyDescent="0.25">
      <c r="A53" s="168">
        <v>1000</v>
      </c>
      <c r="B53" s="168" t="s">
        <v>74</v>
      </c>
      <c r="C53" s="570">
        <f t="shared" si="4"/>
        <v>885974</v>
      </c>
      <c r="D53" s="169">
        <f t="shared" ref="D53:E53" si="36">SUM(D54,D67)</f>
        <v>875255</v>
      </c>
      <c r="E53" s="170">
        <f t="shared" si="36"/>
        <v>0</v>
      </c>
      <c r="F53" s="171">
        <f>SUM(F54,F67)</f>
        <v>875255</v>
      </c>
      <c r="G53" s="169">
        <f t="shared" ref="G53:H53" si="37">SUM(G54,G67)</f>
        <v>10719</v>
      </c>
      <c r="H53" s="170">
        <f t="shared" si="37"/>
        <v>0</v>
      </c>
      <c r="I53" s="171">
        <f>SUM(I54,I67)</f>
        <v>10719</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687247</v>
      </c>
      <c r="D54" s="176">
        <f t="shared" ref="D54:E54" si="40">SUM(D55,D58,D66)</f>
        <v>660223</v>
      </c>
      <c r="E54" s="177">
        <f t="shared" si="40"/>
        <v>18312</v>
      </c>
      <c r="F54" s="178">
        <f>SUM(F55,F58,F66)</f>
        <v>678535</v>
      </c>
      <c r="G54" s="176">
        <f t="shared" ref="G54:H54" si="41">SUM(G55,G58,G66)</f>
        <v>8712</v>
      </c>
      <c r="H54" s="177">
        <f t="shared" si="41"/>
        <v>0</v>
      </c>
      <c r="I54" s="178">
        <f>SUM(I55,I58,I66)</f>
        <v>8712</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653871</v>
      </c>
      <c r="D55" s="140">
        <f t="shared" ref="D55:E55" si="44">SUM(D56:D57)</f>
        <v>625877</v>
      </c>
      <c r="E55" s="141">
        <f t="shared" si="44"/>
        <v>19282</v>
      </c>
      <c r="F55" s="182">
        <f>SUM(F56:F57)</f>
        <v>645159</v>
      </c>
      <c r="G55" s="140">
        <f t="shared" ref="G55:H55" si="45">SUM(G56:G57)</f>
        <v>8712</v>
      </c>
      <c r="H55" s="141">
        <f t="shared" si="45"/>
        <v>0</v>
      </c>
      <c r="I55" s="182">
        <f>SUM(I56:I57)</f>
        <v>8712</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310"/>
    </row>
    <row r="57" spans="1:16" ht="27.75" customHeight="1" x14ac:dyDescent="0.25">
      <c r="A57" s="52">
        <v>1119</v>
      </c>
      <c r="B57" s="79" t="s">
        <v>78</v>
      </c>
      <c r="C57" s="559">
        <f t="shared" si="4"/>
        <v>653871</v>
      </c>
      <c r="D57" s="190">
        <v>625877</v>
      </c>
      <c r="E57" s="191">
        <v>19282</v>
      </c>
      <c r="F57" s="192">
        <f t="shared" si="48"/>
        <v>645159</v>
      </c>
      <c r="G57" s="190">
        <v>8712</v>
      </c>
      <c r="H57" s="191"/>
      <c r="I57" s="192">
        <f t="shared" si="49"/>
        <v>8712</v>
      </c>
      <c r="J57" s="193"/>
      <c r="K57" s="191"/>
      <c r="L57" s="192">
        <f t="shared" si="50"/>
        <v>0</v>
      </c>
      <c r="M57" s="190"/>
      <c r="N57" s="191"/>
      <c r="O57" s="192">
        <f t="shared" si="51"/>
        <v>0</v>
      </c>
      <c r="P57" s="208" t="s">
        <v>325</v>
      </c>
    </row>
    <row r="58" spans="1:16" x14ac:dyDescent="0.25">
      <c r="A58" s="195">
        <v>1140</v>
      </c>
      <c r="B58" s="79" t="s">
        <v>79</v>
      </c>
      <c r="C58" s="559">
        <f t="shared" si="4"/>
        <v>33376</v>
      </c>
      <c r="D58" s="196">
        <f t="shared" ref="D58:E58" si="52">SUM(D59:D65)</f>
        <v>34346</v>
      </c>
      <c r="E58" s="197">
        <f t="shared" si="52"/>
        <v>-970</v>
      </c>
      <c r="F58" s="192">
        <f>SUM(F59:F65)</f>
        <v>33376</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208"/>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208"/>
    </row>
    <row r="60" spans="1:16" ht="28.5" hidden="1" customHeight="1" x14ac:dyDescent="0.25">
      <c r="A60" s="52">
        <v>1142</v>
      </c>
      <c r="B60" s="79" t="s">
        <v>81</v>
      </c>
      <c r="C60" s="559">
        <f t="shared" si="4"/>
        <v>0</v>
      </c>
      <c r="D60" s="190">
        <v>970</v>
      </c>
      <c r="E60" s="191">
        <v>-970</v>
      </c>
      <c r="F60" s="192">
        <f t="shared" si="56"/>
        <v>0</v>
      </c>
      <c r="G60" s="190"/>
      <c r="H60" s="191"/>
      <c r="I60" s="192">
        <f t="shared" si="57"/>
        <v>0</v>
      </c>
      <c r="J60" s="193"/>
      <c r="K60" s="191"/>
      <c r="L60" s="192">
        <f t="shared" si="58"/>
        <v>0</v>
      </c>
      <c r="M60" s="190"/>
      <c r="N60" s="191"/>
      <c r="O60" s="192">
        <f t="shared" si="59"/>
        <v>0</v>
      </c>
      <c r="P60" s="208" t="s">
        <v>326</v>
      </c>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208"/>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208"/>
    </row>
    <row r="63" spans="1:16" x14ac:dyDescent="0.25">
      <c r="A63" s="52">
        <v>1147</v>
      </c>
      <c r="B63" s="79" t="s">
        <v>84</v>
      </c>
      <c r="C63" s="559">
        <f t="shared" si="4"/>
        <v>310</v>
      </c>
      <c r="D63" s="190">
        <v>310</v>
      </c>
      <c r="E63" s="191"/>
      <c r="F63" s="192">
        <f t="shared" si="56"/>
        <v>310</v>
      </c>
      <c r="G63" s="190"/>
      <c r="H63" s="191"/>
      <c r="I63" s="192">
        <f t="shared" si="57"/>
        <v>0</v>
      </c>
      <c r="J63" s="193"/>
      <c r="K63" s="191"/>
      <c r="L63" s="192">
        <f t="shared" si="58"/>
        <v>0</v>
      </c>
      <c r="M63" s="190"/>
      <c r="N63" s="191"/>
      <c r="O63" s="192">
        <f t="shared" si="59"/>
        <v>0</v>
      </c>
      <c r="P63" s="208"/>
    </row>
    <row r="64" spans="1:16" x14ac:dyDescent="0.25">
      <c r="A64" s="52">
        <v>1148</v>
      </c>
      <c r="B64" s="79" t="s">
        <v>85</v>
      </c>
      <c r="C64" s="559">
        <f t="shared" si="4"/>
        <v>33066</v>
      </c>
      <c r="D64" s="190">
        <v>33066</v>
      </c>
      <c r="E64" s="191"/>
      <c r="F64" s="192">
        <f t="shared" si="56"/>
        <v>33066</v>
      </c>
      <c r="G64" s="190"/>
      <c r="H64" s="191"/>
      <c r="I64" s="192">
        <f t="shared" si="57"/>
        <v>0</v>
      </c>
      <c r="J64" s="193"/>
      <c r="K64" s="191"/>
      <c r="L64" s="192">
        <f t="shared" si="58"/>
        <v>0</v>
      </c>
      <c r="M64" s="190"/>
      <c r="N64" s="191"/>
      <c r="O64" s="192">
        <f t="shared" si="59"/>
        <v>0</v>
      </c>
      <c r="P64" s="208"/>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208"/>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311"/>
    </row>
    <row r="67" spans="1:16" ht="36" x14ac:dyDescent="0.25">
      <c r="A67" s="59">
        <v>1200</v>
      </c>
      <c r="B67" s="175" t="s">
        <v>89</v>
      </c>
      <c r="C67" s="557">
        <f t="shared" si="4"/>
        <v>198727</v>
      </c>
      <c r="D67" s="176">
        <f t="shared" ref="D67:E67" si="60">SUM(D68:D69)</f>
        <v>215032</v>
      </c>
      <c r="E67" s="177">
        <f t="shared" si="60"/>
        <v>-18312</v>
      </c>
      <c r="F67" s="178">
        <f>SUM(F68:F69)</f>
        <v>196720</v>
      </c>
      <c r="G67" s="176">
        <f t="shared" ref="G67:H67" si="61">SUM(G68:G69)</f>
        <v>2007</v>
      </c>
      <c r="H67" s="177">
        <f t="shared" si="61"/>
        <v>0</v>
      </c>
      <c r="I67" s="178">
        <f>SUM(I68:I69)</f>
        <v>2007</v>
      </c>
      <c r="J67" s="179">
        <f t="shared" ref="J67:K67" si="62">SUM(J68:J69)</f>
        <v>0</v>
      </c>
      <c r="K67" s="177">
        <f t="shared" si="62"/>
        <v>0</v>
      </c>
      <c r="L67" s="178">
        <f>SUM(L68:L69)</f>
        <v>0</v>
      </c>
      <c r="M67" s="176">
        <f t="shared" ref="M67:O67" si="63">SUM(M68:M69)</f>
        <v>0</v>
      </c>
      <c r="N67" s="177">
        <f t="shared" si="63"/>
        <v>0</v>
      </c>
      <c r="O67" s="178">
        <f t="shared" si="63"/>
        <v>0</v>
      </c>
      <c r="P67" s="312"/>
    </row>
    <row r="68" spans="1:16" ht="27" customHeight="1" x14ac:dyDescent="0.25">
      <c r="A68" s="203">
        <v>1210</v>
      </c>
      <c r="B68" s="71" t="s">
        <v>90</v>
      </c>
      <c r="C68" s="558">
        <f t="shared" si="4"/>
        <v>155709</v>
      </c>
      <c r="D68" s="185">
        <v>166962</v>
      </c>
      <c r="E68" s="186">
        <v>-13260</v>
      </c>
      <c r="F68" s="187">
        <f>D68+E68</f>
        <v>153702</v>
      </c>
      <c r="G68" s="185">
        <v>2007</v>
      </c>
      <c r="H68" s="186"/>
      <c r="I68" s="187">
        <f>G68+H68</f>
        <v>2007</v>
      </c>
      <c r="J68" s="188"/>
      <c r="K68" s="186"/>
      <c r="L68" s="187">
        <f>J68+K68</f>
        <v>0</v>
      </c>
      <c r="M68" s="185"/>
      <c r="N68" s="186"/>
      <c r="O68" s="187">
        <f t="shared" ref="O68" si="64">M68+N68</f>
        <v>0</v>
      </c>
      <c r="P68" s="310" t="s">
        <v>327</v>
      </c>
    </row>
    <row r="69" spans="1:16" ht="24" x14ac:dyDescent="0.25">
      <c r="A69" s="195">
        <v>1220</v>
      </c>
      <c r="B69" s="79" t="s">
        <v>92</v>
      </c>
      <c r="C69" s="559">
        <f t="shared" si="4"/>
        <v>43018</v>
      </c>
      <c r="D69" s="196">
        <f t="shared" ref="D69:E69" si="65">SUM(D70:D74)</f>
        <v>48070</v>
      </c>
      <c r="E69" s="197">
        <f t="shared" si="65"/>
        <v>-5052</v>
      </c>
      <c r="F69" s="192">
        <f>SUM(F70:F74)</f>
        <v>43018</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3.75" customHeight="1" x14ac:dyDescent="0.25">
      <c r="A70" s="52">
        <v>1221</v>
      </c>
      <c r="B70" s="79" t="s">
        <v>93</v>
      </c>
      <c r="C70" s="559">
        <f t="shared" si="4"/>
        <v>24726</v>
      </c>
      <c r="D70" s="190">
        <v>29778</v>
      </c>
      <c r="E70" s="191">
        <v>-5052</v>
      </c>
      <c r="F70" s="192">
        <f t="shared" ref="F70:F74" si="69">D70+E70</f>
        <v>24726</v>
      </c>
      <c r="G70" s="190"/>
      <c r="H70" s="191"/>
      <c r="I70" s="192">
        <f t="shared" ref="I70:I74" si="70">G70+H70</f>
        <v>0</v>
      </c>
      <c r="J70" s="193"/>
      <c r="K70" s="191"/>
      <c r="L70" s="192">
        <f t="shared" ref="L70:L74" si="71">J70+K70</f>
        <v>0</v>
      </c>
      <c r="M70" s="190"/>
      <c r="N70" s="191"/>
      <c r="O70" s="192">
        <f t="shared" ref="O70:O74" si="72">M70+N70</f>
        <v>0</v>
      </c>
      <c r="P70" s="208" t="s">
        <v>328</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17040</v>
      </c>
      <c r="D73" s="190">
        <v>17040</v>
      </c>
      <c r="E73" s="191"/>
      <c r="F73" s="192">
        <f t="shared" si="69"/>
        <v>17040</v>
      </c>
      <c r="G73" s="190"/>
      <c r="H73" s="191"/>
      <c r="I73" s="192">
        <f t="shared" si="70"/>
        <v>0</v>
      </c>
      <c r="J73" s="193"/>
      <c r="K73" s="191"/>
      <c r="L73" s="192">
        <f t="shared" si="71"/>
        <v>0</v>
      </c>
      <c r="M73" s="190"/>
      <c r="N73" s="191"/>
      <c r="O73" s="192">
        <f t="shared" si="72"/>
        <v>0</v>
      </c>
      <c r="P73" s="208"/>
    </row>
    <row r="74" spans="1:16" ht="60" x14ac:dyDescent="0.25">
      <c r="A74" s="52">
        <v>1228</v>
      </c>
      <c r="B74" s="79" t="s">
        <v>97</v>
      </c>
      <c r="C74" s="559">
        <f t="shared" si="4"/>
        <v>1252</v>
      </c>
      <c r="D74" s="190">
        <v>1252</v>
      </c>
      <c r="E74" s="191"/>
      <c r="F74" s="192">
        <f t="shared" si="69"/>
        <v>1252</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80253</v>
      </c>
      <c r="D75" s="169">
        <f t="shared" ref="D75:O75" si="73">SUM(D76,D83,D120,D151,D152)</f>
        <v>70811</v>
      </c>
      <c r="E75" s="170">
        <f t="shared" si="73"/>
        <v>0</v>
      </c>
      <c r="F75" s="171">
        <f t="shared" si="73"/>
        <v>70811</v>
      </c>
      <c r="G75" s="169">
        <f t="shared" si="73"/>
        <v>0</v>
      </c>
      <c r="H75" s="170">
        <f t="shared" si="73"/>
        <v>0</v>
      </c>
      <c r="I75" s="171">
        <f t="shared" si="73"/>
        <v>0</v>
      </c>
      <c r="J75" s="172">
        <f t="shared" si="73"/>
        <v>9442</v>
      </c>
      <c r="K75" s="170">
        <f t="shared" si="73"/>
        <v>0</v>
      </c>
      <c r="L75" s="171">
        <f t="shared" si="73"/>
        <v>9442</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72436</v>
      </c>
      <c r="D83" s="176">
        <f t="shared" ref="D83:E83" si="94">SUM(D84,D85,D91,D99,D107,D108,D114,D119)</f>
        <v>64985</v>
      </c>
      <c r="E83" s="177">
        <f t="shared" si="94"/>
        <v>0</v>
      </c>
      <c r="F83" s="178">
        <f>SUM(F84,F85,F91,F99,F107,F108,F114,F119)</f>
        <v>64985</v>
      </c>
      <c r="G83" s="176">
        <f t="shared" ref="G83:H83" si="95">SUM(G84,G85,G91,G99,G107,G108,G114,G119)</f>
        <v>0</v>
      </c>
      <c r="H83" s="177">
        <f t="shared" si="95"/>
        <v>0</v>
      </c>
      <c r="I83" s="178">
        <f>SUM(I84,I85,I91,I99,I107,I108,I114,I119)</f>
        <v>0</v>
      </c>
      <c r="J83" s="179">
        <f t="shared" ref="J83:K83" si="96">SUM(J84,J85,J91,J99,J107,J108,J114,J119)</f>
        <v>7451</v>
      </c>
      <c r="K83" s="177">
        <f t="shared" si="96"/>
        <v>0</v>
      </c>
      <c r="L83" s="178">
        <f>SUM(L84,L85,L91,L99,L107,L108,L114,L119)</f>
        <v>7451</v>
      </c>
      <c r="M83" s="176">
        <f t="shared" ref="M83:O83" si="97">SUM(M84,M85,M91,M99,M107,M108,M114,M119)</f>
        <v>0</v>
      </c>
      <c r="N83" s="177">
        <f t="shared" si="97"/>
        <v>0</v>
      </c>
      <c r="O83" s="178">
        <f t="shared" si="97"/>
        <v>0</v>
      </c>
      <c r="P83" s="207"/>
    </row>
    <row r="84" spans="1:16" x14ac:dyDescent="0.25">
      <c r="A84" s="181">
        <v>2210</v>
      </c>
      <c r="B84" s="135" t="s">
        <v>105</v>
      </c>
      <c r="C84" s="565">
        <f t="shared" si="4"/>
        <v>2209</v>
      </c>
      <c r="D84" s="199">
        <v>2109</v>
      </c>
      <c r="E84" s="200"/>
      <c r="F84" s="182">
        <f>D84+E84</f>
        <v>2109</v>
      </c>
      <c r="G84" s="199"/>
      <c r="H84" s="200"/>
      <c r="I84" s="182">
        <f>G84+H84</f>
        <v>0</v>
      </c>
      <c r="J84" s="201">
        <v>100</v>
      </c>
      <c r="K84" s="200"/>
      <c r="L84" s="182">
        <f>J84+K84</f>
        <v>100</v>
      </c>
      <c r="M84" s="199"/>
      <c r="N84" s="200"/>
      <c r="O84" s="182">
        <f t="shared" ref="O84" si="98">M84+N84</f>
        <v>0</v>
      </c>
      <c r="P84" s="184"/>
    </row>
    <row r="85" spans="1:16" ht="24" x14ac:dyDescent="0.25">
      <c r="A85" s="195">
        <v>2220</v>
      </c>
      <c r="B85" s="79" t="s">
        <v>106</v>
      </c>
      <c r="C85" s="559">
        <f t="shared" ref="C85:C148" si="99">F85+I85+L85+O85</f>
        <v>59081</v>
      </c>
      <c r="D85" s="196">
        <f t="shared" ref="D85:E85" si="100">SUM(D86:D90)</f>
        <v>52548</v>
      </c>
      <c r="E85" s="197">
        <f t="shared" si="100"/>
        <v>0</v>
      </c>
      <c r="F85" s="192">
        <f>SUM(F86:F90)</f>
        <v>52548</v>
      </c>
      <c r="G85" s="196">
        <f t="shared" ref="G85:H85" si="101">SUM(G86:G90)</f>
        <v>0</v>
      </c>
      <c r="H85" s="197">
        <f t="shared" si="101"/>
        <v>0</v>
      </c>
      <c r="I85" s="192">
        <f>SUM(I86:I90)</f>
        <v>0</v>
      </c>
      <c r="J85" s="198">
        <f t="shared" ref="J85:K85" si="102">SUM(J86:J90)</f>
        <v>6533</v>
      </c>
      <c r="K85" s="197">
        <f t="shared" si="102"/>
        <v>0</v>
      </c>
      <c r="L85" s="192">
        <f>SUM(L86:L90)</f>
        <v>6533</v>
      </c>
      <c r="M85" s="196">
        <f t="shared" ref="M85:O85" si="103">SUM(M86:M90)</f>
        <v>0</v>
      </c>
      <c r="N85" s="197">
        <f t="shared" si="103"/>
        <v>0</v>
      </c>
      <c r="O85" s="192">
        <f t="shared" si="103"/>
        <v>0</v>
      </c>
      <c r="P85" s="208"/>
    </row>
    <row r="86" spans="1:16" x14ac:dyDescent="0.25">
      <c r="A86" s="52">
        <v>2221</v>
      </c>
      <c r="B86" s="79" t="s">
        <v>107</v>
      </c>
      <c r="C86" s="559">
        <f t="shared" si="99"/>
        <v>28017</v>
      </c>
      <c r="D86" s="190">
        <v>24561</v>
      </c>
      <c r="E86" s="191"/>
      <c r="F86" s="192">
        <f t="shared" ref="F86:F90" si="104">D86+E86</f>
        <v>24561</v>
      </c>
      <c r="G86" s="190"/>
      <c r="H86" s="191"/>
      <c r="I86" s="192">
        <f t="shared" ref="I86:I90" si="105">G86+H86</f>
        <v>0</v>
      </c>
      <c r="J86" s="193">
        <v>3456</v>
      </c>
      <c r="K86" s="191"/>
      <c r="L86" s="192">
        <f t="shared" ref="L86:L90" si="106">J86+K86</f>
        <v>3456</v>
      </c>
      <c r="M86" s="190"/>
      <c r="N86" s="191"/>
      <c r="O86" s="192">
        <f t="shared" ref="O86:O90" si="107">M86+N86</f>
        <v>0</v>
      </c>
      <c r="P86" s="208"/>
    </row>
    <row r="87" spans="1:16" ht="24" x14ac:dyDescent="0.25">
      <c r="A87" s="52">
        <v>2222</v>
      </c>
      <c r="B87" s="79" t="s">
        <v>108</v>
      </c>
      <c r="C87" s="559">
        <f t="shared" si="99"/>
        <v>2688</v>
      </c>
      <c r="D87" s="190">
        <v>2521</v>
      </c>
      <c r="E87" s="191"/>
      <c r="F87" s="192">
        <f t="shared" si="104"/>
        <v>2521</v>
      </c>
      <c r="G87" s="190"/>
      <c r="H87" s="191"/>
      <c r="I87" s="192">
        <f t="shared" si="105"/>
        <v>0</v>
      </c>
      <c r="J87" s="193">
        <v>167</v>
      </c>
      <c r="K87" s="191"/>
      <c r="L87" s="192">
        <f t="shared" si="106"/>
        <v>167</v>
      </c>
      <c r="M87" s="190"/>
      <c r="N87" s="191"/>
      <c r="O87" s="192">
        <f t="shared" si="107"/>
        <v>0</v>
      </c>
      <c r="P87" s="208"/>
    </row>
    <row r="88" spans="1:16" x14ac:dyDescent="0.25">
      <c r="A88" s="52">
        <v>2223</v>
      </c>
      <c r="B88" s="79" t="s">
        <v>109</v>
      </c>
      <c r="C88" s="559">
        <f t="shared" si="99"/>
        <v>26983</v>
      </c>
      <c r="D88" s="190">
        <v>24553</v>
      </c>
      <c r="E88" s="191"/>
      <c r="F88" s="192">
        <f t="shared" si="104"/>
        <v>24553</v>
      </c>
      <c r="G88" s="190"/>
      <c r="H88" s="191"/>
      <c r="I88" s="192">
        <f t="shared" si="105"/>
        <v>0</v>
      </c>
      <c r="J88" s="193">
        <v>2430</v>
      </c>
      <c r="K88" s="191"/>
      <c r="L88" s="192">
        <f t="shared" si="106"/>
        <v>2430</v>
      </c>
      <c r="M88" s="190"/>
      <c r="N88" s="191"/>
      <c r="O88" s="192">
        <f t="shared" si="107"/>
        <v>0</v>
      </c>
      <c r="P88" s="208"/>
    </row>
    <row r="89" spans="1:16" ht="51" customHeight="1" x14ac:dyDescent="0.25">
      <c r="A89" s="52">
        <v>2224</v>
      </c>
      <c r="B89" s="79" t="s">
        <v>110</v>
      </c>
      <c r="C89" s="559">
        <f t="shared" si="99"/>
        <v>1393</v>
      </c>
      <c r="D89" s="190">
        <v>913</v>
      </c>
      <c r="E89" s="191"/>
      <c r="F89" s="192">
        <f t="shared" si="104"/>
        <v>913</v>
      </c>
      <c r="G89" s="190"/>
      <c r="H89" s="191"/>
      <c r="I89" s="192">
        <f t="shared" si="105"/>
        <v>0</v>
      </c>
      <c r="J89" s="193">
        <v>480</v>
      </c>
      <c r="K89" s="191"/>
      <c r="L89" s="192">
        <f t="shared" si="106"/>
        <v>480</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1465</v>
      </c>
      <c r="D91" s="196">
        <f t="shared" ref="D91:E91" si="108">SUM(D92:D98)</f>
        <v>1250</v>
      </c>
      <c r="E91" s="197">
        <f t="shared" si="108"/>
        <v>0</v>
      </c>
      <c r="F91" s="192">
        <f>SUM(F92:F98)</f>
        <v>1250</v>
      </c>
      <c r="G91" s="196">
        <f t="shared" ref="G91:H91" si="109">SUM(G92:G98)</f>
        <v>0</v>
      </c>
      <c r="H91" s="197">
        <f t="shared" si="109"/>
        <v>0</v>
      </c>
      <c r="I91" s="192">
        <f>SUM(I92:I98)</f>
        <v>0</v>
      </c>
      <c r="J91" s="198">
        <f t="shared" ref="J91:K91" si="110">SUM(J92:J98)</f>
        <v>215</v>
      </c>
      <c r="K91" s="197">
        <f t="shared" si="110"/>
        <v>0</v>
      </c>
      <c r="L91" s="192">
        <f>SUM(L92:L98)</f>
        <v>215</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208"/>
    </row>
    <row r="97" spans="1:16" x14ac:dyDescent="0.25">
      <c r="A97" s="52">
        <v>2236</v>
      </c>
      <c r="B97" s="79" t="s">
        <v>118</v>
      </c>
      <c r="C97" s="559">
        <f t="shared" si="99"/>
        <v>140</v>
      </c>
      <c r="D97" s="190"/>
      <c r="E97" s="191"/>
      <c r="F97" s="192">
        <f t="shared" si="112"/>
        <v>0</v>
      </c>
      <c r="G97" s="190"/>
      <c r="H97" s="191"/>
      <c r="I97" s="192">
        <f t="shared" si="113"/>
        <v>0</v>
      </c>
      <c r="J97" s="193">
        <v>140</v>
      </c>
      <c r="K97" s="191"/>
      <c r="L97" s="192">
        <f t="shared" si="114"/>
        <v>140</v>
      </c>
      <c r="M97" s="190"/>
      <c r="N97" s="191"/>
      <c r="O97" s="192">
        <f t="shared" si="115"/>
        <v>0</v>
      </c>
      <c r="P97" s="208"/>
    </row>
    <row r="98" spans="1:16" x14ac:dyDescent="0.25">
      <c r="A98" s="52">
        <v>2239</v>
      </c>
      <c r="B98" s="79" t="s">
        <v>119</v>
      </c>
      <c r="C98" s="559">
        <f t="shared" si="99"/>
        <v>1325</v>
      </c>
      <c r="D98" s="190">
        <v>1250</v>
      </c>
      <c r="E98" s="191"/>
      <c r="F98" s="192">
        <f t="shared" si="112"/>
        <v>1250</v>
      </c>
      <c r="G98" s="190"/>
      <c r="H98" s="191"/>
      <c r="I98" s="192">
        <f t="shared" si="113"/>
        <v>0</v>
      </c>
      <c r="J98" s="193">
        <v>75</v>
      </c>
      <c r="K98" s="191"/>
      <c r="L98" s="192">
        <f t="shared" si="114"/>
        <v>75</v>
      </c>
      <c r="M98" s="190"/>
      <c r="N98" s="191"/>
      <c r="O98" s="192">
        <f t="shared" si="115"/>
        <v>0</v>
      </c>
      <c r="P98" s="208"/>
    </row>
    <row r="99" spans="1:16" ht="36" x14ac:dyDescent="0.25">
      <c r="A99" s="195">
        <v>2240</v>
      </c>
      <c r="B99" s="79" t="s">
        <v>120</v>
      </c>
      <c r="C99" s="559">
        <f t="shared" si="99"/>
        <v>8485</v>
      </c>
      <c r="D99" s="196">
        <f t="shared" ref="D99:E99" si="116">SUM(D100:D106)</f>
        <v>8085</v>
      </c>
      <c r="E99" s="197">
        <f t="shared" si="116"/>
        <v>0</v>
      </c>
      <c r="F99" s="192">
        <f>SUM(F100:F106)</f>
        <v>8085</v>
      </c>
      <c r="G99" s="196">
        <f t="shared" ref="G99:H99" si="117">SUM(G100:G106)</f>
        <v>0</v>
      </c>
      <c r="H99" s="197">
        <f t="shared" si="117"/>
        <v>0</v>
      </c>
      <c r="I99" s="192">
        <f>SUM(I100:I106)</f>
        <v>0</v>
      </c>
      <c r="J99" s="198">
        <f t="shared" ref="J99:K99" si="118">SUM(J100:J106)</f>
        <v>400</v>
      </c>
      <c r="K99" s="197">
        <f t="shared" si="118"/>
        <v>0</v>
      </c>
      <c r="L99" s="192">
        <f>SUM(L100:L106)</f>
        <v>400</v>
      </c>
      <c r="M99" s="196">
        <f t="shared" ref="M99:O99" si="119">SUM(M100:M106)</f>
        <v>0</v>
      </c>
      <c r="N99" s="197">
        <f t="shared" si="119"/>
        <v>0</v>
      </c>
      <c r="O99" s="192">
        <f t="shared" si="119"/>
        <v>0</v>
      </c>
      <c r="P99" s="208"/>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485</v>
      </c>
      <c r="D102" s="190">
        <v>485</v>
      </c>
      <c r="E102" s="191"/>
      <c r="F102" s="192">
        <f t="shared" si="120"/>
        <v>485</v>
      </c>
      <c r="G102" s="190"/>
      <c r="H102" s="191"/>
      <c r="I102" s="192">
        <f t="shared" si="121"/>
        <v>0</v>
      </c>
      <c r="J102" s="193">
        <v>0</v>
      </c>
      <c r="K102" s="191"/>
      <c r="L102" s="192">
        <f t="shared" si="122"/>
        <v>0</v>
      </c>
      <c r="M102" s="190"/>
      <c r="N102" s="191"/>
      <c r="O102" s="192">
        <f t="shared" si="123"/>
        <v>0</v>
      </c>
      <c r="P102" s="208"/>
    </row>
    <row r="103" spans="1:16" x14ac:dyDescent="0.25">
      <c r="A103" s="52">
        <v>2244</v>
      </c>
      <c r="B103" s="79" t="s">
        <v>124</v>
      </c>
      <c r="C103" s="559">
        <f t="shared" si="99"/>
        <v>7350</v>
      </c>
      <c r="D103" s="190">
        <v>7350</v>
      </c>
      <c r="E103" s="191"/>
      <c r="F103" s="192">
        <f t="shared" si="120"/>
        <v>7350</v>
      </c>
      <c r="G103" s="190"/>
      <c r="H103" s="191"/>
      <c r="I103" s="192">
        <f t="shared" si="121"/>
        <v>0</v>
      </c>
      <c r="J103" s="193">
        <v>0</v>
      </c>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208"/>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208"/>
    </row>
    <row r="106" spans="1:16" ht="24" x14ac:dyDescent="0.25">
      <c r="A106" s="52">
        <v>2249</v>
      </c>
      <c r="B106" s="79" t="s">
        <v>127</v>
      </c>
      <c r="C106" s="559">
        <f t="shared" si="99"/>
        <v>650</v>
      </c>
      <c r="D106" s="190">
        <v>250</v>
      </c>
      <c r="E106" s="191"/>
      <c r="F106" s="192">
        <f t="shared" si="120"/>
        <v>250</v>
      </c>
      <c r="G106" s="190"/>
      <c r="H106" s="191"/>
      <c r="I106" s="192">
        <f t="shared" si="121"/>
        <v>0</v>
      </c>
      <c r="J106" s="193">
        <v>400</v>
      </c>
      <c r="K106" s="191"/>
      <c r="L106" s="192">
        <f t="shared" si="122"/>
        <v>400</v>
      </c>
      <c r="M106" s="190"/>
      <c r="N106" s="191"/>
      <c r="O106" s="192">
        <f t="shared" si="123"/>
        <v>0</v>
      </c>
      <c r="P106" s="208"/>
    </row>
    <row r="107" spans="1:16" x14ac:dyDescent="0.25">
      <c r="A107" s="195">
        <v>2250</v>
      </c>
      <c r="B107" s="79" t="s">
        <v>128</v>
      </c>
      <c r="C107" s="559">
        <f t="shared" si="99"/>
        <v>1092</v>
      </c>
      <c r="D107" s="190">
        <v>940</v>
      </c>
      <c r="E107" s="191"/>
      <c r="F107" s="192">
        <f t="shared" si="120"/>
        <v>940</v>
      </c>
      <c r="G107" s="190"/>
      <c r="H107" s="191"/>
      <c r="I107" s="192">
        <f t="shared" si="121"/>
        <v>0</v>
      </c>
      <c r="J107" s="193">
        <v>152</v>
      </c>
      <c r="K107" s="191"/>
      <c r="L107" s="192">
        <f t="shared" si="122"/>
        <v>152</v>
      </c>
      <c r="M107" s="190"/>
      <c r="N107" s="191"/>
      <c r="O107" s="192">
        <f t="shared" si="123"/>
        <v>0</v>
      </c>
      <c r="P107" s="208"/>
    </row>
    <row r="108" spans="1:16" x14ac:dyDescent="0.25">
      <c r="A108" s="195">
        <v>2260</v>
      </c>
      <c r="B108" s="79" t="s">
        <v>129</v>
      </c>
      <c r="C108" s="559">
        <f t="shared" si="99"/>
        <v>104</v>
      </c>
      <c r="D108" s="196">
        <f t="shared" ref="D108:E108" si="124">SUM(D109:D113)</f>
        <v>53</v>
      </c>
      <c r="E108" s="197">
        <f t="shared" si="124"/>
        <v>0</v>
      </c>
      <c r="F108" s="192">
        <f>SUM(F109:F113)</f>
        <v>53</v>
      </c>
      <c r="G108" s="196">
        <f t="shared" ref="G108:H108" si="125">SUM(G109:G113)</f>
        <v>0</v>
      </c>
      <c r="H108" s="197">
        <f t="shared" si="125"/>
        <v>0</v>
      </c>
      <c r="I108" s="192">
        <f>SUM(I109:I113)</f>
        <v>0</v>
      </c>
      <c r="J108" s="198">
        <f t="shared" ref="J108:K108" si="126">SUM(J109:J113)</f>
        <v>51</v>
      </c>
      <c r="K108" s="197">
        <f t="shared" si="126"/>
        <v>0</v>
      </c>
      <c r="L108" s="192">
        <f>SUM(L109:L113)</f>
        <v>51</v>
      </c>
      <c r="M108" s="196">
        <f t="shared" ref="M108:O108" si="127">SUM(M109:M113)</f>
        <v>0</v>
      </c>
      <c r="N108" s="197">
        <f t="shared" si="127"/>
        <v>0</v>
      </c>
      <c r="O108" s="192">
        <f t="shared" si="127"/>
        <v>0</v>
      </c>
      <c r="P108" s="208"/>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208"/>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208"/>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208"/>
    </row>
    <row r="112" spans="1:16" ht="24" hidden="1" x14ac:dyDescent="0.25">
      <c r="A112" s="52">
        <v>2264</v>
      </c>
      <c r="B112" s="79" t="s">
        <v>133</v>
      </c>
      <c r="C112" s="559">
        <f t="shared" si="99"/>
        <v>0</v>
      </c>
      <c r="D112" s="190"/>
      <c r="E112" s="191"/>
      <c r="F112" s="192">
        <f t="shared" si="128"/>
        <v>0</v>
      </c>
      <c r="G112" s="190"/>
      <c r="H112" s="191"/>
      <c r="I112" s="192">
        <f t="shared" si="129"/>
        <v>0</v>
      </c>
      <c r="J112" s="193">
        <v>0</v>
      </c>
      <c r="K112" s="191"/>
      <c r="L112" s="192">
        <f t="shared" si="130"/>
        <v>0</v>
      </c>
      <c r="M112" s="190"/>
      <c r="N112" s="191"/>
      <c r="O112" s="192">
        <f t="shared" si="131"/>
        <v>0</v>
      </c>
      <c r="P112" s="208"/>
    </row>
    <row r="113" spans="1:16" x14ac:dyDescent="0.25">
      <c r="A113" s="52">
        <v>2269</v>
      </c>
      <c r="B113" s="79" t="s">
        <v>134</v>
      </c>
      <c r="C113" s="559">
        <f t="shared" si="99"/>
        <v>104</v>
      </c>
      <c r="D113" s="190">
        <v>53</v>
      </c>
      <c r="E113" s="191"/>
      <c r="F113" s="192">
        <f t="shared" si="128"/>
        <v>53</v>
      </c>
      <c r="G113" s="190"/>
      <c r="H113" s="191"/>
      <c r="I113" s="192">
        <f t="shared" si="129"/>
        <v>0</v>
      </c>
      <c r="J113" s="193">
        <v>51</v>
      </c>
      <c r="K113" s="191"/>
      <c r="L113" s="192">
        <f t="shared" si="130"/>
        <v>51</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7817</v>
      </c>
      <c r="D120" s="214">
        <f t="shared" ref="D120:E120" si="140">SUM(D121,D126,D130,D131,D134,D138,D146,D147,D150)</f>
        <v>5826</v>
      </c>
      <c r="E120" s="215">
        <f t="shared" si="140"/>
        <v>0</v>
      </c>
      <c r="F120" s="216">
        <f>SUM(F121,F126,F130,F131,F134,F138,F146,F147,F150)</f>
        <v>5826</v>
      </c>
      <c r="G120" s="214">
        <f t="shared" ref="G120:H120" si="141">SUM(G121,G126,G130,G131,G134,G138,G146,G147,G150)</f>
        <v>0</v>
      </c>
      <c r="H120" s="215">
        <f t="shared" si="141"/>
        <v>0</v>
      </c>
      <c r="I120" s="216">
        <f>SUM(I121,I126,I130,I131,I134,I138,I146,I147,I150)</f>
        <v>0</v>
      </c>
      <c r="J120" s="217">
        <f t="shared" ref="J120:K120" si="142">SUM(J121,J126,J130,J131,J134,J138,J146,J147,J150)</f>
        <v>1991</v>
      </c>
      <c r="K120" s="215">
        <f t="shared" si="142"/>
        <v>0</v>
      </c>
      <c r="L120" s="216">
        <f>SUM(L121,L126,L130,L131,L134,L138,L146,L147,L150)</f>
        <v>1991</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2793</v>
      </c>
      <c r="D121" s="204">
        <f t="shared" ref="D121:O121" si="144">SUM(D122:D125)</f>
        <v>1271</v>
      </c>
      <c r="E121" s="205">
        <f t="shared" si="144"/>
        <v>0</v>
      </c>
      <c r="F121" s="187">
        <f t="shared" si="144"/>
        <v>1271</v>
      </c>
      <c r="G121" s="204">
        <f t="shared" si="144"/>
        <v>0</v>
      </c>
      <c r="H121" s="205">
        <f t="shared" si="144"/>
        <v>0</v>
      </c>
      <c r="I121" s="187">
        <f t="shared" si="144"/>
        <v>0</v>
      </c>
      <c r="J121" s="206">
        <f t="shared" si="144"/>
        <v>1522</v>
      </c>
      <c r="K121" s="205">
        <f t="shared" si="144"/>
        <v>0</v>
      </c>
      <c r="L121" s="187">
        <f t="shared" si="144"/>
        <v>1522</v>
      </c>
      <c r="M121" s="204">
        <f t="shared" si="144"/>
        <v>0</v>
      </c>
      <c r="N121" s="205">
        <f t="shared" si="144"/>
        <v>0</v>
      </c>
      <c r="O121" s="187">
        <f t="shared" si="144"/>
        <v>0</v>
      </c>
      <c r="P121" s="310"/>
    </row>
    <row r="122" spans="1:16" x14ac:dyDescent="0.25">
      <c r="A122" s="52">
        <v>2311</v>
      </c>
      <c r="B122" s="79" t="s">
        <v>143</v>
      </c>
      <c r="C122" s="559">
        <f t="shared" si="99"/>
        <v>1344</v>
      </c>
      <c r="D122" s="190">
        <v>1271</v>
      </c>
      <c r="E122" s="191"/>
      <c r="F122" s="192">
        <f t="shared" ref="F122:F125" si="145">D122+E122</f>
        <v>1271</v>
      </c>
      <c r="G122" s="190"/>
      <c r="H122" s="191"/>
      <c r="I122" s="192">
        <f t="shared" ref="I122:I125" si="146">G122+H122</f>
        <v>0</v>
      </c>
      <c r="J122" s="193">
        <v>73</v>
      </c>
      <c r="K122" s="191"/>
      <c r="L122" s="192">
        <f t="shared" ref="L122:L125" si="147">J122+K122</f>
        <v>73</v>
      </c>
      <c r="M122" s="190"/>
      <c r="N122" s="191"/>
      <c r="O122" s="192">
        <f t="shared" ref="O122:O125" si="148">M122+N122</f>
        <v>0</v>
      </c>
      <c r="P122" s="208"/>
    </row>
    <row r="123" spans="1:16" x14ac:dyDescent="0.25">
      <c r="A123" s="52">
        <v>2312</v>
      </c>
      <c r="B123" s="79" t="s">
        <v>144</v>
      </c>
      <c r="C123" s="559">
        <f t="shared" si="99"/>
        <v>1369</v>
      </c>
      <c r="D123" s="190">
        <v>0</v>
      </c>
      <c r="E123" s="191"/>
      <c r="F123" s="192">
        <f t="shared" si="145"/>
        <v>0</v>
      </c>
      <c r="G123" s="190"/>
      <c r="H123" s="191"/>
      <c r="I123" s="192">
        <f t="shared" si="146"/>
        <v>0</v>
      </c>
      <c r="J123" s="193">
        <v>1369</v>
      </c>
      <c r="K123" s="191"/>
      <c r="L123" s="192">
        <f t="shared" si="147"/>
        <v>1369</v>
      </c>
      <c r="M123" s="190"/>
      <c r="N123" s="191"/>
      <c r="O123" s="192">
        <f t="shared" si="148"/>
        <v>0</v>
      </c>
      <c r="P123" s="20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208"/>
    </row>
    <row r="125" spans="1:16" ht="27" customHeight="1" x14ac:dyDescent="0.25">
      <c r="A125" s="52">
        <v>2314</v>
      </c>
      <c r="B125" s="79" t="s">
        <v>146</v>
      </c>
      <c r="C125" s="559">
        <f t="shared" si="99"/>
        <v>80</v>
      </c>
      <c r="D125" s="190">
        <v>0</v>
      </c>
      <c r="E125" s="191"/>
      <c r="F125" s="192">
        <f t="shared" si="145"/>
        <v>0</v>
      </c>
      <c r="G125" s="190"/>
      <c r="H125" s="191"/>
      <c r="I125" s="192">
        <f t="shared" si="146"/>
        <v>0</v>
      </c>
      <c r="J125" s="193">
        <v>80</v>
      </c>
      <c r="K125" s="191"/>
      <c r="L125" s="192">
        <f t="shared" si="147"/>
        <v>80</v>
      </c>
      <c r="M125" s="190"/>
      <c r="N125" s="191"/>
      <c r="O125" s="192">
        <f t="shared" si="148"/>
        <v>0</v>
      </c>
      <c r="P125" s="208"/>
    </row>
    <row r="126" spans="1:16" x14ac:dyDescent="0.25">
      <c r="A126" s="195">
        <v>2320</v>
      </c>
      <c r="B126" s="79" t="s">
        <v>147</v>
      </c>
      <c r="C126" s="559">
        <f t="shared" si="99"/>
        <v>1155</v>
      </c>
      <c r="D126" s="196">
        <f t="shared" ref="D126:E126" si="149">SUM(D127:D129)</f>
        <v>1155</v>
      </c>
      <c r="E126" s="197">
        <f t="shared" si="149"/>
        <v>0</v>
      </c>
      <c r="F126" s="192">
        <f>SUM(F127:F129)</f>
        <v>1155</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208"/>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208"/>
    </row>
    <row r="128" spans="1:16" x14ac:dyDescent="0.25">
      <c r="A128" s="52">
        <v>2322</v>
      </c>
      <c r="B128" s="79" t="s">
        <v>149</v>
      </c>
      <c r="C128" s="559">
        <f t="shared" si="99"/>
        <v>1155</v>
      </c>
      <c r="D128" s="190">
        <v>1155</v>
      </c>
      <c r="E128" s="191"/>
      <c r="F128" s="192">
        <f t="shared" si="153"/>
        <v>1155</v>
      </c>
      <c r="G128" s="190"/>
      <c r="H128" s="191"/>
      <c r="I128" s="192">
        <f t="shared" si="154"/>
        <v>0</v>
      </c>
      <c r="J128" s="193"/>
      <c r="K128" s="191"/>
      <c r="L128" s="192">
        <f t="shared" si="155"/>
        <v>0</v>
      </c>
      <c r="M128" s="190"/>
      <c r="N128" s="191"/>
      <c r="O128" s="192">
        <f t="shared" si="156"/>
        <v>0</v>
      </c>
      <c r="P128" s="208"/>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208"/>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208"/>
    </row>
    <row r="131" spans="1:16" ht="48"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208"/>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3.5" customHeight="1" x14ac:dyDescent="0.25">
      <c r="A134" s="181">
        <v>2350</v>
      </c>
      <c r="B134" s="135" t="s">
        <v>155</v>
      </c>
      <c r="C134" s="565">
        <f t="shared" si="99"/>
        <v>3869</v>
      </c>
      <c r="D134" s="140">
        <f t="shared" ref="D134:E134" si="165">SUM(D135:D137)</f>
        <v>3400</v>
      </c>
      <c r="E134" s="141">
        <f t="shared" si="165"/>
        <v>0</v>
      </c>
      <c r="F134" s="182">
        <f>SUM(F135:F137)</f>
        <v>3400</v>
      </c>
      <c r="G134" s="140">
        <f t="shared" ref="G134:H134" si="166">SUM(G135:G137)</f>
        <v>0</v>
      </c>
      <c r="H134" s="141">
        <f t="shared" si="166"/>
        <v>0</v>
      </c>
      <c r="I134" s="182">
        <f>SUM(I135:I137)</f>
        <v>0</v>
      </c>
      <c r="J134" s="183">
        <f t="shared" ref="J134:K134" si="167">SUM(J135:J137)</f>
        <v>469</v>
      </c>
      <c r="K134" s="141">
        <f t="shared" si="167"/>
        <v>0</v>
      </c>
      <c r="L134" s="182">
        <f>SUM(L135:L137)</f>
        <v>469</v>
      </c>
      <c r="M134" s="140">
        <f t="shared" ref="M134:O134" si="168">SUM(M135:M137)</f>
        <v>0</v>
      </c>
      <c r="N134" s="141">
        <f t="shared" si="168"/>
        <v>0</v>
      </c>
      <c r="O134" s="182">
        <f t="shared" si="168"/>
        <v>0</v>
      </c>
      <c r="P134" s="184"/>
    </row>
    <row r="135" spans="1:16" x14ac:dyDescent="0.25">
      <c r="A135" s="45">
        <v>2351</v>
      </c>
      <c r="B135" s="71" t="s">
        <v>156</v>
      </c>
      <c r="C135" s="558">
        <f t="shared" si="99"/>
        <v>200</v>
      </c>
      <c r="D135" s="185">
        <v>200</v>
      </c>
      <c r="E135" s="186"/>
      <c r="F135" s="187">
        <f t="shared" ref="F135:F137" si="169">D135+E135</f>
        <v>200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7" customHeight="1" x14ac:dyDescent="0.25">
      <c r="A136" s="52">
        <v>2352</v>
      </c>
      <c r="B136" s="79" t="s">
        <v>157</v>
      </c>
      <c r="C136" s="559">
        <f t="shared" si="99"/>
        <v>3669</v>
      </c>
      <c r="D136" s="190">
        <v>3200</v>
      </c>
      <c r="E136" s="191"/>
      <c r="F136" s="192">
        <f t="shared" si="169"/>
        <v>3200</v>
      </c>
      <c r="G136" s="190"/>
      <c r="H136" s="191"/>
      <c r="I136" s="192">
        <f t="shared" si="170"/>
        <v>0</v>
      </c>
      <c r="J136" s="193">
        <v>469</v>
      </c>
      <c r="K136" s="191"/>
      <c r="L136" s="192">
        <f t="shared" si="171"/>
        <v>469</v>
      </c>
      <c r="M136" s="190"/>
      <c r="N136" s="191"/>
      <c r="O136" s="192">
        <f t="shared" si="172"/>
        <v>0</v>
      </c>
      <c r="P136" s="20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20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10715</v>
      </c>
      <c r="D181" s="163">
        <f t="shared" ref="D181:O181" si="245">SUM(D182,D211,D252,D265)</f>
        <v>10025</v>
      </c>
      <c r="E181" s="164">
        <f t="shared" si="245"/>
        <v>0</v>
      </c>
      <c r="F181" s="165">
        <f t="shared" si="245"/>
        <v>10025</v>
      </c>
      <c r="G181" s="163">
        <f t="shared" si="245"/>
        <v>0</v>
      </c>
      <c r="H181" s="164">
        <f t="shared" si="245"/>
        <v>0</v>
      </c>
      <c r="I181" s="165">
        <f t="shared" si="245"/>
        <v>0</v>
      </c>
      <c r="J181" s="166">
        <f t="shared" si="245"/>
        <v>690</v>
      </c>
      <c r="K181" s="164">
        <f t="shared" si="245"/>
        <v>0</v>
      </c>
      <c r="L181" s="165">
        <f t="shared" si="245"/>
        <v>690</v>
      </c>
      <c r="M181" s="163">
        <f t="shared" si="245"/>
        <v>0</v>
      </c>
      <c r="N181" s="164">
        <f t="shared" si="245"/>
        <v>0</v>
      </c>
      <c r="O181" s="165">
        <f t="shared" si="245"/>
        <v>0</v>
      </c>
      <c r="P181" s="240"/>
    </row>
    <row r="182" spans="1:16" x14ac:dyDescent="0.25">
      <c r="A182" s="168">
        <v>5000</v>
      </c>
      <c r="B182" s="168" t="s">
        <v>203</v>
      </c>
      <c r="C182" s="570">
        <f t="shared" si="189"/>
        <v>10715</v>
      </c>
      <c r="D182" s="169">
        <f t="shared" ref="D182:E182" si="246">D183+D187</f>
        <v>10025</v>
      </c>
      <c r="E182" s="170">
        <f t="shared" si="246"/>
        <v>0</v>
      </c>
      <c r="F182" s="171">
        <f>F183+F187</f>
        <v>10025</v>
      </c>
      <c r="G182" s="169">
        <f t="shared" ref="G182:H182" si="247">G183+G187</f>
        <v>0</v>
      </c>
      <c r="H182" s="170">
        <f t="shared" si="247"/>
        <v>0</v>
      </c>
      <c r="I182" s="171">
        <f>I183+I187</f>
        <v>0</v>
      </c>
      <c r="J182" s="172">
        <f t="shared" ref="J182:K182" si="248">J183+J187</f>
        <v>690</v>
      </c>
      <c r="K182" s="170">
        <f t="shared" si="248"/>
        <v>0</v>
      </c>
      <c r="L182" s="171">
        <f>L183+L187</f>
        <v>690</v>
      </c>
      <c r="M182" s="169">
        <f t="shared" ref="M182:O182" si="249">M183+M187</f>
        <v>0</v>
      </c>
      <c r="N182" s="170">
        <f t="shared" si="249"/>
        <v>0</v>
      </c>
      <c r="O182" s="171">
        <f t="shared" si="249"/>
        <v>0</v>
      </c>
      <c r="P182" s="174"/>
    </row>
    <row r="183" spans="1:16" x14ac:dyDescent="0.25">
      <c r="A183" s="59">
        <v>5100</v>
      </c>
      <c r="B183" s="175" t="s">
        <v>204</v>
      </c>
      <c r="C183" s="557">
        <f t="shared" si="189"/>
        <v>890</v>
      </c>
      <c r="D183" s="176">
        <f t="shared" ref="D183:E183" si="250">SUM(D184:D186)</f>
        <v>200</v>
      </c>
      <c r="E183" s="177">
        <f t="shared" si="250"/>
        <v>0</v>
      </c>
      <c r="F183" s="178">
        <f>SUM(F184:F186)</f>
        <v>200</v>
      </c>
      <c r="G183" s="176">
        <f t="shared" ref="G183:H183" si="251">SUM(G184:G186)</f>
        <v>0</v>
      </c>
      <c r="H183" s="177">
        <f t="shared" si="251"/>
        <v>0</v>
      </c>
      <c r="I183" s="178">
        <f>SUM(I184:I186)</f>
        <v>0</v>
      </c>
      <c r="J183" s="179">
        <f t="shared" ref="J183:K183" si="252">SUM(J184:J186)</f>
        <v>690</v>
      </c>
      <c r="K183" s="177">
        <f t="shared" si="252"/>
        <v>0</v>
      </c>
      <c r="L183" s="178">
        <f>SUM(L184:L186)</f>
        <v>690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x14ac:dyDescent="0.25">
      <c r="A185" s="195">
        <v>5120</v>
      </c>
      <c r="B185" s="79" t="s">
        <v>206</v>
      </c>
      <c r="C185" s="559">
        <f t="shared" si="189"/>
        <v>890</v>
      </c>
      <c r="D185" s="190">
        <v>200</v>
      </c>
      <c r="E185" s="191"/>
      <c r="F185" s="192">
        <f t="shared" si="254"/>
        <v>200</v>
      </c>
      <c r="G185" s="190"/>
      <c r="H185" s="191"/>
      <c r="I185" s="192">
        <f t="shared" si="255"/>
        <v>0</v>
      </c>
      <c r="J185" s="193">
        <v>690</v>
      </c>
      <c r="K185" s="191"/>
      <c r="L185" s="192">
        <f t="shared" si="256"/>
        <v>690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9825</v>
      </c>
      <c r="D187" s="176">
        <f t="shared" ref="D187:E187" si="258">D188+D198+D199+D206+D207+D208+D210</f>
        <v>9825</v>
      </c>
      <c r="E187" s="177">
        <f t="shared" si="258"/>
        <v>0</v>
      </c>
      <c r="F187" s="178">
        <f>F188+F198+F199+F206+F207+F208+F210</f>
        <v>9825</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9825</v>
      </c>
      <c r="D199" s="196">
        <f t="shared" ref="D199:E199" si="270">SUM(D200:D205)</f>
        <v>9825</v>
      </c>
      <c r="E199" s="197">
        <f t="shared" si="270"/>
        <v>0</v>
      </c>
      <c r="F199" s="192">
        <f>SUM(F200:F205)</f>
        <v>9825</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6890</v>
      </c>
      <c r="D204" s="190">
        <v>6890</v>
      </c>
      <c r="E204" s="191"/>
      <c r="F204" s="192">
        <f t="shared" si="274"/>
        <v>6890</v>
      </c>
      <c r="G204" s="190"/>
      <c r="H204" s="191"/>
      <c r="I204" s="192">
        <f t="shared" si="275"/>
        <v>0</v>
      </c>
      <c r="J204" s="193"/>
      <c r="K204" s="191"/>
      <c r="L204" s="192">
        <f t="shared" si="276"/>
        <v>0</v>
      </c>
      <c r="M204" s="190"/>
      <c r="N204" s="191"/>
      <c r="O204" s="192">
        <f t="shared" si="277"/>
        <v>0</v>
      </c>
      <c r="P204" s="194"/>
    </row>
    <row r="205" spans="1:16" ht="25.5" customHeight="1" x14ac:dyDescent="0.25">
      <c r="A205" s="52">
        <v>5239</v>
      </c>
      <c r="B205" s="79" t="s">
        <v>226</v>
      </c>
      <c r="C205" s="559">
        <f t="shared" si="189"/>
        <v>2935</v>
      </c>
      <c r="D205" s="190">
        <v>2935</v>
      </c>
      <c r="E205" s="191"/>
      <c r="F205" s="192">
        <f t="shared" si="274"/>
        <v>2935</v>
      </c>
      <c r="G205" s="190"/>
      <c r="H205" s="191"/>
      <c r="I205" s="192">
        <f t="shared" si="275"/>
        <v>0</v>
      </c>
      <c r="J205" s="193"/>
      <c r="K205" s="191"/>
      <c r="L205" s="192">
        <f t="shared" si="276"/>
        <v>0</v>
      </c>
      <c r="M205" s="190"/>
      <c r="N205" s="191"/>
      <c r="O205" s="192">
        <f t="shared" si="277"/>
        <v>0</v>
      </c>
      <c r="P205" s="208"/>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976942</v>
      </c>
      <c r="D272" s="269">
        <f>SUM(D269,D265,D252,D211,D182,D174,D160,D75,D53)</f>
        <v>956091</v>
      </c>
      <c r="E272" s="270">
        <f t="shared" ref="E272:O272" si="371">SUM(E269,E265,E252,E211,E182,E174,E160,E75,E53)</f>
        <v>0</v>
      </c>
      <c r="F272" s="271">
        <f t="shared" si="371"/>
        <v>956091</v>
      </c>
      <c r="G272" s="269">
        <f t="shared" si="371"/>
        <v>10719</v>
      </c>
      <c r="H272" s="270">
        <f t="shared" si="371"/>
        <v>0</v>
      </c>
      <c r="I272" s="271">
        <f t="shared" si="371"/>
        <v>10719</v>
      </c>
      <c r="J272" s="272">
        <f t="shared" si="371"/>
        <v>10132</v>
      </c>
      <c r="K272" s="270">
        <f t="shared" si="371"/>
        <v>0</v>
      </c>
      <c r="L272" s="271">
        <f t="shared" si="371"/>
        <v>10132</v>
      </c>
      <c r="M272" s="269">
        <f t="shared" si="371"/>
        <v>0</v>
      </c>
      <c r="N272" s="270">
        <f t="shared" si="371"/>
        <v>0</v>
      </c>
      <c r="O272" s="271">
        <f t="shared" si="371"/>
        <v>0</v>
      </c>
      <c r="P272" s="273"/>
    </row>
    <row r="273" spans="1:16" s="29" customFormat="1" ht="13.5" thickTop="1" thickBot="1" x14ac:dyDescent="0.3">
      <c r="A273" s="1373" t="s">
        <v>295</v>
      </c>
      <c r="B273" s="1374"/>
      <c r="C273" s="576">
        <f t="shared" si="291"/>
        <v>-1873</v>
      </c>
      <c r="D273" s="274">
        <f t="shared" ref="D273:E273" si="372">SUM(D24,D25,D41)-D51</f>
        <v>0</v>
      </c>
      <c r="E273" s="275">
        <f t="shared" si="372"/>
        <v>0</v>
      </c>
      <c r="F273" s="276">
        <f>SUM(F24,F25,F41)-F51</f>
        <v>0</v>
      </c>
      <c r="G273" s="274">
        <f t="shared" ref="G273:H273" si="373">SUM(G24,G25,G41)-G51</f>
        <v>0</v>
      </c>
      <c r="H273" s="275">
        <f t="shared" si="373"/>
        <v>0</v>
      </c>
      <c r="I273" s="276">
        <f>SUM(I24,I25,I41)-I51</f>
        <v>0</v>
      </c>
      <c r="J273" s="277">
        <f t="shared" ref="J273:K273" si="374">(J26+J43)-J51</f>
        <v>-1873</v>
      </c>
      <c r="K273" s="275">
        <f t="shared" si="374"/>
        <v>0</v>
      </c>
      <c r="L273" s="276">
        <f>(L26+L43)-L51</f>
        <v>-1873</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1873</v>
      </c>
      <c r="D274" s="279">
        <f t="shared" ref="D274:O274" si="376">SUM(D275,D276)-D283+D284</f>
        <v>0</v>
      </c>
      <c r="E274" s="280">
        <f t="shared" si="376"/>
        <v>0</v>
      </c>
      <c r="F274" s="281">
        <f t="shared" si="376"/>
        <v>0</v>
      </c>
      <c r="G274" s="279">
        <f t="shared" si="376"/>
        <v>0</v>
      </c>
      <c r="H274" s="280">
        <f t="shared" si="376"/>
        <v>0</v>
      </c>
      <c r="I274" s="281">
        <f t="shared" si="376"/>
        <v>0</v>
      </c>
      <c r="J274" s="286">
        <f t="shared" si="376"/>
        <v>1873</v>
      </c>
      <c r="K274" s="280">
        <f t="shared" si="376"/>
        <v>0</v>
      </c>
      <c r="L274" s="281">
        <f t="shared" si="376"/>
        <v>1873</v>
      </c>
      <c r="M274" s="279">
        <f t="shared" si="376"/>
        <v>0</v>
      </c>
      <c r="N274" s="280">
        <f t="shared" si="376"/>
        <v>0</v>
      </c>
      <c r="O274" s="281">
        <f t="shared" si="376"/>
        <v>0</v>
      </c>
      <c r="P274" s="283"/>
    </row>
    <row r="275" spans="1:16" s="29" customFormat="1" ht="12.75" thickBot="1" x14ac:dyDescent="0.3">
      <c r="A275" s="149" t="s">
        <v>297</v>
      </c>
      <c r="B275" s="149" t="s">
        <v>298</v>
      </c>
      <c r="C275" s="567">
        <f t="shared" si="291"/>
        <v>1873</v>
      </c>
      <c r="D275" s="150">
        <f>D21-D269</f>
        <v>0</v>
      </c>
      <c r="E275" s="151">
        <f t="shared" ref="E275:O275" si="377">E21-E269</f>
        <v>0</v>
      </c>
      <c r="F275" s="152">
        <f t="shared" si="377"/>
        <v>0</v>
      </c>
      <c r="G275" s="150">
        <f t="shared" si="377"/>
        <v>0</v>
      </c>
      <c r="H275" s="151">
        <f t="shared" si="377"/>
        <v>0</v>
      </c>
      <c r="I275" s="152">
        <f t="shared" si="377"/>
        <v>0</v>
      </c>
      <c r="J275" s="153">
        <f t="shared" si="377"/>
        <v>1873</v>
      </c>
      <c r="K275" s="151">
        <f t="shared" si="377"/>
        <v>0</v>
      </c>
      <c r="L275" s="152">
        <f t="shared" si="377"/>
        <v>1873</v>
      </c>
      <c r="M275" s="150">
        <f t="shared" si="377"/>
        <v>0</v>
      </c>
      <c r="N275" s="151">
        <f t="shared" si="377"/>
        <v>0</v>
      </c>
      <c r="O275" s="152">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tLetFP0x6rqIRiJjJcBibkGmY8inAviCiSAa1B9ieNsh6wGIDAYu9vZtPgsJVPbfvOAnO4raUIg98B3Wgf1+Kg==" saltValue="4F8S/YjmLeiZ6YvuAuibtQ==" spinCount="100000" sheet="1" objects="1" scenarios="1" formatCells="0" formatColumns="0" formatRows="0" sort="0"/>
  <autoFilter ref="A18:P284">
    <filterColumn colId="2">
      <filters>
        <filter val="1 092"/>
        <filter val="1 155"/>
        <filter val="1 252"/>
        <filter val="1 325"/>
        <filter val="1 344"/>
        <filter val="1 369"/>
        <filter val="1 393"/>
        <filter val="1 465"/>
        <filter val="1 873"/>
        <filter val="-1 873"/>
        <filter val="10 715"/>
        <filter val="100"/>
        <filter val="104"/>
        <filter val="140"/>
        <filter val="155 709"/>
        <filter val="17 040"/>
        <filter val="198 727"/>
        <filter val="2 185"/>
        <filter val="2 209"/>
        <filter val="2 688"/>
        <filter val="2 793"/>
        <filter val="2 935"/>
        <filter val="200"/>
        <filter val="24 726"/>
        <filter val="26 983"/>
        <filter val="28 017"/>
        <filter val="3 669"/>
        <filter val="3 869"/>
        <filter val="301"/>
        <filter val="310"/>
        <filter val="33 066"/>
        <filter val="33 376"/>
        <filter val="43 018"/>
        <filter val="485"/>
        <filter val="5 673"/>
        <filter val="5 974"/>
        <filter val="59 081"/>
        <filter val="6 890"/>
        <filter val="650"/>
        <filter val="653 871"/>
        <filter val="687 247"/>
        <filter val="7 350"/>
        <filter val="7 817"/>
        <filter val="72 436"/>
        <filter val="8 159"/>
        <filter val="8 485"/>
        <filter val="80"/>
        <filter val="80 253"/>
        <filter val="885 974"/>
        <filter val="890"/>
        <filter val="9 825"/>
        <filter val="966 227"/>
        <filter val="966 810"/>
        <filter val="976 942"/>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2020.gada 17.decembra saistošajiem noteikumiem Nr.38
(protokols Nr.23, 14.punkts)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4" sqref="S4"/>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330</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457</v>
      </c>
      <c r="D3" s="1410"/>
      <c r="E3" s="1410"/>
      <c r="F3" s="1410"/>
      <c r="G3" s="1410"/>
      <c r="H3" s="1410"/>
      <c r="I3" s="1410"/>
      <c r="J3" s="1410"/>
      <c r="K3" s="1410"/>
      <c r="L3" s="1410"/>
      <c r="M3" s="1410"/>
      <c r="N3" s="1410"/>
      <c r="O3" s="1410"/>
      <c r="P3" s="1411"/>
      <c r="Q3" s="590"/>
    </row>
    <row r="4" spans="1:17" ht="12.75" customHeight="1" x14ac:dyDescent="0.25">
      <c r="A4" s="3" t="s">
        <v>4</v>
      </c>
      <c r="B4" s="4"/>
      <c r="C4" s="1410" t="s">
        <v>331</v>
      </c>
      <c r="D4" s="1410"/>
      <c r="E4" s="1410"/>
      <c r="F4" s="1410"/>
      <c r="G4" s="1410"/>
      <c r="H4" s="1410"/>
      <c r="I4" s="1410"/>
      <c r="J4" s="1410"/>
      <c r="K4" s="1410"/>
      <c r="L4" s="1410"/>
      <c r="M4" s="1410"/>
      <c r="N4" s="1410"/>
      <c r="O4" s="1410"/>
      <c r="P4" s="1411"/>
      <c r="Q4" s="590"/>
    </row>
    <row r="5" spans="1:17" ht="12.75" customHeight="1" x14ac:dyDescent="0.25">
      <c r="A5" s="5" t="s">
        <v>6</v>
      </c>
      <c r="B5" s="6"/>
      <c r="C5" s="1404" t="s">
        <v>332</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4"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334</v>
      </c>
      <c r="D9" s="1404"/>
      <c r="E9" s="1404"/>
      <c r="F9" s="1404"/>
      <c r="G9" s="1404"/>
      <c r="H9" s="1404"/>
      <c r="I9" s="1404"/>
      <c r="J9" s="1404"/>
      <c r="K9" s="1404"/>
      <c r="L9" s="1404"/>
      <c r="M9" s="1404"/>
      <c r="N9" s="1404"/>
      <c r="O9" s="1404"/>
      <c r="P9" s="1405"/>
      <c r="Q9" s="590"/>
    </row>
    <row r="10" spans="1:17" ht="12.75" customHeight="1" x14ac:dyDescent="0.25">
      <c r="A10" s="5"/>
      <c r="B10" s="6" t="s">
        <v>15</v>
      </c>
      <c r="C10" s="1404" t="s">
        <v>335</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4"/>
      <c r="D11" s="1404"/>
      <c r="E11" s="1404"/>
      <c r="F11" s="1404"/>
      <c r="G11" s="1404"/>
      <c r="H11" s="1404"/>
      <c r="I11" s="1404"/>
      <c r="J11" s="1404"/>
      <c r="K11" s="1404"/>
      <c r="L11" s="1404"/>
      <c r="M11" s="1404"/>
      <c r="N11" s="1404"/>
      <c r="O11" s="1404"/>
      <c r="P11" s="1405"/>
      <c r="Q11" s="590"/>
    </row>
    <row r="12" spans="1:17" ht="12.75" customHeight="1" x14ac:dyDescent="0.25">
      <c r="A12" s="5"/>
      <c r="B12" s="6" t="s">
        <v>18</v>
      </c>
      <c r="C12" s="1404" t="s">
        <v>336</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t="s">
        <v>337</v>
      </c>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1728344</v>
      </c>
      <c r="D20" s="32">
        <f>SUM(D21,D24,D25,D41,D43)</f>
        <v>525345</v>
      </c>
      <c r="E20" s="33">
        <f>SUM(E21,E24,E25,E41,E43)</f>
        <v>0</v>
      </c>
      <c r="F20" s="34">
        <f>SUM(F21,F24,F25,F41,F43)</f>
        <v>525345</v>
      </c>
      <c r="G20" s="32">
        <f>SUM(G21,G24,G43)</f>
        <v>1164591</v>
      </c>
      <c r="H20" s="33">
        <f>SUM(H21,H24,H43)</f>
        <v>2684</v>
      </c>
      <c r="I20" s="34">
        <f>SUM(I21,I24,I43)</f>
        <v>1167275</v>
      </c>
      <c r="J20" s="35">
        <f>SUM(J21,J26,J43)</f>
        <v>35024</v>
      </c>
      <c r="K20" s="33">
        <f>SUM(K21,K26,K43)</f>
        <v>0</v>
      </c>
      <c r="L20" s="34">
        <f>SUM(L21,L26,L43)</f>
        <v>35024</v>
      </c>
      <c r="M20" s="32">
        <f>SUM(M21,M45)</f>
        <v>700</v>
      </c>
      <c r="N20" s="33">
        <f>SUM(N21,N45)</f>
        <v>0</v>
      </c>
      <c r="O20" s="34">
        <f>SUM(O21,O45)</f>
        <v>700</v>
      </c>
      <c r="P20" s="36"/>
    </row>
    <row r="21" spans="1:17" ht="12.75" thickTop="1" x14ac:dyDescent="0.25">
      <c r="A21" s="37"/>
      <c r="B21" s="38" t="s">
        <v>41</v>
      </c>
      <c r="C21" s="553">
        <f t="shared" ref="C21:C84" si="0">F21+I21+L21+O21</f>
        <v>4992</v>
      </c>
      <c r="D21" s="39">
        <f t="shared" ref="D21:O21" si="1">SUM(D22:D23)</f>
        <v>0</v>
      </c>
      <c r="E21" s="40">
        <f t="shared" si="1"/>
        <v>0</v>
      </c>
      <c r="F21" s="41">
        <f t="shared" si="1"/>
        <v>0</v>
      </c>
      <c r="G21" s="39">
        <f t="shared" si="1"/>
        <v>0</v>
      </c>
      <c r="H21" s="40">
        <f t="shared" si="1"/>
        <v>0</v>
      </c>
      <c r="I21" s="41">
        <f t="shared" si="1"/>
        <v>0</v>
      </c>
      <c r="J21" s="42">
        <f t="shared" si="1"/>
        <v>4992</v>
      </c>
      <c r="K21" s="40">
        <f t="shared" si="1"/>
        <v>0</v>
      </c>
      <c r="L21" s="41">
        <f t="shared" si="1"/>
        <v>4992</v>
      </c>
      <c r="M21" s="39">
        <f t="shared" si="1"/>
        <v>0</v>
      </c>
      <c r="N21" s="40">
        <f t="shared" si="1"/>
        <v>0</v>
      </c>
      <c r="O21" s="41">
        <f t="shared" si="1"/>
        <v>0</v>
      </c>
      <c r="P21" s="43"/>
    </row>
    <row r="22" spans="1:17" hidden="1" x14ac:dyDescent="0.25">
      <c r="A22" s="44"/>
      <c r="B22" s="45" t="s">
        <v>42</v>
      </c>
      <c r="C22" s="554">
        <f t="shared" si="0"/>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0"/>
        <v>4992</v>
      </c>
      <c r="D23" s="53"/>
      <c r="E23" s="54"/>
      <c r="F23" s="55">
        <f>D23+E23</f>
        <v>0</v>
      </c>
      <c r="G23" s="53"/>
      <c r="H23" s="54"/>
      <c r="I23" s="55">
        <f>G23+H23</f>
        <v>0</v>
      </c>
      <c r="J23" s="298">
        <v>4992</v>
      </c>
      <c r="K23" s="54"/>
      <c r="L23" s="55">
        <f>J23+K23</f>
        <v>4992</v>
      </c>
      <c r="M23" s="53"/>
      <c r="N23" s="54"/>
      <c r="O23" s="55">
        <f>M23+N23</f>
        <v>0</v>
      </c>
      <c r="P23" s="313"/>
    </row>
    <row r="24" spans="1:17" s="29" customFormat="1" ht="27.75" customHeight="1" thickBot="1" x14ac:dyDescent="0.3">
      <c r="A24" s="300">
        <v>19300</v>
      </c>
      <c r="B24" s="300" t="s">
        <v>44</v>
      </c>
      <c r="C24" s="556">
        <f>F24+I24</f>
        <v>1692620</v>
      </c>
      <c r="D24" s="301">
        <v>525345</v>
      </c>
      <c r="E24" s="302"/>
      <c r="F24" s="303">
        <f>D24+E24</f>
        <v>525345</v>
      </c>
      <c r="G24" s="301">
        <v>1164591</v>
      </c>
      <c r="H24" s="302">
        <v>2684</v>
      </c>
      <c r="I24" s="303">
        <f>G24+H24</f>
        <v>1167275</v>
      </c>
      <c r="J24" s="304" t="s">
        <v>45</v>
      </c>
      <c r="K24" s="305" t="s">
        <v>45</v>
      </c>
      <c r="L24" s="308" t="s">
        <v>45</v>
      </c>
      <c r="M24" s="306" t="s">
        <v>45</v>
      </c>
      <c r="N24" s="307" t="s">
        <v>45</v>
      </c>
      <c r="O24" s="308" t="s">
        <v>45</v>
      </c>
      <c r="P24" s="314" t="s">
        <v>338</v>
      </c>
    </row>
    <row r="25" spans="1:17" s="29" customFormat="1" ht="24.75" hidden="1" thickTop="1" x14ac:dyDescent="0.25">
      <c r="A25" s="58"/>
      <c r="B25" s="59" t="s">
        <v>47</v>
      </c>
      <c r="C25" s="557">
        <f>F25</f>
        <v>0</v>
      </c>
      <c r="D25" s="60"/>
      <c r="E25" s="61"/>
      <c r="F25" s="62">
        <f>D25+E25</f>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30032</v>
      </c>
      <c r="D26" s="68" t="s">
        <v>45</v>
      </c>
      <c r="E26" s="67" t="s">
        <v>45</v>
      </c>
      <c r="F26" s="65" t="s">
        <v>45</v>
      </c>
      <c r="G26" s="68" t="s">
        <v>45</v>
      </c>
      <c r="H26" s="67" t="s">
        <v>45</v>
      </c>
      <c r="I26" s="65" t="s">
        <v>45</v>
      </c>
      <c r="J26" s="66">
        <f>SUM(J27,J31,J33,J36)</f>
        <v>30032</v>
      </c>
      <c r="K26" s="315">
        <f>SUM(K27,K31,K33,K36)</f>
        <v>0</v>
      </c>
      <c r="L26" s="178">
        <f>SUM(L27,L31,L33,L36)</f>
        <v>30032</v>
      </c>
      <c r="M26" s="68" t="s">
        <v>45</v>
      </c>
      <c r="N26" s="67" t="s">
        <v>45</v>
      </c>
      <c r="O26" s="65" t="s">
        <v>45</v>
      </c>
      <c r="P26" s="310"/>
    </row>
    <row r="27" spans="1:17" s="29" customFormat="1" ht="24" hidden="1" x14ac:dyDescent="0.25">
      <c r="A27" s="70">
        <v>21350</v>
      </c>
      <c r="B27" s="59" t="s">
        <v>49</v>
      </c>
      <c r="C27" s="557">
        <f>L27</f>
        <v>0</v>
      </c>
      <c r="D27" s="68" t="s">
        <v>45</v>
      </c>
      <c r="E27" s="67" t="s">
        <v>45</v>
      </c>
      <c r="F27" s="65" t="s">
        <v>45</v>
      </c>
      <c r="G27" s="68" t="s">
        <v>45</v>
      </c>
      <c r="H27" s="67" t="s">
        <v>45</v>
      </c>
      <c r="I27" s="65" t="s">
        <v>45</v>
      </c>
      <c r="J27" s="66">
        <f>SUM(J28:J30)</f>
        <v>0</v>
      </c>
      <c r="K27" s="67">
        <f>SUM(K28:K30)</f>
        <v>0</v>
      </c>
      <c r="L27" s="178">
        <f>SUM(L28:L30)</f>
        <v>0</v>
      </c>
      <c r="M27" s="68" t="s">
        <v>45</v>
      </c>
      <c r="N27" s="67" t="s">
        <v>45</v>
      </c>
      <c r="O27" s="65" t="s">
        <v>45</v>
      </c>
      <c r="P27" s="69"/>
    </row>
    <row r="28" spans="1:17" hidden="1" x14ac:dyDescent="0.25">
      <c r="A28" s="44">
        <v>21351</v>
      </c>
      <c r="B28" s="71" t="s">
        <v>50</v>
      </c>
      <c r="C28" s="558">
        <f t="shared" ref="C28:C40" si="2">L28</f>
        <v>0</v>
      </c>
      <c r="D28" s="72" t="s">
        <v>45</v>
      </c>
      <c r="E28" s="73" t="s">
        <v>45</v>
      </c>
      <c r="F28" s="74" t="s">
        <v>45</v>
      </c>
      <c r="G28" s="72" t="s">
        <v>45</v>
      </c>
      <c r="H28" s="73" t="s">
        <v>45</v>
      </c>
      <c r="I28" s="74" t="s">
        <v>45</v>
      </c>
      <c r="J28" s="75"/>
      <c r="K28" s="76"/>
      <c r="L28" s="187">
        <f>J28+K28</f>
        <v>0</v>
      </c>
      <c r="M28" s="77" t="s">
        <v>45</v>
      </c>
      <c r="N28" s="76" t="s">
        <v>45</v>
      </c>
      <c r="O28" s="74" t="s">
        <v>45</v>
      </c>
      <c r="P28" s="78"/>
    </row>
    <row r="29" spans="1:17" hidden="1" x14ac:dyDescent="0.25">
      <c r="A29" s="51">
        <v>21352</v>
      </c>
      <c r="B29" s="79" t="s">
        <v>51</v>
      </c>
      <c r="C29" s="559">
        <f t="shared" si="2"/>
        <v>0</v>
      </c>
      <c r="D29" s="80" t="s">
        <v>45</v>
      </c>
      <c r="E29" s="81" t="s">
        <v>45</v>
      </c>
      <c r="F29" s="82" t="s">
        <v>45</v>
      </c>
      <c r="G29" s="80" t="s">
        <v>45</v>
      </c>
      <c r="H29" s="81" t="s">
        <v>45</v>
      </c>
      <c r="I29" s="82" t="s">
        <v>45</v>
      </c>
      <c r="J29" s="83"/>
      <c r="K29" s="84"/>
      <c r="L29" s="192">
        <f>J29+K29</f>
        <v>0</v>
      </c>
      <c r="M29" s="86" t="s">
        <v>45</v>
      </c>
      <c r="N29" s="84" t="s">
        <v>45</v>
      </c>
      <c r="O29" s="82" t="s">
        <v>45</v>
      </c>
      <c r="P29" s="87"/>
    </row>
    <row r="30" spans="1:17" ht="24" hidden="1" x14ac:dyDescent="0.25">
      <c r="A30" s="51">
        <v>21359</v>
      </c>
      <c r="B30" s="79" t="s">
        <v>52</v>
      </c>
      <c r="C30" s="559">
        <f t="shared" si="2"/>
        <v>0</v>
      </c>
      <c r="D30" s="80" t="s">
        <v>45</v>
      </c>
      <c r="E30" s="81" t="s">
        <v>45</v>
      </c>
      <c r="F30" s="82" t="s">
        <v>45</v>
      </c>
      <c r="G30" s="80" t="s">
        <v>45</v>
      </c>
      <c r="H30" s="81" t="s">
        <v>45</v>
      </c>
      <c r="I30" s="82" t="s">
        <v>45</v>
      </c>
      <c r="J30" s="83"/>
      <c r="K30" s="84"/>
      <c r="L30" s="192">
        <f>J30+K30</f>
        <v>0</v>
      </c>
      <c r="M30" s="86" t="s">
        <v>45</v>
      </c>
      <c r="N30" s="84" t="s">
        <v>45</v>
      </c>
      <c r="O30" s="82" t="s">
        <v>45</v>
      </c>
      <c r="P30" s="87"/>
    </row>
    <row r="31" spans="1:17" s="29" customFormat="1" ht="36" hidden="1" x14ac:dyDescent="0.25">
      <c r="A31" s="70">
        <v>21370</v>
      </c>
      <c r="B31" s="59" t="s">
        <v>53</v>
      </c>
      <c r="C31" s="557">
        <f t="shared" si="2"/>
        <v>0</v>
      </c>
      <c r="D31" s="68" t="s">
        <v>45</v>
      </c>
      <c r="E31" s="67" t="s">
        <v>45</v>
      </c>
      <c r="F31" s="65" t="s">
        <v>45</v>
      </c>
      <c r="G31" s="68" t="s">
        <v>45</v>
      </c>
      <c r="H31" s="67" t="s">
        <v>45</v>
      </c>
      <c r="I31" s="65" t="s">
        <v>45</v>
      </c>
      <c r="J31" s="66">
        <f>SUM(J32)</f>
        <v>0</v>
      </c>
      <c r="K31" s="67">
        <f>SUM(K32)</f>
        <v>0</v>
      </c>
      <c r="L31" s="178">
        <f>SUM(L32)</f>
        <v>0</v>
      </c>
      <c r="M31" s="68" t="s">
        <v>45</v>
      </c>
      <c r="N31" s="67" t="s">
        <v>45</v>
      </c>
      <c r="O31" s="65" t="s">
        <v>45</v>
      </c>
      <c r="P31" s="69"/>
    </row>
    <row r="32" spans="1:17" ht="36" hidden="1" x14ac:dyDescent="0.25">
      <c r="A32" s="88">
        <v>21379</v>
      </c>
      <c r="B32" s="89" t="s">
        <v>54</v>
      </c>
      <c r="C32" s="560">
        <f t="shared" si="2"/>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2"/>
        <v>26601</v>
      </c>
      <c r="D33" s="68" t="s">
        <v>45</v>
      </c>
      <c r="E33" s="67" t="s">
        <v>45</v>
      </c>
      <c r="F33" s="65" t="s">
        <v>45</v>
      </c>
      <c r="G33" s="68" t="s">
        <v>45</v>
      </c>
      <c r="H33" s="67" t="s">
        <v>45</v>
      </c>
      <c r="I33" s="65" t="s">
        <v>45</v>
      </c>
      <c r="J33" s="66">
        <f>SUM(J34:J35)</f>
        <v>26601</v>
      </c>
      <c r="K33" s="67">
        <f>SUM(K34:K35)</f>
        <v>0</v>
      </c>
      <c r="L33" s="178">
        <f>SUM(L34:L35)</f>
        <v>26601</v>
      </c>
      <c r="M33" s="68" t="s">
        <v>45</v>
      </c>
      <c r="N33" s="67" t="s">
        <v>45</v>
      </c>
      <c r="O33" s="65" t="s">
        <v>45</v>
      </c>
      <c r="P33" s="69"/>
    </row>
    <row r="34" spans="1:16" x14ac:dyDescent="0.25">
      <c r="A34" s="45">
        <v>21381</v>
      </c>
      <c r="B34" s="71" t="s">
        <v>56</v>
      </c>
      <c r="C34" s="558">
        <f t="shared" si="2"/>
        <v>26601</v>
      </c>
      <c r="D34" s="72" t="s">
        <v>45</v>
      </c>
      <c r="E34" s="73" t="s">
        <v>45</v>
      </c>
      <c r="F34" s="74" t="s">
        <v>45</v>
      </c>
      <c r="G34" s="72" t="s">
        <v>45</v>
      </c>
      <c r="H34" s="73" t="s">
        <v>45</v>
      </c>
      <c r="I34" s="74" t="s">
        <v>45</v>
      </c>
      <c r="J34" s="75">
        <v>26601</v>
      </c>
      <c r="K34" s="316"/>
      <c r="L34" s="187">
        <f>J34+K34</f>
        <v>26601</v>
      </c>
      <c r="M34" s="77" t="s">
        <v>45</v>
      </c>
      <c r="N34" s="76" t="s">
        <v>45</v>
      </c>
      <c r="O34" s="74" t="s">
        <v>45</v>
      </c>
      <c r="P34" s="317"/>
    </row>
    <row r="35" spans="1:16" ht="24" hidden="1" x14ac:dyDescent="0.25">
      <c r="A35" s="52">
        <v>21383</v>
      </c>
      <c r="B35" s="79" t="s">
        <v>57</v>
      </c>
      <c r="C35" s="559">
        <f t="shared" si="2"/>
        <v>0</v>
      </c>
      <c r="D35" s="80" t="s">
        <v>45</v>
      </c>
      <c r="E35" s="81" t="s">
        <v>45</v>
      </c>
      <c r="F35" s="82" t="s">
        <v>45</v>
      </c>
      <c r="G35" s="80" t="s">
        <v>45</v>
      </c>
      <c r="H35" s="81" t="s">
        <v>45</v>
      </c>
      <c r="I35" s="82" t="s">
        <v>45</v>
      </c>
      <c r="J35" s="83"/>
      <c r="K35" s="84"/>
      <c r="L35" s="192">
        <f>J35+K35</f>
        <v>0</v>
      </c>
      <c r="M35" s="86" t="s">
        <v>45</v>
      </c>
      <c r="N35" s="84" t="s">
        <v>45</v>
      </c>
      <c r="O35" s="82" t="s">
        <v>45</v>
      </c>
      <c r="P35" s="87"/>
    </row>
    <row r="36" spans="1:16" s="29" customFormat="1" ht="25.5" customHeight="1" x14ac:dyDescent="0.25">
      <c r="A36" s="70">
        <v>21390</v>
      </c>
      <c r="B36" s="59" t="s">
        <v>58</v>
      </c>
      <c r="C36" s="557">
        <f t="shared" si="2"/>
        <v>3431</v>
      </c>
      <c r="D36" s="68" t="s">
        <v>45</v>
      </c>
      <c r="E36" s="67" t="s">
        <v>45</v>
      </c>
      <c r="F36" s="65" t="s">
        <v>45</v>
      </c>
      <c r="G36" s="68" t="s">
        <v>45</v>
      </c>
      <c r="H36" s="67" t="s">
        <v>45</v>
      </c>
      <c r="I36" s="65" t="s">
        <v>45</v>
      </c>
      <c r="J36" s="66">
        <f>SUM(J37:J40)</f>
        <v>3431</v>
      </c>
      <c r="K36" s="67">
        <f>SUM(K37:K40)</f>
        <v>0</v>
      </c>
      <c r="L36" s="178">
        <f>SUM(L37:L40)</f>
        <v>3431</v>
      </c>
      <c r="M36" s="68" t="s">
        <v>45</v>
      </c>
      <c r="N36" s="67" t="s">
        <v>45</v>
      </c>
      <c r="O36" s="65" t="s">
        <v>45</v>
      </c>
      <c r="P36" s="69"/>
    </row>
    <row r="37" spans="1:16" ht="24" hidden="1" x14ac:dyDescent="0.25">
      <c r="A37" s="45">
        <v>21391</v>
      </c>
      <c r="B37" s="71" t="s">
        <v>59</v>
      </c>
      <c r="C37" s="558">
        <f t="shared" si="2"/>
        <v>0</v>
      </c>
      <c r="D37" s="72" t="s">
        <v>45</v>
      </c>
      <c r="E37" s="73" t="s">
        <v>45</v>
      </c>
      <c r="F37" s="74" t="s">
        <v>45</v>
      </c>
      <c r="G37" s="72" t="s">
        <v>45</v>
      </c>
      <c r="H37" s="73" t="s">
        <v>45</v>
      </c>
      <c r="I37" s="74" t="s">
        <v>45</v>
      </c>
      <c r="J37" s="75"/>
      <c r="K37" s="76"/>
      <c r="L37" s="187">
        <f>J37+K37</f>
        <v>0</v>
      </c>
      <c r="M37" s="77" t="s">
        <v>45</v>
      </c>
      <c r="N37" s="76" t="s">
        <v>45</v>
      </c>
      <c r="O37" s="74" t="s">
        <v>45</v>
      </c>
      <c r="P37" s="78"/>
    </row>
    <row r="38" spans="1:16" hidden="1" x14ac:dyDescent="0.25">
      <c r="A38" s="52">
        <v>21393</v>
      </c>
      <c r="B38" s="79" t="s">
        <v>60</v>
      </c>
      <c r="C38" s="559">
        <f t="shared" si="2"/>
        <v>0</v>
      </c>
      <c r="D38" s="80" t="s">
        <v>45</v>
      </c>
      <c r="E38" s="81" t="s">
        <v>45</v>
      </c>
      <c r="F38" s="82" t="s">
        <v>45</v>
      </c>
      <c r="G38" s="80" t="s">
        <v>45</v>
      </c>
      <c r="H38" s="81" t="s">
        <v>45</v>
      </c>
      <c r="I38" s="82" t="s">
        <v>45</v>
      </c>
      <c r="J38" s="83"/>
      <c r="K38" s="84"/>
      <c r="L38" s="192">
        <f>J38+K38</f>
        <v>0</v>
      </c>
      <c r="M38" s="86" t="s">
        <v>45</v>
      </c>
      <c r="N38" s="84" t="s">
        <v>45</v>
      </c>
      <c r="O38" s="82" t="s">
        <v>45</v>
      </c>
      <c r="P38" s="87"/>
    </row>
    <row r="39" spans="1:16" hidden="1" x14ac:dyDescent="0.25">
      <c r="A39" s="52">
        <v>21395</v>
      </c>
      <c r="B39" s="79" t="s">
        <v>61</v>
      </c>
      <c r="C39" s="559">
        <f t="shared" si="2"/>
        <v>0</v>
      </c>
      <c r="D39" s="80" t="s">
        <v>45</v>
      </c>
      <c r="E39" s="81" t="s">
        <v>45</v>
      </c>
      <c r="F39" s="82" t="s">
        <v>45</v>
      </c>
      <c r="G39" s="80" t="s">
        <v>45</v>
      </c>
      <c r="H39" s="81" t="s">
        <v>45</v>
      </c>
      <c r="I39" s="82" t="s">
        <v>45</v>
      </c>
      <c r="J39" s="83"/>
      <c r="K39" s="84"/>
      <c r="L39" s="192">
        <f>J39+K39</f>
        <v>0</v>
      </c>
      <c r="M39" s="86" t="s">
        <v>45</v>
      </c>
      <c r="N39" s="84" t="s">
        <v>45</v>
      </c>
      <c r="O39" s="82" t="s">
        <v>45</v>
      </c>
      <c r="P39" s="87"/>
    </row>
    <row r="40" spans="1:16" ht="24" x14ac:dyDescent="0.25">
      <c r="A40" s="98">
        <v>21399</v>
      </c>
      <c r="B40" s="99" t="s">
        <v>62</v>
      </c>
      <c r="C40" s="561">
        <f t="shared" si="2"/>
        <v>3431</v>
      </c>
      <c r="D40" s="100" t="s">
        <v>45</v>
      </c>
      <c r="E40" s="101" t="s">
        <v>45</v>
      </c>
      <c r="F40" s="102" t="s">
        <v>45</v>
      </c>
      <c r="G40" s="100" t="s">
        <v>45</v>
      </c>
      <c r="H40" s="101" t="s">
        <v>45</v>
      </c>
      <c r="I40" s="102" t="s">
        <v>45</v>
      </c>
      <c r="J40" s="103">
        <v>3431</v>
      </c>
      <c r="K40" s="318"/>
      <c r="L40" s="216">
        <f>J40+K40</f>
        <v>3431</v>
      </c>
      <c r="M40" s="105" t="s">
        <v>45</v>
      </c>
      <c r="N40" s="104" t="s">
        <v>45</v>
      </c>
      <c r="O40" s="102" t="s">
        <v>45</v>
      </c>
      <c r="P40" s="319"/>
    </row>
    <row r="41" spans="1:16" s="29" customFormat="1" ht="26.25" hidden="1" customHeight="1" x14ac:dyDescent="0.25">
      <c r="A41" s="107">
        <v>21420</v>
      </c>
      <c r="B41" s="108" t="s">
        <v>63</v>
      </c>
      <c r="C41" s="562">
        <f>F41</f>
        <v>0</v>
      </c>
      <c r="D41" s="109">
        <f>SUM(D42)</f>
        <v>0</v>
      </c>
      <c r="E41" s="110">
        <f>SUM(E42)</f>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D44</f>
        <v>0</v>
      </c>
      <c r="E43" s="125">
        <f>E44</f>
        <v>0</v>
      </c>
      <c r="F43" s="62">
        <f>F44</f>
        <v>0</v>
      </c>
      <c r="G43" s="124">
        <f t="shared" ref="G43:L43" si="3">G44</f>
        <v>0</v>
      </c>
      <c r="H43" s="125">
        <f t="shared" si="3"/>
        <v>0</v>
      </c>
      <c r="I43" s="62">
        <f t="shared" si="3"/>
        <v>0</v>
      </c>
      <c r="J43" s="126">
        <f t="shared" si="3"/>
        <v>0</v>
      </c>
      <c r="K43" s="125">
        <f t="shared" si="3"/>
        <v>0</v>
      </c>
      <c r="L43" s="62">
        <f t="shared" si="3"/>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customHeight="1" x14ac:dyDescent="0.25">
      <c r="A45" s="129">
        <v>23000</v>
      </c>
      <c r="B45" s="130" t="s">
        <v>67</v>
      </c>
      <c r="C45" s="563">
        <f>O45</f>
        <v>700</v>
      </c>
      <c r="D45" s="131" t="s">
        <v>45</v>
      </c>
      <c r="E45" s="132" t="s">
        <v>45</v>
      </c>
      <c r="F45" s="102" t="s">
        <v>45</v>
      </c>
      <c r="G45" s="100" t="s">
        <v>45</v>
      </c>
      <c r="H45" s="101" t="s">
        <v>45</v>
      </c>
      <c r="I45" s="102" t="s">
        <v>45</v>
      </c>
      <c r="J45" s="122" t="s">
        <v>45</v>
      </c>
      <c r="K45" s="101" t="s">
        <v>45</v>
      </c>
      <c r="L45" s="102" t="s">
        <v>45</v>
      </c>
      <c r="M45" s="131">
        <f>SUM(M46:M47)</f>
        <v>700</v>
      </c>
      <c r="N45" s="132">
        <f>SUM(N46:N47)</f>
        <v>0</v>
      </c>
      <c r="O45" s="119">
        <f>SUM(O46:O47)</f>
        <v>700</v>
      </c>
      <c r="P45" s="133"/>
    </row>
    <row r="46" spans="1:16" ht="24" x14ac:dyDescent="0.25">
      <c r="A46" s="134">
        <v>23410</v>
      </c>
      <c r="B46" s="135" t="s">
        <v>68</v>
      </c>
      <c r="C46" s="562">
        <f>O46</f>
        <v>700</v>
      </c>
      <c r="D46" s="109" t="s">
        <v>45</v>
      </c>
      <c r="E46" s="110" t="s">
        <v>45</v>
      </c>
      <c r="F46" s="112" t="s">
        <v>45</v>
      </c>
      <c r="G46" s="115" t="s">
        <v>45</v>
      </c>
      <c r="H46" s="114" t="s">
        <v>45</v>
      </c>
      <c r="I46" s="112" t="s">
        <v>45</v>
      </c>
      <c r="J46" s="113" t="s">
        <v>45</v>
      </c>
      <c r="K46" s="114" t="s">
        <v>45</v>
      </c>
      <c r="L46" s="112" t="s">
        <v>45</v>
      </c>
      <c r="M46" s="136">
        <v>700</v>
      </c>
      <c r="N46" s="137"/>
      <c r="O46" s="111">
        <f>M46+N46</f>
        <v>700</v>
      </c>
      <c r="P46" s="320"/>
    </row>
    <row r="47" spans="1:16" ht="24" hidden="1" x14ac:dyDescent="0.25">
      <c r="A47" s="134">
        <v>23510</v>
      </c>
      <c r="B47" s="135" t="s">
        <v>69</v>
      </c>
      <c r="C47" s="562">
        <f>O47</f>
        <v>0</v>
      </c>
      <c r="D47" s="109" t="s">
        <v>45</v>
      </c>
      <c r="E47" s="110" t="s">
        <v>45</v>
      </c>
      <c r="F47" s="112" t="s">
        <v>45</v>
      </c>
      <c r="G47" s="115" t="s">
        <v>45</v>
      </c>
      <c r="H47" s="114" t="s">
        <v>45</v>
      </c>
      <c r="I47" s="112" t="s">
        <v>45</v>
      </c>
      <c r="J47" s="113" t="s">
        <v>45</v>
      </c>
      <c r="K47" s="114" t="s">
        <v>45</v>
      </c>
      <c r="L47" s="112" t="s">
        <v>45</v>
      </c>
      <c r="M47" s="136"/>
      <c r="N47" s="137"/>
      <c r="O47" s="111">
        <f>M47+N47</f>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0"/>
        <v>1728344</v>
      </c>
      <c r="D50" s="150">
        <f t="shared" ref="D50:O50" si="4">SUM(D51,D269)</f>
        <v>525345</v>
      </c>
      <c r="E50" s="151">
        <f t="shared" si="4"/>
        <v>0</v>
      </c>
      <c r="F50" s="152">
        <f t="shared" si="4"/>
        <v>525345</v>
      </c>
      <c r="G50" s="150">
        <f t="shared" si="4"/>
        <v>1164591</v>
      </c>
      <c r="H50" s="151">
        <f t="shared" si="4"/>
        <v>2684</v>
      </c>
      <c r="I50" s="152">
        <f t="shared" si="4"/>
        <v>1167275</v>
      </c>
      <c r="J50" s="153">
        <f t="shared" si="4"/>
        <v>35024</v>
      </c>
      <c r="K50" s="151">
        <f t="shared" si="4"/>
        <v>0</v>
      </c>
      <c r="L50" s="152">
        <f t="shared" si="4"/>
        <v>35024</v>
      </c>
      <c r="M50" s="150">
        <f t="shared" si="4"/>
        <v>700</v>
      </c>
      <c r="N50" s="151">
        <f t="shared" si="4"/>
        <v>0</v>
      </c>
      <c r="O50" s="152">
        <f t="shared" si="4"/>
        <v>700</v>
      </c>
      <c r="P50" s="154"/>
    </row>
    <row r="51" spans="1:16" s="29" customFormat="1" ht="36.75" thickTop="1" x14ac:dyDescent="0.25">
      <c r="A51" s="155"/>
      <c r="B51" s="156" t="s">
        <v>72</v>
      </c>
      <c r="C51" s="568">
        <f t="shared" si="0"/>
        <v>1728344</v>
      </c>
      <c r="D51" s="157">
        <f t="shared" ref="D51:O51" si="5">SUM(D52,D181)</f>
        <v>525345</v>
      </c>
      <c r="E51" s="158">
        <f t="shared" si="5"/>
        <v>0</v>
      </c>
      <c r="F51" s="159">
        <f t="shared" si="5"/>
        <v>525345</v>
      </c>
      <c r="G51" s="157">
        <f t="shared" si="5"/>
        <v>1164591</v>
      </c>
      <c r="H51" s="158">
        <f t="shared" si="5"/>
        <v>2684</v>
      </c>
      <c r="I51" s="159">
        <f t="shared" si="5"/>
        <v>1167275</v>
      </c>
      <c r="J51" s="160">
        <f t="shared" si="5"/>
        <v>35024</v>
      </c>
      <c r="K51" s="158">
        <f t="shared" si="5"/>
        <v>0</v>
      </c>
      <c r="L51" s="159">
        <f t="shared" si="5"/>
        <v>35024</v>
      </c>
      <c r="M51" s="157">
        <f t="shared" si="5"/>
        <v>700</v>
      </c>
      <c r="N51" s="158">
        <f t="shared" si="5"/>
        <v>0</v>
      </c>
      <c r="O51" s="159">
        <f t="shared" si="5"/>
        <v>700</v>
      </c>
      <c r="P51" s="161"/>
    </row>
    <row r="52" spans="1:16" s="29" customFormat="1" ht="24" x14ac:dyDescent="0.25">
      <c r="A52" s="162"/>
      <c r="B52" s="20" t="s">
        <v>73</v>
      </c>
      <c r="C52" s="569">
        <f t="shared" si="0"/>
        <v>1710146</v>
      </c>
      <c r="D52" s="163">
        <f t="shared" ref="D52:O52" si="6">SUM(D53,D75,D160,D174)</f>
        <v>515875</v>
      </c>
      <c r="E52" s="164">
        <f t="shared" si="6"/>
        <v>0</v>
      </c>
      <c r="F52" s="165">
        <f t="shared" si="6"/>
        <v>515875</v>
      </c>
      <c r="G52" s="163">
        <f t="shared" si="6"/>
        <v>1155863</v>
      </c>
      <c r="H52" s="164">
        <f t="shared" si="6"/>
        <v>2684</v>
      </c>
      <c r="I52" s="165">
        <f t="shared" si="6"/>
        <v>1158547</v>
      </c>
      <c r="J52" s="166">
        <f t="shared" si="6"/>
        <v>35024</v>
      </c>
      <c r="K52" s="164">
        <f t="shared" si="6"/>
        <v>0</v>
      </c>
      <c r="L52" s="165">
        <f t="shared" si="6"/>
        <v>35024</v>
      </c>
      <c r="M52" s="163">
        <f t="shared" si="6"/>
        <v>700</v>
      </c>
      <c r="N52" s="164">
        <f t="shared" si="6"/>
        <v>0</v>
      </c>
      <c r="O52" s="165">
        <f t="shared" si="6"/>
        <v>700</v>
      </c>
      <c r="P52" s="167"/>
    </row>
    <row r="53" spans="1:16" s="29" customFormat="1" x14ac:dyDescent="0.25">
      <c r="A53" s="168">
        <v>1000</v>
      </c>
      <c r="B53" s="168" t="s">
        <v>74</v>
      </c>
      <c r="C53" s="570">
        <f t="shared" si="0"/>
        <v>1567710</v>
      </c>
      <c r="D53" s="169">
        <f t="shared" ref="D53:O53" si="7">SUM(D54,D67)</f>
        <v>418909</v>
      </c>
      <c r="E53" s="170">
        <f t="shared" si="7"/>
        <v>0</v>
      </c>
      <c r="F53" s="171">
        <f t="shared" si="7"/>
        <v>418909</v>
      </c>
      <c r="G53" s="169">
        <f t="shared" si="7"/>
        <v>1146117</v>
      </c>
      <c r="H53" s="170">
        <f t="shared" si="7"/>
        <v>2684</v>
      </c>
      <c r="I53" s="171">
        <f t="shared" si="7"/>
        <v>1148801</v>
      </c>
      <c r="J53" s="172">
        <f t="shared" si="7"/>
        <v>0</v>
      </c>
      <c r="K53" s="170">
        <f t="shared" si="7"/>
        <v>0</v>
      </c>
      <c r="L53" s="171">
        <f t="shared" si="7"/>
        <v>0</v>
      </c>
      <c r="M53" s="169">
        <f t="shared" si="7"/>
        <v>0</v>
      </c>
      <c r="N53" s="170">
        <f t="shared" si="7"/>
        <v>0</v>
      </c>
      <c r="O53" s="171">
        <f t="shared" si="7"/>
        <v>0</v>
      </c>
      <c r="P53" s="174"/>
    </row>
    <row r="54" spans="1:16" x14ac:dyDescent="0.25">
      <c r="A54" s="59">
        <v>1100</v>
      </c>
      <c r="B54" s="175" t="s">
        <v>75</v>
      </c>
      <c r="C54" s="557">
        <f t="shared" si="0"/>
        <v>1200080</v>
      </c>
      <c r="D54" s="176">
        <f t="shared" ref="D54:O54" si="8">SUM(D55,D58,D66)</f>
        <v>281090</v>
      </c>
      <c r="E54" s="177">
        <f t="shared" si="8"/>
        <v>0</v>
      </c>
      <c r="F54" s="178">
        <f t="shared" si="8"/>
        <v>281090</v>
      </c>
      <c r="G54" s="176">
        <f t="shared" si="8"/>
        <v>916970</v>
      </c>
      <c r="H54" s="177">
        <f t="shared" si="8"/>
        <v>2020</v>
      </c>
      <c r="I54" s="178">
        <f t="shared" si="8"/>
        <v>918990</v>
      </c>
      <c r="J54" s="179">
        <f t="shared" si="8"/>
        <v>0</v>
      </c>
      <c r="K54" s="177">
        <f t="shared" si="8"/>
        <v>0</v>
      </c>
      <c r="L54" s="178">
        <f t="shared" si="8"/>
        <v>0</v>
      </c>
      <c r="M54" s="176">
        <f t="shared" si="8"/>
        <v>0</v>
      </c>
      <c r="N54" s="177">
        <f t="shared" si="8"/>
        <v>0</v>
      </c>
      <c r="O54" s="178">
        <f t="shared" si="8"/>
        <v>0</v>
      </c>
      <c r="P54" s="180"/>
    </row>
    <row r="55" spans="1:16" x14ac:dyDescent="0.25">
      <c r="A55" s="181">
        <v>1110</v>
      </c>
      <c r="B55" s="135" t="s">
        <v>76</v>
      </c>
      <c r="C55" s="565">
        <f t="shared" si="0"/>
        <v>1094979</v>
      </c>
      <c r="D55" s="140">
        <f t="shared" ref="D55:O55" si="9">SUM(D56:D57)</f>
        <v>232645</v>
      </c>
      <c r="E55" s="141">
        <f t="shared" si="9"/>
        <v>0</v>
      </c>
      <c r="F55" s="182">
        <f t="shared" si="9"/>
        <v>232645</v>
      </c>
      <c r="G55" s="140">
        <f t="shared" si="9"/>
        <v>862648</v>
      </c>
      <c r="H55" s="141">
        <f t="shared" si="9"/>
        <v>-314</v>
      </c>
      <c r="I55" s="182">
        <f t="shared" si="9"/>
        <v>862334</v>
      </c>
      <c r="J55" s="183">
        <f t="shared" si="9"/>
        <v>0</v>
      </c>
      <c r="K55" s="141">
        <f t="shared" si="9"/>
        <v>0</v>
      </c>
      <c r="L55" s="182">
        <f t="shared" si="9"/>
        <v>0</v>
      </c>
      <c r="M55" s="140">
        <f t="shared" si="9"/>
        <v>0</v>
      </c>
      <c r="N55" s="141">
        <f t="shared" si="9"/>
        <v>0</v>
      </c>
      <c r="O55" s="182">
        <f t="shared" si="9"/>
        <v>0</v>
      </c>
      <c r="P55" s="184"/>
    </row>
    <row r="56" spans="1:16" hidden="1" x14ac:dyDescent="0.25">
      <c r="A56" s="45">
        <v>1111</v>
      </c>
      <c r="B56" s="71" t="s">
        <v>77</v>
      </c>
      <c r="C56" s="558">
        <f t="shared" si="0"/>
        <v>0</v>
      </c>
      <c r="D56" s="185"/>
      <c r="E56" s="186"/>
      <c r="F56" s="187">
        <f>D56+E56</f>
        <v>0</v>
      </c>
      <c r="G56" s="185"/>
      <c r="H56" s="186"/>
      <c r="I56" s="187">
        <f>G56+H56</f>
        <v>0</v>
      </c>
      <c r="J56" s="188"/>
      <c r="K56" s="186"/>
      <c r="L56" s="187">
        <f>J56+K56</f>
        <v>0</v>
      </c>
      <c r="M56" s="185"/>
      <c r="N56" s="186"/>
      <c r="O56" s="187">
        <f>M56+N56</f>
        <v>0</v>
      </c>
      <c r="P56" s="189"/>
    </row>
    <row r="57" spans="1:16" ht="28.5" customHeight="1" x14ac:dyDescent="0.25">
      <c r="A57" s="52">
        <v>1119</v>
      </c>
      <c r="B57" s="79" t="s">
        <v>78</v>
      </c>
      <c r="C57" s="559">
        <f t="shared" si="0"/>
        <v>1094979</v>
      </c>
      <c r="D57" s="190">
        <v>232645</v>
      </c>
      <c r="E57" s="191"/>
      <c r="F57" s="192">
        <f>D57+E57</f>
        <v>232645</v>
      </c>
      <c r="G57" s="190">
        <v>862648</v>
      </c>
      <c r="H57" s="191">
        <v>-314</v>
      </c>
      <c r="I57" s="192">
        <f>G57+H57</f>
        <v>862334</v>
      </c>
      <c r="J57" s="193"/>
      <c r="K57" s="191"/>
      <c r="L57" s="192">
        <f>J57+K57</f>
        <v>0</v>
      </c>
      <c r="M57" s="190"/>
      <c r="N57" s="191"/>
      <c r="O57" s="192">
        <f>M57+N57</f>
        <v>0</v>
      </c>
      <c r="P57" s="322" t="s">
        <v>339</v>
      </c>
    </row>
    <row r="58" spans="1:16" x14ac:dyDescent="0.25">
      <c r="A58" s="195">
        <v>1140</v>
      </c>
      <c r="B58" s="79" t="s">
        <v>79</v>
      </c>
      <c r="C58" s="559">
        <f t="shared" si="0"/>
        <v>102808</v>
      </c>
      <c r="D58" s="196">
        <f t="shared" ref="D58:O58" si="10">SUM(D59:D65)</f>
        <v>46152</v>
      </c>
      <c r="E58" s="197">
        <f t="shared" si="10"/>
        <v>0</v>
      </c>
      <c r="F58" s="192">
        <f t="shared" si="10"/>
        <v>46152</v>
      </c>
      <c r="G58" s="196">
        <f t="shared" si="10"/>
        <v>54322</v>
      </c>
      <c r="H58" s="197">
        <f t="shared" si="10"/>
        <v>2334</v>
      </c>
      <c r="I58" s="192">
        <f t="shared" si="10"/>
        <v>56656</v>
      </c>
      <c r="J58" s="198">
        <f t="shared" si="10"/>
        <v>0</v>
      </c>
      <c r="K58" s="197">
        <f t="shared" si="10"/>
        <v>0</v>
      </c>
      <c r="L58" s="192">
        <f t="shared" si="10"/>
        <v>0</v>
      </c>
      <c r="M58" s="196">
        <f t="shared" si="10"/>
        <v>0</v>
      </c>
      <c r="N58" s="197">
        <f t="shared" si="10"/>
        <v>0</v>
      </c>
      <c r="O58" s="192">
        <f t="shared" si="10"/>
        <v>0</v>
      </c>
      <c r="P58" s="194"/>
    </row>
    <row r="59" spans="1:16" x14ac:dyDescent="0.25">
      <c r="A59" s="52">
        <v>1141</v>
      </c>
      <c r="B59" s="79" t="s">
        <v>80</v>
      </c>
      <c r="C59" s="559">
        <f t="shared" si="0"/>
        <v>4169</v>
      </c>
      <c r="D59" s="190">
        <v>4169</v>
      </c>
      <c r="E59" s="191"/>
      <c r="F59" s="192">
        <f t="shared" ref="F59:F66" si="11">D59+E59</f>
        <v>4169</v>
      </c>
      <c r="G59" s="190"/>
      <c r="H59" s="191"/>
      <c r="I59" s="192">
        <f t="shared" ref="I59:I66" si="12">G59+H59</f>
        <v>0</v>
      </c>
      <c r="J59" s="193"/>
      <c r="K59" s="191"/>
      <c r="L59" s="192">
        <f t="shared" ref="L59:L66" si="13">J59+K59</f>
        <v>0</v>
      </c>
      <c r="M59" s="190"/>
      <c r="N59" s="191"/>
      <c r="O59" s="192">
        <f t="shared" ref="O59:O66" si="14">M59+N59</f>
        <v>0</v>
      </c>
      <c r="P59" s="194"/>
    </row>
    <row r="60" spans="1:16" ht="24.75" customHeight="1" x14ac:dyDescent="0.25">
      <c r="A60" s="52">
        <v>1142</v>
      </c>
      <c r="B60" s="79" t="s">
        <v>81</v>
      </c>
      <c r="C60" s="559">
        <f t="shared" si="0"/>
        <v>1025</v>
      </c>
      <c r="D60" s="190">
        <v>1025</v>
      </c>
      <c r="E60" s="191"/>
      <c r="F60" s="192">
        <f t="shared" si="11"/>
        <v>1025</v>
      </c>
      <c r="G60" s="190"/>
      <c r="H60" s="191"/>
      <c r="I60" s="192">
        <f t="shared" si="12"/>
        <v>0</v>
      </c>
      <c r="J60" s="193"/>
      <c r="K60" s="191"/>
      <c r="L60" s="192">
        <f t="shared" si="13"/>
        <v>0</v>
      </c>
      <c r="M60" s="190"/>
      <c r="N60" s="191"/>
      <c r="O60" s="192">
        <f t="shared" si="14"/>
        <v>0</v>
      </c>
      <c r="P60" s="194"/>
    </row>
    <row r="61" spans="1:16" ht="24" hidden="1" x14ac:dyDescent="0.25">
      <c r="A61" s="52">
        <v>1145</v>
      </c>
      <c r="B61" s="79" t="s">
        <v>82</v>
      </c>
      <c r="C61" s="559">
        <f t="shared" si="0"/>
        <v>0</v>
      </c>
      <c r="D61" s="190"/>
      <c r="E61" s="191"/>
      <c r="F61" s="192">
        <f t="shared" si="11"/>
        <v>0</v>
      </c>
      <c r="G61" s="190"/>
      <c r="H61" s="191"/>
      <c r="I61" s="192">
        <f t="shared" si="12"/>
        <v>0</v>
      </c>
      <c r="J61" s="193"/>
      <c r="K61" s="191"/>
      <c r="L61" s="192">
        <f t="shared" si="13"/>
        <v>0</v>
      </c>
      <c r="M61" s="190"/>
      <c r="N61" s="191"/>
      <c r="O61" s="192">
        <f t="shared" si="14"/>
        <v>0</v>
      </c>
      <c r="P61" s="194"/>
    </row>
    <row r="62" spans="1:16" ht="27.75" hidden="1" customHeight="1" x14ac:dyDescent="0.25">
      <c r="A62" s="52">
        <v>1146</v>
      </c>
      <c r="B62" s="79" t="s">
        <v>83</v>
      </c>
      <c r="C62" s="559">
        <f t="shared" si="0"/>
        <v>0</v>
      </c>
      <c r="D62" s="190"/>
      <c r="E62" s="191"/>
      <c r="F62" s="192">
        <f t="shared" si="11"/>
        <v>0</v>
      </c>
      <c r="G62" s="190"/>
      <c r="H62" s="191"/>
      <c r="I62" s="192">
        <f t="shared" si="12"/>
        <v>0</v>
      </c>
      <c r="J62" s="193"/>
      <c r="K62" s="191"/>
      <c r="L62" s="192">
        <f t="shared" si="13"/>
        <v>0</v>
      </c>
      <c r="M62" s="190"/>
      <c r="N62" s="191"/>
      <c r="O62" s="192">
        <f t="shared" si="14"/>
        <v>0</v>
      </c>
      <c r="P62" s="194"/>
    </row>
    <row r="63" spans="1:16" x14ac:dyDescent="0.25">
      <c r="A63" s="52">
        <v>1147</v>
      </c>
      <c r="B63" s="79" t="s">
        <v>84</v>
      </c>
      <c r="C63" s="559">
        <f t="shared" si="0"/>
        <v>19020</v>
      </c>
      <c r="D63" s="190">
        <v>2800</v>
      </c>
      <c r="E63" s="323"/>
      <c r="F63" s="192">
        <f t="shared" si="11"/>
        <v>2800</v>
      </c>
      <c r="G63" s="190">
        <v>16220</v>
      </c>
      <c r="H63" s="191"/>
      <c r="I63" s="192">
        <f t="shared" si="12"/>
        <v>16220</v>
      </c>
      <c r="J63" s="193"/>
      <c r="K63" s="191"/>
      <c r="L63" s="192">
        <f t="shared" si="13"/>
        <v>0</v>
      </c>
      <c r="M63" s="190"/>
      <c r="N63" s="191"/>
      <c r="O63" s="192">
        <f t="shared" si="14"/>
        <v>0</v>
      </c>
      <c r="P63" s="324"/>
    </row>
    <row r="64" spans="1:16" x14ac:dyDescent="0.25">
      <c r="A64" s="52">
        <v>1148</v>
      </c>
      <c r="B64" s="79" t="s">
        <v>85</v>
      </c>
      <c r="C64" s="559">
        <f t="shared" si="0"/>
        <v>48225</v>
      </c>
      <c r="D64" s="190">
        <v>37087</v>
      </c>
      <c r="E64" s="191"/>
      <c r="F64" s="192">
        <f t="shared" si="11"/>
        <v>37087</v>
      </c>
      <c r="G64" s="190">
        <v>11138</v>
      </c>
      <c r="H64" s="191"/>
      <c r="I64" s="192">
        <f t="shared" si="12"/>
        <v>11138</v>
      </c>
      <c r="J64" s="193"/>
      <c r="K64" s="191"/>
      <c r="L64" s="192">
        <f t="shared" si="13"/>
        <v>0</v>
      </c>
      <c r="M64" s="190"/>
      <c r="N64" s="191"/>
      <c r="O64" s="192">
        <f t="shared" si="14"/>
        <v>0</v>
      </c>
      <c r="P64" s="208"/>
    </row>
    <row r="65" spans="1:16" ht="30" customHeight="1" x14ac:dyDescent="0.25">
      <c r="A65" s="52">
        <v>1149</v>
      </c>
      <c r="B65" s="79" t="s">
        <v>86</v>
      </c>
      <c r="C65" s="559">
        <f t="shared" si="0"/>
        <v>30369</v>
      </c>
      <c r="D65" s="190">
        <v>1071</v>
      </c>
      <c r="E65" s="323"/>
      <c r="F65" s="192">
        <f t="shared" si="11"/>
        <v>1071</v>
      </c>
      <c r="G65" s="190">
        <v>26964</v>
      </c>
      <c r="H65" s="191">
        <f>2163+41+130</f>
        <v>2334</v>
      </c>
      <c r="I65" s="192">
        <f t="shared" si="12"/>
        <v>29298</v>
      </c>
      <c r="J65" s="193"/>
      <c r="K65" s="191"/>
      <c r="L65" s="192">
        <f t="shared" si="13"/>
        <v>0</v>
      </c>
      <c r="M65" s="190"/>
      <c r="N65" s="191"/>
      <c r="O65" s="192">
        <f t="shared" si="14"/>
        <v>0</v>
      </c>
      <c r="P65" s="322" t="s">
        <v>340</v>
      </c>
    </row>
    <row r="66" spans="1:16" ht="36" x14ac:dyDescent="0.25">
      <c r="A66" s="181">
        <v>1150</v>
      </c>
      <c r="B66" s="135" t="s">
        <v>88</v>
      </c>
      <c r="C66" s="565">
        <f t="shared" si="0"/>
        <v>2293</v>
      </c>
      <c r="D66" s="199">
        <v>2293</v>
      </c>
      <c r="E66" s="200"/>
      <c r="F66" s="182">
        <f t="shared" si="11"/>
        <v>2293</v>
      </c>
      <c r="G66" s="199"/>
      <c r="H66" s="200"/>
      <c r="I66" s="182">
        <f t="shared" si="12"/>
        <v>0</v>
      </c>
      <c r="J66" s="201"/>
      <c r="K66" s="200"/>
      <c r="L66" s="182">
        <f t="shared" si="13"/>
        <v>0</v>
      </c>
      <c r="M66" s="199"/>
      <c r="N66" s="200"/>
      <c r="O66" s="182">
        <f t="shared" si="14"/>
        <v>0</v>
      </c>
      <c r="P66" s="184"/>
    </row>
    <row r="67" spans="1:16" ht="36" x14ac:dyDescent="0.25">
      <c r="A67" s="59">
        <v>1200</v>
      </c>
      <c r="B67" s="175" t="s">
        <v>89</v>
      </c>
      <c r="C67" s="557">
        <f t="shared" si="0"/>
        <v>367630</v>
      </c>
      <c r="D67" s="176">
        <f t="shared" ref="D67:O67" si="15">SUM(D68:D69)</f>
        <v>137819</v>
      </c>
      <c r="E67" s="177">
        <f t="shared" si="15"/>
        <v>0</v>
      </c>
      <c r="F67" s="178">
        <f t="shared" si="15"/>
        <v>137819</v>
      </c>
      <c r="G67" s="176">
        <f t="shared" si="15"/>
        <v>229147</v>
      </c>
      <c r="H67" s="177">
        <f t="shared" si="15"/>
        <v>664</v>
      </c>
      <c r="I67" s="178">
        <f t="shared" si="15"/>
        <v>229811</v>
      </c>
      <c r="J67" s="179">
        <f t="shared" si="15"/>
        <v>0</v>
      </c>
      <c r="K67" s="177">
        <f t="shared" si="15"/>
        <v>0</v>
      </c>
      <c r="L67" s="178">
        <f t="shared" si="15"/>
        <v>0</v>
      </c>
      <c r="M67" s="176">
        <f t="shared" si="15"/>
        <v>0</v>
      </c>
      <c r="N67" s="177">
        <f t="shared" si="15"/>
        <v>0</v>
      </c>
      <c r="O67" s="178">
        <f t="shared" si="15"/>
        <v>0</v>
      </c>
      <c r="P67" s="202"/>
    </row>
    <row r="68" spans="1:16" ht="29.25" customHeight="1" x14ac:dyDescent="0.25">
      <c r="A68" s="203">
        <v>1210</v>
      </c>
      <c r="B68" s="71" t="s">
        <v>90</v>
      </c>
      <c r="C68" s="558">
        <f t="shared" si="0"/>
        <v>302537</v>
      </c>
      <c r="D68" s="185">
        <v>79532</v>
      </c>
      <c r="E68" s="186"/>
      <c r="F68" s="187">
        <f>D68+E68</f>
        <v>79532</v>
      </c>
      <c r="G68" s="185">
        <v>222484</v>
      </c>
      <c r="H68" s="186">
        <v>521</v>
      </c>
      <c r="I68" s="187">
        <f>G68+H68</f>
        <v>223005</v>
      </c>
      <c r="J68" s="188"/>
      <c r="K68" s="186"/>
      <c r="L68" s="187">
        <f>J68+K68</f>
        <v>0</v>
      </c>
      <c r="M68" s="185"/>
      <c r="N68" s="186"/>
      <c r="O68" s="187">
        <f>M68+N68</f>
        <v>0</v>
      </c>
      <c r="P68" s="326" t="s">
        <v>341</v>
      </c>
    </row>
    <row r="69" spans="1:16" ht="24" x14ac:dyDescent="0.25">
      <c r="A69" s="195">
        <v>1220</v>
      </c>
      <c r="B69" s="79" t="s">
        <v>92</v>
      </c>
      <c r="C69" s="559">
        <f t="shared" si="0"/>
        <v>65093</v>
      </c>
      <c r="D69" s="196">
        <f t="shared" ref="D69:O69" si="16">SUM(D70:D74)</f>
        <v>58287</v>
      </c>
      <c r="E69" s="197">
        <f t="shared" si="16"/>
        <v>0</v>
      </c>
      <c r="F69" s="192">
        <f t="shared" si="16"/>
        <v>58287</v>
      </c>
      <c r="G69" s="196">
        <f t="shared" si="16"/>
        <v>6663</v>
      </c>
      <c r="H69" s="197">
        <f t="shared" si="16"/>
        <v>143</v>
      </c>
      <c r="I69" s="192">
        <f t="shared" si="16"/>
        <v>6806</v>
      </c>
      <c r="J69" s="198">
        <f t="shared" si="16"/>
        <v>0</v>
      </c>
      <c r="K69" s="197">
        <f t="shared" si="16"/>
        <v>0</v>
      </c>
      <c r="L69" s="192">
        <f t="shared" si="16"/>
        <v>0</v>
      </c>
      <c r="M69" s="196">
        <f t="shared" si="16"/>
        <v>0</v>
      </c>
      <c r="N69" s="197">
        <f t="shared" si="16"/>
        <v>0</v>
      </c>
      <c r="O69" s="192">
        <f t="shared" si="16"/>
        <v>0</v>
      </c>
      <c r="P69" s="194"/>
    </row>
    <row r="70" spans="1:16" ht="58.5" customHeight="1" x14ac:dyDescent="0.25">
      <c r="A70" s="52">
        <v>1221</v>
      </c>
      <c r="B70" s="79" t="s">
        <v>93</v>
      </c>
      <c r="C70" s="559">
        <f t="shared" si="0"/>
        <v>48122</v>
      </c>
      <c r="D70" s="190">
        <v>41316</v>
      </c>
      <c r="E70" s="323"/>
      <c r="F70" s="192">
        <f>D70+E70</f>
        <v>41316</v>
      </c>
      <c r="G70" s="190">
        <v>6663</v>
      </c>
      <c r="H70" s="191">
        <v>143</v>
      </c>
      <c r="I70" s="192">
        <f>G70+H70</f>
        <v>6806</v>
      </c>
      <c r="J70" s="193"/>
      <c r="K70" s="191"/>
      <c r="L70" s="192">
        <f>J70+K70</f>
        <v>0</v>
      </c>
      <c r="M70" s="190"/>
      <c r="N70" s="191"/>
      <c r="O70" s="192">
        <f>M70+N70</f>
        <v>0</v>
      </c>
      <c r="P70" s="322" t="s">
        <v>342</v>
      </c>
    </row>
    <row r="71" spans="1:16" hidden="1" x14ac:dyDescent="0.25">
      <c r="A71" s="52">
        <v>1223</v>
      </c>
      <c r="B71" s="79" t="s">
        <v>94</v>
      </c>
      <c r="C71" s="559">
        <f t="shared" si="0"/>
        <v>0</v>
      </c>
      <c r="D71" s="190"/>
      <c r="E71" s="191"/>
      <c r="F71" s="192">
        <f>D71+E71</f>
        <v>0</v>
      </c>
      <c r="G71" s="190"/>
      <c r="H71" s="191"/>
      <c r="I71" s="192">
        <f>G71+H71</f>
        <v>0</v>
      </c>
      <c r="J71" s="193"/>
      <c r="K71" s="191"/>
      <c r="L71" s="192">
        <f>J71+K71</f>
        <v>0</v>
      </c>
      <c r="M71" s="190"/>
      <c r="N71" s="191"/>
      <c r="O71" s="192">
        <f>M71+N71</f>
        <v>0</v>
      </c>
      <c r="P71" s="194"/>
    </row>
    <row r="72" spans="1:16" ht="24" hidden="1" x14ac:dyDescent="0.25">
      <c r="A72" s="52">
        <v>1225</v>
      </c>
      <c r="B72" s="79" t="s">
        <v>95</v>
      </c>
      <c r="C72" s="559">
        <f t="shared" si="0"/>
        <v>0</v>
      </c>
      <c r="D72" s="190"/>
      <c r="E72" s="191"/>
      <c r="F72" s="192">
        <f>D72+E72</f>
        <v>0</v>
      </c>
      <c r="G72" s="190"/>
      <c r="H72" s="191"/>
      <c r="I72" s="192">
        <f>G72+H72</f>
        <v>0</v>
      </c>
      <c r="J72" s="193"/>
      <c r="K72" s="191"/>
      <c r="L72" s="192">
        <f>J72+K72</f>
        <v>0</v>
      </c>
      <c r="M72" s="190"/>
      <c r="N72" s="191"/>
      <c r="O72" s="192">
        <f>M72+N72</f>
        <v>0</v>
      </c>
      <c r="P72" s="194"/>
    </row>
    <row r="73" spans="1:16" ht="36" x14ac:dyDescent="0.25">
      <c r="A73" s="52">
        <v>1227</v>
      </c>
      <c r="B73" s="79" t="s">
        <v>96</v>
      </c>
      <c r="C73" s="559">
        <f t="shared" si="0"/>
        <v>16221</v>
      </c>
      <c r="D73" s="190">
        <v>16221</v>
      </c>
      <c r="E73" s="323"/>
      <c r="F73" s="192">
        <f>D73+E73</f>
        <v>16221</v>
      </c>
      <c r="G73" s="190"/>
      <c r="H73" s="191"/>
      <c r="I73" s="192">
        <f>G73+H73</f>
        <v>0</v>
      </c>
      <c r="J73" s="193"/>
      <c r="K73" s="191"/>
      <c r="L73" s="192">
        <f>J73+K73</f>
        <v>0</v>
      </c>
      <c r="M73" s="190"/>
      <c r="N73" s="191"/>
      <c r="O73" s="192">
        <f>M73+N73</f>
        <v>0</v>
      </c>
      <c r="P73" s="324"/>
    </row>
    <row r="74" spans="1:16" ht="60" x14ac:dyDescent="0.25">
      <c r="A74" s="52">
        <v>1228</v>
      </c>
      <c r="B74" s="79" t="s">
        <v>97</v>
      </c>
      <c r="C74" s="559">
        <f t="shared" si="0"/>
        <v>750</v>
      </c>
      <c r="D74" s="190">
        <v>750</v>
      </c>
      <c r="E74" s="191"/>
      <c r="F74" s="192">
        <f>D74+E74</f>
        <v>750</v>
      </c>
      <c r="G74" s="190"/>
      <c r="H74" s="191"/>
      <c r="I74" s="192">
        <f>G74+H74</f>
        <v>0</v>
      </c>
      <c r="J74" s="193"/>
      <c r="K74" s="191"/>
      <c r="L74" s="192">
        <f>J74+K74</f>
        <v>0</v>
      </c>
      <c r="M74" s="190"/>
      <c r="N74" s="191"/>
      <c r="O74" s="192">
        <f>M74+N74</f>
        <v>0</v>
      </c>
      <c r="P74" s="194"/>
    </row>
    <row r="75" spans="1:16" x14ac:dyDescent="0.25">
      <c r="A75" s="168">
        <v>2000</v>
      </c>
      <c r="B75" s="168" t="s">
        <v>98</v>
      </c>
      <c r="C75" s="570">
        <f t="shared" si="0"/>
        <v>142436</v>
      </c>
      <c r="D75" s="169">
        <f>SUM(D76,D83,D120,D151,D152)</f>
        <v>96966</v>
      </c>
      <c r="E75" s="170">
        <f>SUM(E76,E83,E120,E151,E152)</f>
        <v>0</v>
      </c>
      <c r="F75" s="171">
        <f t="shared" ref="F75:L75" si="17">SUM(F76,F83,F120,F151,F152)</f>
        <v>96966</v>
      </c>
      <c r="G75" s="169">
        <f>SUM(G76,G83,G120,G151,G152)</f>
        <v>9746</v>
      </c>
      <c r="H75" s="170">
        <f>SUM(H76,H83,H120,H151,H152)</f>
        <v>0</v>
      </c>
      <c r="I75" s="171">
        <f t="shared" si="17"/>
        <v>9746</v>
      </c>
      <c r="J75" s="172">
        <f>SUM(J76,J83,J120,J151,J152)</f>
        <v>35024</v>
      </c>
      <c r="K75" s="170">
        <f>SUM(K76,K83,K120,K151,K152)</f>
        <v>0</v>
      </c>
      <c r="L75" s="171">
        <f t="shared" si="17"/>
        <v>35024</v>
      </c>
      <c r="M75" s="169">
        <f>SUM(M76,M83,M120,M151,M152)</f>
        <v>700</v>
      </c>
      <c r="N75" s="170">
        <f>SUM(N76,N83,N120,N151,N152)</f>
        <v>0</v>
      </c>
      <c r="O75" s="171">
        <f>SUM(O76,O83,O120,O151,O152)</f>
        <v>700</v>
      </c>
      <c r="P75" s="174"/>
    </row>
    <row r="76" spans="1:16" ht="24" hidden="1" x14ac:dyDescent="0.25">
      <c r="A76" s="59">
        <v>2100</v>
      </c>
      <c r="B76" s="175" t="s">
        <v>99</v>
      </c>
      <c r="C76" s="557">
        <f t="shared" si="0"/>
        <v>0</v>
      </c>
      <c r="D76" s="176">
        <f t="shared" ref="D76:O76" si="18">SUM(D77,D80)</f>
        <v>0</v>
      </c>
      <c r="E76" s="177">
        <f t="shared" si="18"/>
        <v>0</v>
      </c>
      <c r="F76" s="178">
        <f t="shared" si="18"/>
        <v>0</v>
      </c>
      <c r="G76" s="176">
        <f t="shared" si="18"/>
        <v>0</v>
      </c>
      <c r="H76" s="177">
        <f t="shared" si="18"/>
        <v>0</v>
      </c>
      <c r="I76" s="178">
        <f t="shared" si="18"/>
        <v>0</v>
      </c>
      <c r="J76" s="179">
        <f t="shared" si="18"/>
        <v>0</v>
      </c>
      <c r="K76" s="177">
        <f t="shared" si="18"/>
        <v>0</v>
      </c>
      <c r="L76" s="178">
        <f t="shared" si="18"/>
        <v>0</v>
      </c>
      <c r="M76" s="176">
        <f t="shared" si="18"/>
        <v>0</v>
      </c>
      <c r="N76" s="177">
        <f t="shared" si="18"/>
        <v>0</v>
      </c>
      <c r="O76" s="178">
        <f t="shared" si="18"/>
        <v>0</v>
      </c>
      <c r="P76" s="202"/>
    </row>
    <row r="77" spans="1:16" ht="24" hidden="1" x14ac:dyDescent="0.25">
      <c r="A77" s="203">
        <v>2110</v>
      </c>
      <c r="B77" s="71" t="s">
        <v>100</v>
      </c>
      <c r="C77" s="558">
        <f t="shared" si="0"/>
        <v>0</v>
      </c>
      <c r="D77" s="204">
        <f t="shared" ref="D77:O77" si="19">SUM(D78:D79)</f>
        <v>0</v>
      </c>
      <c r="E77" s="205">
        <f t="shared" si="19"/>
        <v>0</v>
      </c>
      <c r="F77" s="187">
        <f t="shared" si="19"/>
        <v>0</v>
      </c>
      <c r="G77" s="204">
        <f t="shared" si="19"/>
        <v>0</v>
      </c>
      <c r="H77" s="205">
        <f t="shared" si="19"/>
        <v>0</v>
      </c>
      <c r="I77" s="187">
        <f t="shared" si="19"/>
        <v>0</v>
      </c>
      <c r="J77" s="206">
        <f t="shared" si="19"/>
        <v>0</v>
      </c>
      <c r="K77" s="205">
        <f t="shared" si="19"/>
        <v>0</v>
      </c>
      <c r="L77" s="187">
        <f t="shared" si="19"/>
        <v>0</v>
      </c>
      <c r="M77" s="204">
        <f t="shared" si="19"/>
        <v>0</v>
      </c>
      <c r="N77" s="205">
        <f t="shared" si="19"/>
        <v>0</v>
      </c>
      <c r="O77" s="187">
        <f t="shared" si="19"/>
        <v>0</v>
      </c>
      <c r="P77" s="189"/>
    </row>
    <row r="78" spans="1:16" hidden="1" x14ac:dyDescent="0.25">
      <c r="A78" s="52">
        <v>2111</v>
      </c>
      <c r="B78" s="79" t="s">
        <v>101</v>
      </c>
      <c r="C78" s="559">
        <f t="shared" si="0"/>
        <v>0</v>
      </c>
      <c r="D78" s="190"/>
      <c r="E78" s="191"/>
      <c r="F78" s="192">
        <f>D78+E78</f>
        <v>0</v>
      </c>
      <c r="G78" s="190"/>
      <c r="H78" s="191"/>
      <c r="I78" s="192">
        <f>G78+H78</f>
        <v>0</v>
      </c>
      <c r="J78" s="193"/>
      <c r="K78" s="191"/>
      <c r="L78" s="192">
        <f>J78+K78</f>
        <v>0</v>
      </c>
      <c r="M78" s="190"/>
      <c r="N78" s="191"/>
      <c r="O78" s="192">
        <f>M78+N78</f>
        <v>0</v>
      </c>
      <c r="P78" s="194"/>
    </row>
    <row r="79" spans="1:16" ht="24" hidden="1" x14ac:dyDescent="0.25">
      <c r="A79" s="52">
        <v>2112</v>
      </c>
      <c r="B79" s="79" t="s">
        <v>102</v>
      </c>
      <c r="C79" s="559">
        <f t="shared" si="0"/>
        <v>0</v>
      </c>
      <c r="D79" s="190"/>
      <c r="E79" s="191"/>
      <c r="F79" s="192">
        <f>D79+E79</f>
        <v>0</v>
      </c>
      <c r="G79" s="190"/>
      <c r="H79" s="191"/>
      <c r="I79" s="192">
        <f>G79+H79</f>
        <v>0</v>
      </c>
      <c r="J79" s="193"/>
      <c r="K79" s="191"/>
      <c r="L79" s="192">
        <f>J79+K79</f>
        <v>0</v>
      </c>
      <c r="M79" s="190"/>
      <c r="N79" s="191"/>
      <c r="O79" s="192">
        <f>M79+N79</f>
        <v>0</v>
      </c>
      <c r="P79" s="194"/>
    </row>
    <row r="80" spans="1:16" ht="24" hidden="1" x14ac:dyDescent="0.25">
      <c r="A80" s="195">
        <v>2120</v>
      </c>
      <c r="B80" s="79" t="s">
        <v>103</v>
      </c>
      <c r="C80" s="559">
        <f t="shared" si="0"/>
        <v>0</v>
      </c>
      <c r="D80" s="196">
        <f t="shared" ref="D80:O80" si="20">SUM(D81:D82)</f>
        <v>0</v>
      </c>
      <c r="E80" s="197">
        <f t="shared" si="20"/>
        <v>0</v>
      </c>
      <c r="F80" s="192">
        <f t="shared" si="20"/>
        <v>0</v>
      </c>
      <c r="G80" s="196">
        <f t="shared" si="20"/>
        <v>0</v>
      </c>
      <c r="H80" s="197">
        <f t="shared" si="20"/>
        <v>0</v>
      </c>
      <c r="I80" s="192">
        <f t="shared" si="20"/>
        <v>0</v>
      </c>
      <c r="J80" s="198">
        <f t="shared" si="20"/>
        <v>0</v>
      </c>
      <c r="K80" s="197">
        <f t="shared" si="20"/>
        <v>0</v>
      </c>
      <c r="L80" s="192">
        <f t="shared" si="20"/>
        <v>0</v>
      </c>
      <c r="M80" s="196">
        <f t="shared" si="20"/>
        <v>0</v>
      </c>
      <c r="N80" s="197">
        <f t="shared" si="20"/>
        <v>0</v>
      </c>
      <c r="O80" s="192">
        <f t="shared" si="20"/>
        <v>0</v>
      </c>
      <c r="P80" s="194"/>
    </row>
    <row r="81" spans="1:16" hidden="1" x14ac:dyDescent="0.25">
      <c r="A81" s="52">
        <v>2121</v>
      </c>
      <c r="B81" s="79" t="s">
        <v>101</v>
      </c>
      <c r="C81" s="559">
        <f t="shared" si="0"/>
        <v>0</v>
      </c>
      <c r="D81" s="190"/>
      <c r="E81" s="191"/>
      <c r="F81" s="192">
        <f>D81+E81</f>
        <v>0</v>
      </c>
      <c r="G81" s="190"/>
      <c r="H81" s="191"/>
      <c r="I81" s="192">
        <f>G81+H81</f>
        <v>0</v>
      </c>
      <c r="J81" s="193"/>
      <c r="K81" s="191"/>
      <c r="L81" s="192">
        <f>J81+K81</f>
        <v>0</v>
      </c>
      <c r="M81" s="190"/>
      <c r="N81" s="191"/>
      <c r="O81" s="192">
        <f>M81+N81</f>
        <v>0</v>
      </c>
      <c r="P81" s="194"/>
    </row>
    <row r="82" spans="1:16" ht="24" hidden="1" x14ac:dyDescent="0.25">
      <c r="A82" s="52">
        <v>2122</v>
      </c>
      <c r="B82" s="79" t="s">
        <v>102</v>
      </c>
      <c r="C82" s="559">
        <f t="shared" si="0"/>
        <v>0</v>
      </c>
      <c r="D82" s="190"/>
      <c r="E82" s="191"/>
      <c r="F82" s="192">
        <f>D82+E82</f>
        <v>0</v>
      </c>
      <c r="G82" s="190"/>
      <c r="H82" s="191"/>
      <c r="I82" s="192">
        <f>G82+H82</f>
        <v>0</v>
      </c>
      <c r="J82" s="193"/>
      <c r="K82" s="191"/>
      <c r="L82" s="192">
        <f>J82+K82</f>
        <v>0</v>
      </c>
      <c r="M82" s="190"/>
      <c r="N82" s="191"/>
      <c r="O82" s="192">
        <f>M82+N82</f>
        <v>0</v>
      </c>
      <c r="P82" s="194"/>
    </row>
    <row r="83" spans="1:16" x14ac:dyDescent="0.25">
      <c r="A83" s="59">
        <v>2200</v>
      </c>
      <c r="B83" s="175" t="s">
        <v>104</v>
      </c>
      <c r="C83" s="557">
        <f t="shared" si="0"/>
        <v>77656</v>
      </c>
      <c r="D83" s="176">
        <f t="shared" ref="D83:O83" si="21">SUM(D84,D85,D91,D99,D107,D108,D114,D119)</f>
        <v>36581</v>
      </c>
      <c r="E83" s="177">
        <f t="shared" si="21"/>
        <v>0</v>
      </c>
      <c r="F83" s="178">
        <f t="shared" si="21"/>
        <v>36581</v>
      </c>
      <c r="G83" s="176">
        <f t="shared" si="21"/>
        <v>5504</v>
      </c>
      <c r="H83" s="177">
        <f t="shared" si="21"/>
        <v>0</v>
      </c>
      <c r="I83" s="178">
        <f t="shared" si="21"/>
        <v>5504</v>
      </c>
      <c r="J83" s="179">
        <f t="shared" si="21"/>
        <v>34871</v>
      </c>
      <c r="K83" s="177">
        <f t="shared" si="21"/>
        <v>0</v>
      </c>
      <c r="L83" s="178">
        <f t="shared" si="21"/>
        <v>34871</v>
      </c>
      <c r="M83" s="176">
        <f t="shared" si="21"/>
        <v>700</v>
      </c>
      <c r="N83" s="177">
        <f t="shared" si="21"/>
        <v>0</v>
      </c>
      <c r="O83" s="178">
        <f t="shared" si="21"/>
        <v>700</v>
      </c>
      <c r="P83" s="207"/>
    </row>
    <row r="84" spans="1:16" x14ac:dyDescent="0.25">
      <c r="A84" s="181">
        <v>2210</v>
      </c>
      <c r="B84" s="135" t="s">
        <v>105</v>
      </c>
      <c r="C84" s="565">
        <f t="shared" si="0"/>
        <v>240</v>
      </c>
      <c r="D84" s="199">
        <v>240</v>
      </c>
      <c r="E84" s="200"/>
      <c r="F84" s="182">
        <f>D84+E84</f>
        <v>240</v>
      </c>
      <c r="G84" s="199"/>
      <c r="H84" s="200"/>
      <c r="I84" s="182">
        <f>G84+H84</f>
        <v>0</v>
      </c>
      <c r="J84" s="201"/>
      <c r="K84" s="200"/>
      <c r="L84" s="182">
        <f>J84+K84</f>
        <v>0</v>
      </c>
      <c r="M84" s="199"/>
      <c r="N84" s="200"/>
      <c r="O84" s="182">
        <f>M84+N84</f>
        <v>0</v>
      </c>
      <c r="P84" s="184"/>
    </row>
    <row r="85" spans="1:16" ht="24" x14ac:dyDescent="0.25">
      <c r="A85" s="195">
        <v>2220</v>
      </c>
      <c r="B85" s="79" t="s">
        <v>106</v>
      </c>
      <c r="C85" s="559">
        <f t="shared" ref="C85:C148" si="22">F85+I85+L85+O85</f>
        <v>56549</v>
      </c>
      <c r="D85" s="196">
        <f t="shared" ref="D85:O85" si="23">SUM(D86:D90)</f>
        <v>21678</v>
      </c>
      <c r="E85" s="197">
        <f t="shared" si="23"/>
        <v>0</v>
      </c>
      <c r="F85" s="192">
        <f t="shared" si="23"/>
        <v>21678</v>
      </c>
      <c r="G85" s="196">
        <f t="shared" si="23"/>
        <v>0</v>
      </c>
      <c r="H85" s="197">
        <f t="shared" si="23"/>
        <v>0</v>
      </c>
      <c r="I85" s="192">
        <f t="shared" si="23"/>
        <v>0</v>
      </c>
      <c r="J85" s="198">
        <f t="shared" si="23"/>
        <v>34871</v>
      </c>
      <c r="K85" s="197">
        <f t="shared" si="23"/>
        <v>0</v>
      </c>
      <c r="L85" s="192">
        <f t="shared" si="23"/>
        <v>34871</v>
      </c>
      <c r="M85" s="196">
        <f t="shared" si="23"/>
        <v>0</v>
      </c>
      <c r="N85" s="197">
        <f t="shared" si="23"/>
        <v>0</v>
      </c>
      <c r="O85" s="192">
        <f t="shared" si="23"/>
        <v>0</v>
      </c>
      <c r="P85" s="194"/>
    </row>
    <row r="86" spans="1:16" x14ac:dyDescent="0.25">
      <c r="A86" s="52">
        <v>2221</v>
      </c>
      <c r="B86" s="79" t="s">
        <v>107</v>
      </c>
      <c r="C86" s="559">
        <f t="shared" si="22"/>
        <v>30616</v>
      </c>
      <c r="D86" s="190">
        <v>14647</v>
      </c>
      <c r="E86" s="191"/>
      <c r="F86" s="192">
        <f>D86+E86</f>
        <v>14647</v>
      </c>
      <c r="G86" s="190"/>
      <c r="H86" s="191"/>
      <c r="I86" s="192">
        <f>G86+H86</f>
        <v>0</v>
      </c>
      <c r="J86" s="193">
        <v>15969</v>
      </c>
      <c r="K86" s="323"/>
      <c r="L86" s="192">
        <f>J86+K86</f>
        <v>15969</v>
      </c>
      <c r="M86" s="190"/>
      <c r="N86" s="191"/>
      <c r="O86" s="192">
        <f>M86+N86</f>
        <v>0</v>
      </c>
      <c r="P86" s="324"/>
    </row>
    <row r="87" spans="1:16" ht="24" x14ac:dyDescent="0.25">
      <c r="A87" s="52">
        <v>2222</v>
      </c>
      <c r="B87" s="79" t="s">
        <v>108</v>
      </c>
      <c r="C87" s="559">
        <f t="shared" si="22"/>
        <v>6501</v>
      </c>
      <c r="D87" s="190">
        <v>2423</v>
      </c>
      <c r="E87" s="323"/>
      <c r="F87" s="192">
        <f>D87+E87</f>
        <v>2423</v>
      </c>
      <c r="G87" s="190"/>
      <c r="H87" s="191"/>
      <c r="I87" s="192">
        <f>G87+H87</f>
        <v>0</v>
      </c>
      <c r="J87" s="193">
        <v>4078</v>
      </c>
      <c r="K87" s="323"/>
      <c r="L87" s="192">
        <f>J87+K87</f>
        <v>4078</v>
      </c>
      <c r="M87" s="190"/>
      <c r="N87" s="191"/>
      <c r="O87" s="192">
        <f>M87+N87</f>
        <v>0</v>
      </c>
      <c r="P87" s="324"/>
    </row>
    <row r="88" spans="1:16" x14ac:dyDescent="0.25">
      <c r="A88" s="52">
        <v>2223</v>
      </c>
      <c r="B88" s="79" t="s">
        <v>109</v>
      </c>
      <c r="C88" s="559">
        <f t="shared" si="22"/>
        <v>18482</v>
      </c>
      <c r="D88" s="190">
        <v>3973</v>
      </c>
      <c r="E88" s="323"/>
      <c r="F88" s="192">
        <f>D88+E88</f>
        <v>3973</v>
      </c>
      <c r="G88" s="190"/>
      <c r="H88" s="191"/>
      <c r="I88" s="192">
        <f>G88+H88</f>
        <v>0</v>
      </c>
      <c r="J88" s="193">
        <v>14509</v>
      </c>
      <c r="K88" s="323"/>
      <c r="L88" s="192">
        <f>J88+K88</f>
        <v>14509</v>
      </c>
      <c r="M88" s="190"/>
      <c r="N88" s="191"/>
      <c r="O88" s="192">
        <f>M88+N88</f>
        <v>0</v>
      </c>
      <c r="P88" s="324"/>
    </row>
    <row r="89" spans="1:16" ht="48" x14ac:dyDescent="0.25">
      <c r="A89" s="52">
        <v>2224</v>
      </c>
      <c r="B89" s="79" t="s">
        <v>110</v>
      </c>
      <c r="C89" s="559">
        <f t="shared" si="22"/>
        <v>950</v>
      </c>
      <c r="D89" s="190">
        <v>635</v>
      </c>
      <c r="E89" s="323"/>
      <c r="F89" s="192">
        <f>D89+E89</f>
        <v>635</v>
      </c>
      <c r="G89" s="190"/>
      <c r="H89" s="191"/>
      <c r="I89" s="192">
        <f>G89+H89</f>
        <v>0</v>
      </c>
      <c r="J89" s="193">
        <v>315</v>
      </c>
      <c r="K89" s="323"/>
      <c r="L89" s="192">
        <f>J89+K89</f>
        <v>315</v>
      </c>
      <c r="M89" s="190"/>
      <c r="N89" s="191"/>
      <c r="O89" s="192">
        <f>M89+N89</f>
        <v>0</v>
      </c>
      <c r="P89" s="324"/>
    </row>
    <row r="90" spans="1:16" ht="24" hidden="1" x14ac:dyDescent="0.25">
      <c r="A90" s="52">
        <v>2229</v>
      </c>
      <c r="B90" s="79" t="s">
        <v>111</v>
      </c>
      <c r="C90" s="559">
        <f t="shared" si="22"/>
        <v>0</v>
      </c>
      <c r="D90" s="190"/>
      <c r="E90" s="191"/>
      <c r="F90" s="192">
        <f>D90+E90</f>
        <v>0</v>
      </c>
      <c r="G90" s="190"/>
      <c r="H90" s="191"/>
      <c r="I90" s="192">
        <f>G90+H90</f>
        <v>0</v>
      </c>
      <c r="J90" s="193"/>
      <c r="K90" s="191"/>
      <c r="L90" s="192">
        <f>J90+K90</f>
        <v>0</v>
      </c>
      <c r="M90" s="190"/>
      <c r="N90" s="191"/>
      <c r="O90" s="192">
        <f>M90+N90</f>
        <v>0</v>
      </c>
      <c r="P90" s="194"/>
    </row>
    <row r="91" spans="1:16" x14ac:dyDescent="0.25">
      <c r="A91" s="195">
        <v>2230</v>
      </c>
      <c r="B91" s="79" t="s">
        <v>112</v>
      </c>
      <c r="C91" s="559">
        <f t="shared" si="22"/>
        <v>8184</v>
      </c>
      <c r="D91" s="196">
        <f t="shared" ref="D91:O91" si="24">SUM(D92:D98)</f>
        <v>1980</v>
      </c>
      <c r="E91" s="197">
        <f t="shared" si="24"/>
        <v>0</v>
      </c>
      <c r="F91" s="192">
        <f t="shared" si="24"/>
        <v>1980</v>
      </c>
      <c r="G91" s="196">
        <f t="shared" si="24"/>
        <v>5504</v>
      </c>
      <c r="H91" s="197">
        <f t="shared" si="24"/>
        <v>0</v>
      </c>
      <c r="I91" s="192">
        <f t="shared" si="24"/>
        <v>5504</v>
      </c>
      <c r="J91" s="198">
        <f t="shared" si="24"/>
        <v>0</v>
      </c>
      <c r="K91" s="197">
        <f t="shared" si="24"/>
        <v>0</v>
      </c>
      <c r="L91" s="192">
        <f t="shared" si="24"/>
        <v>0</v>
      </c>
      <c r="M91" s="196">
        <f t="shared" si="24"/>
        <v>700</v>
      </c>
      <c r="N91" s="197">
        <f t="shared" si="24"/>
        <v>0</v>
      </c>
      <c r="O91" s="192">
        <f t="shared" si="24"/>
        <v>700</v>
      </c>
      <c r="P91" s="194"/>
    </row>
    <row r="92" spans="1:16" ht="26.25" customHeight="1" x14ac:dyDescent="0.25">
      <c r="A92" s="52">
        <v>2231</v>
      </c>
      <c r="B92" s="79" t="s">
        <v>113</v>
      </c>
      <c r="C92" s="559">
        <f t="shared" si="22"/>
        <v>5709</v>
      </c>
      <c r="D92" s="190">
        <v>0</v>
      </c>
      <c r="E92" s="191"/>
      <c r="F92" s="192">
        <f t="shared" ref="F92:F98" si="25">D92+E92</f>
        <v>0</v>
      </c>
      <c r="G92" s="190">
        <v>5264</v>
      </c>
      <c r="H92" s="323"/>
      <c r="I92" s="192">
        <f t="shared" ref="I92:I98" si="26">G92+H92</f>
        <v>5264</v>
      </c>
      <c r="J92" s="193">
        <v>0</v>
      </c>
      <c r="K92" s="191"/>
      <c r="L92" s="192">
        <f t="shared" ref="L92:L98" si="27">J92+K92</f>
        <v>0</v>
      </c>
      <c r="M92" s="190">
        <v>445</v>
      </c>
      <c r="N92" s="191">
        <v>0</v>
      </c>
      <c r="O92" s="192">
        <f t="shared" ref="O92:O98" si="28">M92+N92</f>
        <v>445</v>
      </c>
      <c r="P92" s="324"/>
    </row>
    <row r="93" spans="1:16" ht="24.75" hidden="1" customHeight="1" x14ac:dyDescent="0.25">
      <c r="A93" s="52">
        <v>2232</v>
      </c>
      <c r="B93" s="79" t="s">
        <v>114</v>
      </c>
      <c r="C93" s="559">
        <f t="shared" si="22"/>
        <v>0</v>
      </c>
      <c r="D93" s="190"/>
      <c r="E93" s="191"/>
      <c r="F93" s="192">
        <f t="shared" si="25"/>
        <v>0</v>
      </c>
      <c r="G93" s="190"/>
      <c r="H93" s="323"/>
      <c r="I93" s="192">
        <f t="shared" si="26"/>
        <v>0</v>
      </c>
      <c r="J93" s="193"/>
      <c r="K93" s="191"/>
      <c r="L93" s="192">
        <f t="shared" si="27"/>
        <v>0</v>
      </c>
      <c r="M93" s="190"/>
      <c r="N93" s="191"/>
      <c r="O93" s="192">
        <f t="shared" si="28"/>
        <v>0</v>
      </c>
      <c r="P93" s="327"/>
    </row>
    <row r="94" spans="1:16" ht="26.25" customHeight="1" x14ac:dyDescent="0.25">
      <c r="A94" s="45">
        <v>2233</v>
      </c>
      <c r="B94" s="71" t="s">
        <v>115</v>
      </c>
      <c r="C94" s="558">
        <f t="shared" si="22"/>
        <v>495</v>
      </c>
      <c r="D94" s="185"/>
      <c r="E94" s="186"/>
      <c r="F94" s="187">
        <f t="shared" si="25"/>
        <v>0</v>
      </c>
      <c r="G94" s="185">
        <v>240</v>
      </c>
      <c r="H94" s="328"/>
      <c r="I94" s="187">
        <f t="shared" si="26"/>
        <v>240</v>
      </c>
      <c r="J94" s="188"/>
      <c r="K94" s="186"/>
      <c r="L94" s="187">
        <f t="shared" si="27"/>
        <v>0</v>
      </c>
      <c r="M94" s="185">
        <v>255</v>
      </c>
      <c r="N94" s="186"/>
      <c r="O94" s="187">
        <f t="shared" si="28"/>
        <v>255</v>
      </c>
      <c r="P94" s="324"/>
    </row>
    <row r="95" spans="1:16" ht="36" hidden="1" x14ac:dyDescent="0.25">
      <c r="A95" s="52">
        <v>2234</v>
      </c>
      <c r="B95" s="79" t="s">
        <v>116</v>
      </c>
      <c r="C95" s="559">
        <f t="shared" si="22"/>
        <v>0</v>
      </c>
      <c r="D95" s="190"/>
      <c r="E95" s="191"/>
      <c r="F95" s="192">
        <f t="shared" si="25"/>
        <v>0</v>
      </c>
      <c r="G95" s="190"/>
      <c r="H95" s="191"/>
      <c r="I95" s="192">
        <f t="shared" si="26"/>
        <v>0</v>
      </c>
      <c r="J95" s="193"/>
      <c r="K95" s="191"/>
      <c r="L95" s="192">
        <f t="shared" si="27"/>
        <v>0</v>
      </c>
      <c r="M95" s="190"/>
      <c r="N95" s="191"/>
      <c r="O95" s="192">
        <f t="shared" si="28"/>
        <v>0</v>
      </c>
      <c r="P95" s="194"/>
    </row>
    <row r="96" spans="1:16" ht="24" hidden="1" x14ac:dyDescent="0.25">
      <c r="A96" s="52">
        <v>2235</v>
      </c>
      <c r="B96" s="79" t="s">
        <v>117</v>
      </c>
      <c r="C96" s="559">
        <f t="shared" si="22"/>
        <v>0</v>
      </c>
      <c r="D96" s="190"/>
      <c r="E96" s="191"/>
      <c r="F96" s="192">
        <f t="shared" si="25"/>
        <v>0</v>
      </c>
      <c r="G96" s="190"/>
      <c r="H96" s="191"/>
      <c r="I96" s="192">
        <f t="shared" si="26"/>
        <v>0</v>
      </c>
      <c r="J96" s="193"/>
      <c r="K96" s="191"/>
      <c r="L96" s="192">
        <f t="shared" si="27"/>
        <v>0</v>
      </c>
      <c r="M96" s="190"/>
      <c r="N96" s="191"/>
      <c r="O96" s="192">
        <f t="shared" si="28"/>
        <v>0</v>
      </c>
      <c r="P96" s="194"/>
    </row>
    <row r="97" spans="1:16" hidden="1" x14ac:dyDescent="0.25">
      <c r="A97" s="52">
        <v>2236</v>
      </c>
      <c r="B97" s="79" t="s">
        <v>118</v>
      </c>
      <c r="C97" s="559">
        <f t="shared" si="22"/>
        <v>0</v>
      </c>
      <c r="D97" s="190"/>
      <c r="E97" s="191"/>
      <c r="F97" s="192">
        <f t="shared" si="25"/>
        <v>0</v>
      </c>
      <c r="G97" s="190"/>
      <c r="H97" s="191"/>
      <c r="I97" s="192">
        <f t="shared" si="26"/>
        <v>0</v>
      </c>
      <c r="J97" s="193"/>
      <c r="K97" s="191"/>
      <c r="L97" s="192">
        <f t="shared" si="27"/>
        <v>0</v>
      </c>
      <c r="M97" s="190"/>
      <c r="N97" s="191"/>
      <c r="O97" s="192">
        <f t="shared" si="28"/>
        <v>0</v>
      </c>
      <c r="P97" s="194"/>
    </row>
    <row r="98" spans="1:16" x14ac:dyDescent="0.25">
      <c r="A98" s="52">
        <v>2239</v>
      </c>
      <c r="B98" s="79" t="s">
        <v>119</v>
      </c>
      <c r="C98" s="559">
        <f t="shared" si="22"/>
        <v>1980</v>
      </c>
      <c r="D98" s="190">
        <v>1980</v>
      </c>
      <c r="E98" s="191"/>
      <c r="F98" s="192">
        <f t="shared" si="25"/>
        <v>1980</v>
      </c>
      <c r="G98" s="190"/>
      <c r="H98" s="191"/>
      <c r="I98" s="192">
        <f t="shared" si="26"/>
        <v>0</v>
      </c>
      <c r="J98" s="193"/>
      <c r="K98" s="191"/>
      <c r="L98" s="192">
        <f t="shared" si="27"/>
        <v>0</v>
      </c>
      <c r="M98" s="190"/>
      <c r="N98" s="191"/>
      <c r="O98" s="192">
        <f t="shared" si="28"/>
        <v>0</v>
      </c>
      <c r="P98" s="194"/>
    </row>
    <row r="99" spans="1:16" ht="36" x14ac:dyDescent="0.25">
      <c r="A99" s="195">
        <v>2240</v>
      </c>
      <c r="B99" s="79" t="s">
        <v>120</v>
      </c>
      <c r="C99" s="559">
        <f t="shared" si="22"/>
        <v>8688</v>
      </c>
      <c r="D99" s="196">
        <f t="shared" ref="D99:O99" si="29">SUM(D100:D106)</f>
        <v>8688</v>
      </c>
      <c r="E99" s="197">
        <f t="shared" si="29"/>
        <v>0</v>
      </c>
      <c r="F99" s="192">
        <f t="shared" si="29"/>
        <v>8688</v>
      </c>
      <c r="G99" s="196">
        <f t="shared" si="29"/>
        <v>0</v>
      </c>
      <c r="H99" s="197">
        <f t="shared" si="29"/>
        <v>0</v>
      </c>
      <c r="I99" s="192">
        <f t="shared" si="29"/>
        <v>0</v>
      </c>
      <c r="J99" s="198">
        <f t="shared" si="29"/>
        <v>0</v>
      </c>
      <c r="K99" s="197">
        <f t="shared" si="29"/>
        <v>0</v>
      </c>
      <c r="L99" s="192">
        <f t="shared" si="29"/>
        <v>0</v>
      </c>
      <c r="M99" s="196">
        <f t="shared" si="29"/>
        <v>0</v>
      </c>
      <c r="N99" s="197">
        <f t="shared" si="29"/>
        <v>0</v>
      </c>
      <c r="O99" s="192">
        <f t="shared" si="29"/>
        <v>0</v>
      </c>
      <c r="P99" s="194"/>
    </row>
    <row r="100" spans="1:16" hidden="1" x14ac:dyDescent="0.25">
      <c r="A100" s="52">
        <v>2241</v>
      </c>
      <c r="B100" s="79" t="s">
        <v>121</v>
      </c>
      <c r="C100" s="559">
        <f t="shared" si="22"/>
        <v>0</v>
      </c>
      <c r="D100" s="190"/>
      <c r="E100" s="191"/>
      <c r="F100" s="192">
        <f t="shared" ref="F100:F107" si="30">D100+E100</f>
        <v>0</v>
      </c>
      <c r="G100" s="190"/>
      <c r="H100" s="191"/>
      <c r="I100" s="192">
        <f t="shared" ref="I100:I107" si="31">G100+H100</f>
        <v>0</v>
      </c>
      <c r="J100" s="193"/>
      <c r="K100" s="191"/>
      <c r="L100" s="192">
        <f t="shared" ref="L100:L107" si="32">J100+K100</f>
        <v>0</v>
      </c>
      <c r="M100" s="190"/>
      <c r="N100" s="191"/>
      <c r="O100" s="192">
        <f t="shared" ref="O100:O107" si="33">M100+N100</f>
        <v>0</v>
      </c>
      <c r="P100" s="194"/>
    </row>
    <row r="101" spans="1:16" ht="24" hidden="1" x14ac:dyDescent="0.25">
      <c r="A101" s="52">
        <v>2242</v>
      </c>
      <c r="B101" s="79" t="s">
        <v>122</v>
      </c>
      <c r="C101" s="559">
        <f t="shared" si="22"/>
        <v>0</v>
      </c>
      <c r="D101" s="190"/>
      <c r="E101" s="191"/>
      <c r="F101" s="192">
        <f t="shared" si="30"/>
        <v>0</v>
      </c>
      <c r="G101" s="190"/>
      <c r="H101" s="191"/>
      <c r="I101" s="192">
        <f t="shared" si="31"/>
        <v>0</v>
      </c>
      <c r="J101" s="193"/>
      <c r="K101" s="191"/>
      <c r="L101" s="192">
        <f t="shared" si="32"/>
        <v>0</v>
      </c>
      <c r="M101" s="190"/>
      <c r="N101" s="191"/>
      <c r="O101" s="192">
        <f t="shared" si="33"/>
        <v>0</v>
      </c>
      <c r="P101" s="194"/>
    </row>
    <row r="102" spans="1:16" ht="24" x14ac:dyDescent="0.25">
      <c r="A102" s="52">
        <v>2243</v>
      </c>
      <c r="B102" s="79" t="s">
        <v>123</v>
      </c>
      <c r="C102" s="559">
        <f t="shared" si="22"/>
        <v>1302</v>
      </c>
      <c r="D102" s="190">
        <v>1302</v>
      </c>
      <c r="E102" s="323"/>
      <c r="F102" s="192">
        <f t="shared" si="30"/>
        <v>1302</v>
      </c>
      <c r="G102" s="190"/>
      <c r="H102" s="191"/>
      <c r="I102" s="192">
        <f t="shared" si="31"/>
        <v>0</v>
      </c>
      <c r="J102" s="193"/>
      <c r="K102" s="191"/>
      <c r="L102" s="192">
        <f t="shared" si="32"/>
        <v>0</v>
      </c>
      <c r="M102" s="190"/>
      <c r="N102" s="191"/>
      <c r="O102" s="192">
        <f t="shared" si="33"/>
        <v>0</v>
      </c>
      <c r="P102" s="324"/>
    </row>
    <row r="103" spans="1:16" x14ac:dyDescent="0.25">
      <c r="A103" s="52">
        <v>2244</v>
      </c>
      <c r="B103" s="79" t="s">
        <v>124</v>
      </c>
      <c r="C103" s="559">
        <f t="shared" si="22"/>
        <v>6928</v>
      </c>
      <c r="D103" s="190">
        <v>6928</v>
      </c>
      <c r="E103" s="323"/>
      <c r="F103" s="192">
        <f t="shared" si="30"/>
        <v>6928</v>
      </c>
      <c r="G103" s="190"/>
      <c r="H103" s="191"/>
      <c r="I103" s="192">
        <f t="shared" si="31"/>
        <v>0</v>
      </c>
      <c r="J103" s="193"/>
      <c r="K103" s="191">
        <v>0</v>
      </c>
      <c r="L103" s="192">
        <f t="shared" si="32"/>
        <v>0</v>
      </c>
      <c r="M103" s="190"/>
      <c r="N103" s="191"/>
      <c r="O103" s="192">
        <f t="shared" si="33"/>
        <v>0</v>
      </c>
      <c r="P103" s="324"/>
    </row>
    <row r="104" spans="1:16" ht="24" hidden="1" x14ac:dyDescent="0.25">
      <c r="A104" s="52">
        <v>2246</v>
      </c>
      <c r="B104" s="79" t="s">
        <v>125</v>
      </c>
      <c r="C104" s="559">
        <f t="shared" si="22"/>
        <v>0</v>
      </c>
      <c r="D104" s="190"/>
      <c r="E104" s="191"/>
      <c r="F104" s="192">
        <f t="shared" si="30"/>
        <v>0</v>
      </c>
      <c r="G104" s="190"/>
      <c r="H104" s="191"/>
      <c r="I104" s="192">
        <f t="shared" si="31"/>
        <v>0</v>
      </c>
      <c r="J104" s="193"/>
      <c r="K104" s="191"/>
      <c r="L104" s="192">
        <f t="shared" si="32"/>
        <v>0</v>
      </c>
      <c r="M104" s="190"/>
      <c r="N104" s="191"/>
      <c r="O104" s="192">
        <f t="shared" si="33"/>
        <v>0</v>
      </c>
      <c r="P104" s="194"/>
    </row>
    <row r="105" spans="1:16" hidden="1" x14ac:dyDescent="0.25">
      <c r="A105" s="52">
        <v>2247</v>
      </c>
      <c r="B105" s="79" t="s">
        <v>126</v>
      </c>
      <c r="C105" s="559">
        <f t="shared" si="22"/>
        <v>0</v>
      </c>
      <c r="D105" s="190"/>
      <c r="E105" s="191"/>
      <c r="F105" s="192">
        <f t="shared" si="30"/>
        <v>0</v>
      </c>
      <c r="G105" s="190"/>
      <c r="H105" s="191"/>
      <c r="I105" s="192">
        <f t="shared" si="31"/>
        <v>0</v>
      </c>
      <c r="J105" s="193"/>
      <c r="K105" s="191"/>
      <c r="L105" s="192">
        <f t="shared" si="32"/>
        <v>0</v>
      </c>
      <c r="M105" s="190"/>
      <c r="N105" s="191"/>
      <c r="O105" s="192">
        <f t="shared" si="33"/>
        <v>0</v>
      </c>
      <c r="P105" s="194"/>
    </row>
    <row r="106" spans="1:16" ht="24" x14ac:dyDescent="0.25">
      <c r="A106" s="52">
        <v>2249</v>
      </c>
      <c r="B106" s="79" t="s">
        <v>127</v>
      </c>
      <c r="C106" s="559">
        <f t="shared" si="22"/>
        <v>458</v>
      </c>
      <c r="D106" s="190">
        <v>458</v>
      </c>
      <c r="E106" s="191"/>
      <c r="F106" s="192">
        <f t="shared" si="30"/>
        <v>458</v>
      </c>
      <c r="G106" s="190"/>
      <c r="H106" s="191"/>
      <c r="I106" s="192">
        <f t="shared" si="31"/>
        <v>0</v>
      </c>
      <c r="J106" s="193"/>
      <c r="K106" s="191"/>
      <c r="L106" s="192">
        <f t="shared" si="32"/>
        <v>0</v>
      </c>
      <c r="M106" s="190"/>
      <c r="N106" s="191"/>
      <c r="O106" s="192">
        <f t="shared" si="33"/>
        <v>0</v>
      </c>
      <c r="P106" s="194"/>
    </row>
    <row r="107" spans="1:16" x14ac:dyDescent="0.25">
      <c r="A107" s="195">
        <v>2250</v>
      </c>
      <c r="B107" s="79" t="s">
        <v>128</v>
      </c>
      <c r="C107" s="559">
        <f t="shared" si="22"/>
        <v>2506</v>
      </c>
      <c r="D107" s="190">
        <v>2506</v>
      </c>
      <c r="E107" s="191"/>
      <c r="F107" s="192">
        <f t="shared" si="30"/>
        <v>2506</v>
      </c>
      <c r="G107" s="190"/>
      <c r="H107" s="191"/>
      <c r="I107" s="192">
        <f t="shared" si="31"/>
        <v>0</v>
      </c>
      <c r="J107" s="193"/>
      <c r="K107" s="191"/>
      <c r="L107" s="192">
        <f t="shared" si="32"/>
        <v>0</v>
      </c>
      <c r="M107" s="190"/>
      <c r="N107" s="191"/>
      <c r="O107" s="192">
        <f t="shared" si="33"/>
        <v>0</v>
      </c>
      <c r="P107" s="208"/>
    </row>
    <row r="108" spans="1:16" x14ac:dyDescent="0.25">
      <c r="A108" s="195">
        <v>2260</v>
      </c>
      <c r="B108" s="79" t="s">
        <v>129</v>
      </c>
      <c r="C108" s="559">
        <f t="shared" si="22"/>
        <v>1489</v>
      </c>
      <c r="D108" s="196">
        <f t="shared" ref="D108:O108" si="34">SUM(D109:D113)</f>
        <v>1489</v>
      </c>
      <c r="E108" s="197">
        <f t="shared" si="34"/>
        <v>0</v>
      </c>
      <c r="F108" s="192">
        <f t="shared" si="34"/>
        <v>1489</v>
      </c>
      <c r="G108" s="196">
        <f t="shared" si="34"/>
        <v>0</v>
      </c>
      <c r="H108" s="197">
        <f t="shared" si="34"/>
        <v>0</v>
      </c>
      <c r="I108" s="192">
        <f t="shared" si="34"/>
        <v>0</v>
      </c>
      <c r="J108" s="198">
        <f t="shared" si="34"/>
        <v>0</v>
      </c>
      <c r="K108" s="197">
        <f t="shared" si="34"/>
        <v>0</v>
      </c>
      <c r="L108" s="192">
        <f t="shared" si="34"/>
        <v>0</v>
      </c>
      <c r="M108" s="196">
        <f t="shared" si="34"/>
        <v>0</v>
      </c>
      <c r="N108" s="197">
        <f t="shared" si="34"/>
        <v>0</v>
      </c>
      <c r="O108" s="192">
        <f t="shared" si="34"/>
        <v>0</v>
      </c>
      <c r="P108" s="194"/>
    </row>
    <row r="109" spans="1:16" x14ac:dyDescent="0.25">
      <c r="A109" s="52">
        <v>2261</v>
      </c>
      <c r="B109" s="79" t="s">
        <v>130</v>
      </c>
      <c r="C109" s="559">
        <f t="shared" si="22"/>
        <v>1437</v>
      </c>
      <c r="D109" s="190">
        <v>1437</v>
      </c>
      <c r="E109" s="323"/>
      <c r="F109" s="192">
        <f>D109+E109</f>
        <v>1437</v>
      </c>
      <c r="G109" s="190"/>
      <c r="H109" s="191"/>
      <c r="I109" s="192">
        <f>G109+H109</f>
        <v>0</v>
      </c>
      <c r="J109" s="193"/>
      <c r="K109" s="191"/>
      <c r="L109" s="192">
        <f>J109+K109</f>
        <v>0</v>
      </c>
      <c r="M109" s="190"/>
      <c r="N109" s="191"/>
      <c r="O109" s="192">
        <f>M109+N109</f>
        <v>0</v>
      </c>
      <c r="P109" s="324"/>
    </row>
    <row r="110" spans="1:16" hidden="1" x14ac:dyDescent="0.25">
      <c r="A110" s="52">
        <v>2262</v>
      </c>
      <c r="B110" s="79" t="s">
        <v>131</v>
      </c>
      <c r="C110" s="559">
        <f t="shared" si="22"/>
        <v>0</v>
      </c>
      <c r="D110" s="190"/>
      <c r="E110" s="191"/>
      <c r="F110" s="192">
        <f>D110+E110</f>
        <v>0</v>
      </c>
      <c r="G110" s="190"/>
      <c r="H110" s="191"/>
      <c r="I110" s="192">
        <f>G110+H110</f>
        <v>0</v>
      </c>
      <c r="J110" s="193"/>
      <c r="K110" s="191"/>
      <c r="L110" s="192">
        <f>J110+K110</f>
        <v>0</v>
      </c>
      <c r="M110" s="190">
        <v>0</v>
      </c>
      <c r="N110" s="191"/>
      <c r="O110" s="192">
        <f>M110+N110</f>
        <v>0</v>
      </c>
      <c r="P110" s="208"/>
    </row>
    <row r="111" spans="1:16" hidden="1" x14ac:dyDescent="0.25">
      <c r="A111" s="52">
        <v>2263</v>
      </c>
      <c r="B111" s="79" t="s">
        <v>132</v>
      </c>
      <c r="C111" s="559">
        <f t="shared" si="22"/>
        <v>0</v>
      </c>
      <c r="D111" s="190"/>
      <c r="E111" s="191"/>
      <c r="F111" s="192">
        <f>D111+E111</f>
        <v>0</v>
      </c>
      <c r="G111" s="190"/>
      <c r="H111" s="191"/>
      <c r="I111" s="192">
        <f>G111+H111</f>
        <v>0</v>
      </c>
      <c r="J111" s="193"/>
      <c r="K111" s="191"/>
      <c r="L111" s="192">
        <f>J111+K111</f>
        <v>0</v>
      </c>
      <c r="M111" s="190"/>
      <c r="N111" s="191"/>
      <c r="O111" s="192">
        <f>M111+N111</f>
        <v>0</v>
      </c>
      <c r="P111" s="194"/>
    </row>
    <row r="112" spans="1:16" ht="24" hidden="1" x14ac:dyDescent="0.25">
      <c r="A112" s="52">
        <v>2264</v>
      </c>
      <c r="B112" s="79" t="s">
        <v>133</v>
      </c>
      <c r="C112" s="559">
        <f t="shared" si="22"/>
        <v>0</v>
      </c>
      <c r="D112" s="190"/>
      <c r="E112" s="191"/>
      <c r="F112" s="192">
        <f>D112+E112</f>
        <v>0</v>
      </c>
      <c r="G112" s="190"/>
      <c r="H112" s="191"/>
      <c r="I112" s="192">
        <f>G112+H112</f>
        <v>0</v>
      </c>
      <c r="J112" s="193"/>
      <c r="K112" s="191"/>
      <c r="L112" s="192">
        <f>J112+K112</f>
        <v>0</v>
      </c>
      <c r="M112" s="190"/>
      <c r="N112" s="191"/>
      <c r="O112" s="192">
        <f>M112+N112</f>
        <v>0</v>
      </c>
      <c r="P112" s="194"/>
    </row>
    <row r="113" spans="1:16" x14ac:dyDescent="0.25">
      <c r="A113" s="52">
        <v>2269</v>
      </c>
      <c r="B113" s="79" t="s">
        <v>134</v>
      </c>
      <c r="C113" s="559">
        <f t="shared" si="22"/>
        <v>52</v>
      </c>
      <c r="D113" s="190">
        <v>52</v>
      </c>
      <c r="E113" s="191"/>
      <c r="F113" s="192">
        <f>D113+E113</f>
        <v>52</v>
      </c>
      <c r="G113" s="190"/>
      <c r="H113" s="191"/>
      <c r="I113" s="192">
        <f>G113+H113</f>
        <v>0</v>
      </c>
      <c r="J113" s="193"/>
      <c r="K113" s="191"/>
      <c r="L113" s="192">
        <f>J113+K113</f>
        <v>0</v>
      </c>
      <c r="M113" s="190"/>
      <c r="N113" s="191"/>
      <c r="O113" s="192">
        <f>M113+N113</f>
        <v>0</v>
      </c>
      <c r="P113" s="194"/>
    </row>
    <row r="114" spans="1:16" hidden="1" x14ac:dyDescent="0.25">
      <c r="A114" s="195">
        <v>2270</v>
      </c>
      <c r="B114" s="79" t="s">
        <v>135</v>
      </c>
      <c r="C114" s="559">
        <f t="shared" si="22"/>
        <v>0</v>
      </c>
      <c r="D114" s="196">
        <f t="shared" ref="D114:O114" si="35">SUM(D115:D118)</f>
        <v>0</v>
      </c>
      <c r="E114" s="197">
        <f t="shared" si="35"/>
        <v>0</v>
      </c>
      <c r="F114" s="192">
        <f t="shared" si="35"/>
        <v>0</v>
      </c>
      <c r="G114" s="196">
        <f t="shared" si="35"/>
        <v>0</v>
      </c>
      <c r="H114" s="197">
        <f t="shared" si="35"/>
        <v>0</v>
      </c>
      <c r="I114" s="192">
        <f t="shared" si="35"/>
        <v>0</v>
      </c>
      <c r="J114" s="198">
        <f t="shared" si="35"/>
        <v>0</v>
      </c>
      <c r="K114" s="197">
        <f t="shared" si="35"/>
        <v>0</v>
      </c>
      <c r="L114" s="192">
        <f t="shared" si="35"/>
        <v>0</v>
      </c>
      <c r="M114" s="196">
        <f t="shared" si="35"/>
        <v>0</v>
      </c>
      <c r="N114" s="197">
        <f t="shared" si="35"/>
        <v>0</v>
      </c>
      <c r="O114" s="192">
        <f t="shared" si="35"/>
        <v>0</v>
      </c>
      <c r="P114" s="194"/>
    </row>
    <row r="115" spans="1:16" hidden="1" x14ac:dyDescent="0.25">
      <c r="A115" s="52">
        <v>2272</v>
      </c>
      <c r="B115" s="212" t="s">
        <v>136</v>
      </c>
      <c r="C115" s="559">
        <f t="shared" si="22"/>
        <v>0</v>
      </c>
      <c r="D115" s="190"/>
      <c r="E115" s="191"/>
      <c r="F115" s="192">
        <f>D115+E115</f>
        <v>0</v>
      </c>
      <c r="G115" s="190"/>
      <c r="H115" s="191"/>
      <c r="I115" s="192">
        <f>G115+H115</f>
        <v>0</v>
      </c>
      <c r="J115" s="193"/>
      <c r="K115" s="191"/>
      <c r="L115" s="192">
        <f>J115+K115</f>
        <v>0</v>
      </c>
      <c r="M115" s="190"/>
      <c r="N115" s="191"/>
      <c r="O115" s="192">
        <f>M115+N115</f>
        <v>0</v>
      </c>
      <c r="P115" s="194"/>
    </row>
    <row r="116" spans="1:16" ht="24" hidden="1" x14ac:dyDescent="0.25">
      <c r="A116" s="52">
        <v>2274</v>
      </c>
      <c r="B116" s="213" t="s">
        <v>137</v>
      </c>
      <c r="C116" s="559">
        <f t="shared" si="22"/>
        <v>0</v>
      </c>
      <c r="D116" s="190"/>
      <c r="E116" s="191"/>
      <c r="F116" s="192">
        <f>D116+E116</f>
        <v>0</v>
      </c>
      <c r="G116" s="190"/>
      <c r="H116" s="191"/>
      <c r="I116" s="192">
        <f>G116+H116</f>
        <v>0</v>
      </c>
      <c r="J116" s="193"/>
      <c r="K116" s="191"/>
      <c r="L116" s="192">
        <f>J116+K116</f>
        <v>0</v>
      </c>
      <c r="M116" s="190"/>
      <c r="N116" s="191"/>
      <c r="O116" s="192">
        <f>M116+N116</f>
        <v>0</v>
      </c>
      <c r="P116" s="194"/>
    </row>
    <row r="117" spans="1:16" ht="24" hidden="1" x14ac:dyDescent="0.25">
      <c r="A117" s="52">
        <v>2275</v>
      </c>
      <c r="B117" s="79" t="s">
        <v>138</v>
      </c>
      <c r="C117" s="559">
        <f t="shared" si="22"/>
        <v>0</v>
      </c>
      <c r="D117" s="190"/>
      <c r="E117" s="191"/>
      <c r="F117" s="192">
        <f>D117+E117</f>
        <v>0</v>
      </c>
      <c r="G117" s="190"/>
      <c r="H117" s="191"/>
      <c r="I117" s="192">
        <f>G117+H117</f>
        <v>0</v>
      </c>
      <c r="J117" s="193"/>
      <c r="K117" s="191"/>
      <c r="L117" s="192">
        <f>J117+K117</f>
        <v>0</v>
      </c>
      <c r="M117" s="190"/>
      <c r="N117" s="191"/>
      <c r="O117" s="192">
        <f>M117+N117</f>
        <v>0</v>
      </c>
      <c r="P117" s="208"/>
    </row>
    <row r="118" spans="1:16" ht="36" hidden="1" x14ac:dyDescent="0.25">
      <c r="A118" s="52">
        <v>2276</v>
      </c>
      <c r="B118" s="79" t="s">
        <v>139</v>
      </c>
      <c r="C118" s="559">
        <f t="shared" si="22"/>
        <v>0</v>
      </c>
      <c r="D118" s="190"/>
      <c r="E118" s="191"/>
      <c r="F118" s="192">
        <f>D118+E118</f>
        <v>0</v>
      </c>
      <c r="G118" s="190"/>
      <c r="H118" s="191"/>
      <c r="I118" s="192">
        <f>G118+H118</f>
        <v>0</v>
      </c>
      <c r="J118" s="193"/>
      <c r="K118" s="191"/>
      <c r="L118" s="192">
        <f>J118+K118</f>
        <v>0</v>
      </c>
      <c r="M118" s="190"/>
      <c r="N118" s="191"/>
      <c r="O118" s="192">
        <f>M118+N118</f>
        <v>0</v>
      </c>
      <c r="P118" s="194"/>
    </row>
    <row r="119" spans="1:16" ht="48" hidden="1" x14ac:dyDescent="0.25">
      <c r="A119" s="195">
        <v>2280</v>
      </c>
      <c r="B119" s="79" t="s">
        <v>140</v>
      </c>
      <c r="C119" s="559">
        <f t="shared" si="22"/>
        <v>0</v>
      </c>
      <c r="D119" s="190"/>
      <c r="E119" s="191"/>
      <c r="F119" s="192">
        <f>D119+E119</f>
        <v>0</v>
      </c>
      <c r="G119" s="190"/>
      <c r="H119" s="191"/>
      <c r="I119" s="192">
        <f>G119+H119</f>
        <v>0</v>
      </c>
      <c r="J119" s="193"/>
      <c r="K119" s="191"/>
      <c r="L119" s="192">
        <f>J119+K119</f>
        <v>0</v>
      </c>
      <c r="M119" s="190"/>
      <c r="N119" s="191"/>
      <c r="O119" s="192">
        <f>M119+N119</f>
        <v>0</v>
      </c>
      <c r="P119" s="194"/>
    </row>
    <row r="120" spans="1:16" ht="38.25" customHeight="1" x14ac:dyDescent="0.25">
      <c r="A120" s="130">
        <v>2300</v>
      </c>
      <c r="B120" s="99" t="s">
        <v>141</v>
      </c>
      <c r="C120" s="561">
        <f t="shared" si="22"/>
        <v>64780</v>
      </c>
      <c r="D120" s="214">
        <f t="shared" ref="D120:O120" si="36">SUM(D121,D126,D130,D131,D134,D138,D146,D147,D150)</f>
        <v>60385</v>
      </c>
      <c r="E120" s="215">
        <f t="shared" si="36"/>
        <v>0</v>
      </c>
      <c r="F120" s="216">
        <f t="shared" si="36"/>
        <v>60385</v>
      </c>
      <c r="G120" s="214">
        <f t="shared" si="36"/>
        <v>4242</v>
      </c>
      <c r="H120" s="215">
        <f t="shared" si="36"/>
        <v>0</v>
      </c>
      <c r="I120" s="216">
        <f t="shared" si="36"/>
        <v>4242</v>
      </c>
      <c r="J120" s="217">
        <f t="shared" si="36"/>
        <v>153</v>
      </c>
      <c r="K120" s="215">
        <f t="shared" si="36"/>
        <v>0</v>
      </c>
      <c r="L120" s="216">
        <f t="shared" si="36"/>
        <v>153</v>
      </c>
      <c r="M120" s="214">
        <f t="shared" si="36"/>
        <v>0</v>
      </c>
      <c r="N120" s="215">
        <f t="shared" si="36"/>
        <v>0</v>
      </c>
      <c r="O120" s="216">
        <f t="shared" si="36"/>
        <v>0</v>
      </c>
      <c r="P120" s="207"/>
    </row>
    <row r="121" spans="1:16" ht="24" x14ac:dyDescent="0.25">
      <c r="A121" s="203">
        <v>2310</v>
      </c>
      <c r="B121" s="71" t="s">
        <v>142</v>
      </c>
      <c r="C121" s="558">
        <f t="shared" si="22"/>
        <v>35892</v>
      </c>
      <c r="D121" s="204">
        <f>SUM(D122:D125)</f>
        <v>35892</v>
      </c>
      <c r="E121" s="205">
        <f>SUM(E122:E125)</f>
        <v>0</v>
      </c>
      <c r="F121" s="187">
        <f t="shared" ref="F121:L121" si="37">SUM(F122:F125)</f>
        <v>35892</v>
      </c>
      <c r="G121" s="204">
        <f>SUM(G122:G125)</f>
        <v>0</v>
      </c>
      <c r="H121" s="205">
        <f>SUM(H122:H125)</f>
        <v>0</v>
      </c>
      <c r="I121" s="187">
        <f t="shared" si="37"/>
        <v>0</v>
      </c>
      <c r="J121" s="206">
        <f>SUM(J122:J125)</f>
        <v>0</v>
      </c>
      <c r="K121" s="205">
        <f>SUM(K122:K125)</f>
        <v>0</v>
      </c>
      <c r="L121" s="187">
        <f t="shared" si="37"/>
        <v>0</v>
      </c>
      <c r="M121" s="204">
        <f>SUM(M122:M125)</f>
        <v>0</v>
      </c>
      <c r="N121" s="205">
        <f>SUM(N122:N125)</f>
        <v>0</v>
      </c>
      <c r="O121" s="187">
        <f>SUM(O122:O125)</f>
        <v>0</v>
      </c>
      <c r="P121" s="189"/>
    </row>
    <row r="122" spans="1:16" x14ac:dyDescent="0.25">
      <c r="A122" s="52">
        <v>2311</v>
      </c>
      <c r="B122" s="79" t="s">
        <v>143</v>
      </c>
      <c r="C122" s="559">
        <f t="shared" si="22"/>
        <v>1670</v>
      </c>
      <c r="D122" s="190">
        <v>1670</v>
      </c>
      <c r="E122" s="191"/>
      <c r="F122" s="192">
        <f>D122+E122</f>
        <v>1670</v>
      </c>
      <c r="G122" s="190"/>
      <c r="H122" s="191"/>
      <c r="I122" s="192">
        <f>G122+H122</f>
        <v>0</v>
      </c>
      <c r="J122" s="193"/>
      <c r="K122" s="191"/>
      <c r="L122" s="192">
        <f>J122+K122</f>
        <v>0</v>
      </c>
      <c r="M122" s="190"/>
      <c r="N122" s="191"/>
      <c r="O122" s="192">
        <f>M122+N122</f>
        <v>0</v>
      </c>
      <c r="P122" s="194"/>
    </row>
    <row r="123" spans="1:16" x14ac:dyDescent="0.25">
      <c r="A123" s="52">
        <v>2312</v>
      </c>
      <c r="B123" s="79" t="s">
        <v>144</v>
      </c>
      <c r="C123" s="559">
        <f t="shared" si="22"/>
        <v>33222</v>
      </c>
      <c r="D123" s="190">
        <v>33222</v>
      </c>
      <c r="E123" s="323"/>
      <c r="F123" s="192">
        <f>D123+E123</f>
        <v>33222</v>
      </c>
      <c r="G123" s="190"/>
      <c r="H123" s="191"/>
      <c r="I123" s="192">
        <f>G123+H123</f>
        <v>0</v>
      </c>
      <c r="J123" s="193"/>
      <c r="K123" s="191"/>
      <c r="L123" s="192">
        <f>J123+K123</f>
        <v>0</v>
      </c>
      <c r="M123" s="190"/>
      <c r="N123" s="191"/>
      <c r="O123" s="192">
        <f>M123+N123</f>
        <v>0</v>
      </c>
      <c r="P123" s="324"/>
    </row>
    <row r="124" spans="1:16" hidden="1" x14ac:dyDescent="0.25">
      <c r="A124" s="52">
        <v>2313</v>
      </c>
      <c r="B124" s="79" t="s">
        <v>145</v>
      </c>
      <c r="C124" s="559">
        <f t="shared" si="22"/>
        <v>0</v>
      </c>
      <c r="D124" s="190"/>
      <c r="E124" s="191"/>
      <c r="F124" s="192">
        <f>D124+E124</f>
        <v>0</v>
      </c>
      <c r="G124" s="190"/>
      <c r="H124" s="191"/>
      <c r="I124" s="192">
        <f>G124+H124</f>
        <v>0</v>
      </c>
      <c r="J124" s="193"/>
      <c r="K124" s="191"/>
      <c r="L124" s="192">
        <f>J124+K124</f>
        <v>0</v>
      </c>
      <c r="M124" s="190"/>
      <c r="N124" s="191"/>
      <c r="O124" s="192">
        <f>M124+N124</f>
        <v>0</v>
      </c>
      <c r="P124" s="194"/>
    </row>
    <row r="125" spans="1:16" ht="30" customHeight="1" x14ac:dyDescent="0.25">
      <c r="A125" s="52">
        <v>2314</v>
      </c>
      <c r="B125" s="79" t="s">
        <v>146</v>
      </c>
      <c r="C125" s="559">
        <f t="shared" si="22"/>
        <v>1000</v>
      </c>
      <c r="D125" s="190">
        <v>1000</v>
      </c>
      <c r="E125" s="191"/>
      <c r="F125" s="192">
        <f>D125+E125</f>
        <v>1000</v>
      </c>
      <c r="G125" s="190"/>
      <c r="H125" s="191"/>
      <c r="I125" s="192">
        <f>G125+H125</f>
        <v>0</v>
      </c>
      <c r="J125" s="193"/>
      <c r="K125" s="191"/>
      <c r="L125" s="192">
        <f>J125+K125</f>
        <v>0</v>
      </c>
      <c r="M125" s="190"/>
      <c r="N125" s="191"/>
      <c r="O125" s="192">
        <f>M125+N125</f>
        <v>0</v>
      </c>
      <c r="P125" s="208"/>
    </row>
    <row r="126" spans="1:16" x14ac:dyDescent="0.25">
      <c r="A126" s="195">
        <v>2320</v>
      </c>
      <c r="B126" s="79" t="s">
        <v>147</v>
      </c>
      <c r="C126" s="559">
        <f t="shared" si="22"/>
        <v>406</v>
      </c>
      <c r="D126" s="196">
        <f t="shared" ref="D126:O126" si="38">SUM(D127:D129)</f>
        <v>253</v>
      </c>
      <c r="E126" s="197">
        <f t="shared" si="38"/>
        <v>0</v>
      </c>
      <c r="F126" s="192">
        <f t="shared" si="38"/>
        <v>253</v>
      </c>
      <c r="G126" s="196">
        <f t="shared" si="38"/>
        <v>0</v>
      </c>
      <c r="H126" s="197">
        <f t="shared" si="38"/>
        <v>0</v>
      </c>
      <c r="I126" s="192">
        <f t="shared" si="38"/>
        <v>0</v>
      </c>
      <c r="J126" s="198">
        <f t="shared" si="38"/>
        <v>153</v>
      </c>
      <c r="K126" s="197">
        <f t="shared" si="38"/>
        <v>0</v>
      </c>
      <c r="L126" s="192">
        <f t="shared" si="38"/>
        <v>153</v>
      </c>
      <c r="M126" s="196">
        <f t="shared" si="38"/>
        <v>0</v>
      </c>
      <c r="N126" s="197">
        <f t="shared" si="38"/>
        <v>0</v>
      </c>
      <c r="O126" s="192">
        <f t="shared" si="38"/>
        <v>0</v>
      </c>
      <c r="P126" s="194"/>
    </row>
    <row r="127" spans="1:16" hidden="1" x14ac:dyDescent="0.25">
      <c r="A127" s="52">
        <v>2321</v>
      </c>
      <c r="B127" s="79" t="s">
        <v>148</v>
      </c>
      <c r="C127" s="559">
        <f t="shared" si="22"/>
        <v>0</v>
      </c>
      <c r="D127" s="190"/>
      <c r="E127" s="191"/>
      <c r="F127" s="192">
        <f>D127+E127</f>
        <v>0</v>
      </c>
      <c r="G127" s="190"/>
      <c r="H127" s="191"/>
      <c r="I127" s="192">
        <f>G127+H127</f>
        <v>0</v>
      </c>
      <c r="J127" s="193"/>
      <c r="K127" s="191"/>
      <c r="L127" s="192">
        <f>J127+K127</f>
        <v>0</v>
      </c>
      <c r="M127" s="190"/>
      <c r="N127" s="191"/>
      <c r="O127" s="192">
        <f>M127+N127</f>
        <v>0</v>
      </c>
      <c r="P127" s="194"/>
    </row>
    <row r="128" spans="1:16" x14ac:dyDescent="0.25">
      <c r="A128" s="52">
        <v>2322</v>
      </c>
      <c r="B128" s="79" t="s">
        <v>149</v>
      </c>
      <c r="C128" s="559">
        <f t="shared" si="22"/>
        <v>406</v>
      </c>
      <c r="D128" s="190">
        <v>253</v>
      </c>
      <c r="E128" s="191"/>
      <c r="F128" s="192">
        <f>D128+E128</f>
        <v>253</v>
      </c>
      <c r="G128" s="190"/>
      <c r="H128" s="191"/>
      <c r="I128" s="192">
        <f>G128+H128</f>
        <v>0</v>
      </c>
      <c r="J128" s="193">
        <v>153</v>
      </c>
      <c r="K128" s="191"/>
      <c r="L128" s="192">
        <f>J128+K128</f>
        <v>153</v>
      </c>
      <c r="M128" s="190"/>
      <c r="N128" s="191"/>
      <c r="O128" s="192">
        <f>M128+N128</f>
        <v>0</v>
      </c>
      <c r="P128" s="194"/>
    </row>
    <row r="129" spans="1:16" ht="10.5" hidden="1" customHeight="1" x14ac:dyDescent="0.25">
      <c r="A129" s="52">
        <v>2329</v>
      </c>
      <c r="B129" s="79" t="s">
        <v>150</v>
      </c>
      <c r="C129" s="559">
        <f t="shared" si="22"/>
        <v>0</v>
      </c>
      <c r="D129" s="190"/>
      <c r="E129" s="191"/>
      <c r="F129" s="192">
        <f>D129+E129</f>
        <v>0</v>
      </c>
      <c r="G129" s="190"/>
      <c r="H129" s="191"/>
      <c r="I129" s="192">
        <f>G129+H129</f>
        <v>0</v>
      </c>
      <c r="J129" s="193"/>
      <c r="K129" s="191"/>
      <c r="L129" s="192">
        <f>J129+K129</f>
        <v>0</v>
      </c>
      <c r="M129" s="190"/>
      <c r="N129" s="191"/>
      <c r="O129" s="192">
        <f>M129+N129</f>
        <v>0</v>
      </c>
      <c r="P129" s="194"/>
    </row>
    <row r="130" spans="1:16" hidden="1" x14ac:dyDescent="0.25">
      <c r="A130" s="195">
        <v>2330</v>
      </c>
      <c r="B130" s="79" t="s">
        <v>151</v>
      </c>
      <c r="C130" s="559">
        <f t="shared" si="22"/>
        <v>0</v>
      </c>
      <c r="D130" s="190"/>
      <c r="E130" s="191"/>
      <c r="F130" s="192">
        <f>D130+E130</f>
        <v>0</v>
      </c>
      <c r="G130" s="190"/>
      <c r="H130" s="191"/>
      <c r="I130" s="192">
        <f>G130+H130</f>
        <v>0</v>
      </c>
      <c r="J130" s="193"/>
      <c r="K130" s="191"/>
      <c r="L130" s="192">
        <f>J130+K130</f>
        <v>0</v>
      </c>
      <c r="M130" s="190"/>
      <c r="N130" s="191"/>
      <c r="O130" s="192">
        <f>M130+N130</f>
        <v>0</v>
      </c>
      <c r="P130" s="194"/>
    </row>
    <row r="131" spans="1:16" ht="39" customHeight="1" x14ac:dyDescent="0.25">
      <c r="A131" s="195">
        <v>2340</v>
      </c>
      <c r="B131" s="79" t="s">
        <v>152</v>
      </c>
      <c r="C131" s="559">
        <f t="shared" si="22"/>
        <v>351</v>
      </c>
      <c r="D131" s="196">
        <f t="shared" ref="D131:O131" si="39">SUM(D132:D133)</f>
        <v>351</v>
      </c>
      <c r="E131" s="197">
        <f t="shared" si="39"/>
        <v>0</v>
      </c>
      <c r="F131" s="192">
        <f t="shared" si="39"/>
        <v>351</v>
      </c>
      <c r="G131" s="196">
        <f t="shared" si="39"/>
        <v>0</v>
      </c>
      <c r="H131" s="197">
        <f t="shared" si="39"/>
        <v>0</v>
      </c>
      <c r="I131" s="192">
        <f t="shared" si="39"/>
        <v>0</v>
      </c>
      <c r="J131" s="198">
        <f t="shared" si="39"/>
        <v>0</v>
      </c>
      <c r="K131" s="197">
        <f t="shared" si="39"/>
        <v>0</v>
      </c>
      <c r="L131" s="192">
        <f t="shared" si="39"/>
        <v>0</v>
      </c>
      <c r="M131" s="196">
        <f t="shared" si="39"/>
        <v>0</v>
      </c>
      <c r="N131" s="197">
        <f t="shared" si="39"/>
        <v>0</v>
      </c>
      <c r="O131" s="192">
        <f t="shared" si="39"/>
        <v>0</v>
      </c>
      <c r="P131" s="194"/>
    </row>
    <row r="132" spans="1:16" x14ac:dyDescent="0.25">
      <c r="A132" s="52">
        <v>2341</v>
      </c>
      <c r="B132" s="79" t="s">
        <v>153</v>
      </c>
      <c r="C132" s="559">
        <f t="shared" si="22"/>
        <v>351</v>
      </c>
      <c r="D132" s="190">
        <v>351</v>
      </c>
      <c r="E132" s="191"/>
      <c r="F132" s="192">
        <f>D132+E132</f>
        <v>351</v>
      </c>
      <c r="G132" s="190"/>
      <c r="H132" s="191"/>
      <c r="I132" s="192">
        <f>G132+H132</f>
        <v>0</v>
      </c>
      <c r="J132" s="193"/>
      <c r="K132" s="191"/>
      <c r="L132" s="192">
        <f>J132+K132</f>
        <v>0</v>
      </c>
      <c r="M132" s="190"/>
      <c r="N132" s="191"/>
      <c r="O132" s="192">
        <f>M132+N132</f>
        <v>0</v>
      </c>
      <c r="P132" s="194"/>
    </row>
    <row r="133" spans="1:16" ht="24" hidden="1" x14ac:dyDescent="0.25">
      <c r="A133" s="52">
        <v>2344</v>
      </c>
      <c r="B133" s="79" t="s">
        <v>154</v>
      </c>
      <c r="C133" s="559">
        <f t="shared" si="22"/>
        <v>0</v>
      </c>
      <c r="D133" s="190"/>
      <c r="E133" s="191"/>
      <c r="F133" s="192">
        <f>D133+E133</f>
        <v>0</v>
      </c>
      <c r="G133" s="190"/>
      <c r="H133" s="191"/>
      <c r="I133" s="192">
        <f>G133+H133</f>
        <v>0</v>
      </c>
      <c r="J133" s="193"/>
      <c r="K133" s="191"/>
      <c r="L133" s="192">
        <f>J133+K133</f>
        <v>0</v>
      </c>
      <c r="M133" s="190"/>
      <c r="N133" s="191"/>
      <c r="O133" s="192">
        <f>M133+N133</f>
        <v>0</v>
      </c>
      <c r="P133" s="194"/>
    </row>
    <row r="134" spans="1:16" ht="13.5" customHeight="1" x14ac:dyDescent="0.25">
      <c r="A134" s="181">
        <v>2350</v>
      </c>
      <c r="B134" s="135" t="s">
        <v>155</v>
      </c>
      <c r="C134" s="565">
        <f t="shared" si="22"/>
        <v>6203</v>
      </c>
      <c r="D134" s="140">
        <f t="shared" ref="D134:O134" si="40">SUM(D135:D137)</f>
        <v>6203</v>
      </c>
      <c r="E134" s="141">
        <f t="shared" si="40"/>
        <v>0</v>
      </c>
      <c r="F134" s="182">
        <f t="shared" si="40"/>
        <v>6203</v>
      </c>
      <c r="G134" s="140">
        <f t="shared" si="40"/>
        <v>0</v>
      </c>
      <c r="H134" s="141">
        <f t="shared" si="40"/>
        <v>0</v>
      </c>
      <c r="I134" s="182">
        <f t="shared" si="40"/>
        <v>0</v>
      </c>
      <c r="J134" s="183">
        <f t="shared" si="40"/>
        <v>0</v>
      </c>
      <c r="K134" s="141">
        <f t="shared" si="40"/>
        <v>0</v>
      </c>
      <c r="L134" s="182">
        <f t="shared" si="40"/>
        <v>0</v>
      </c>
      <c r="M134" s="140">
        <f t="shared" si="40"/>
        <v>0</v>
      </c>
      <c r="N134" s="141">
        <f t="shared" si="40"/>
        <v>0</v>
      </c>
      <c r="O134" s="182">
        <f t="shared" si="40"/>
        <v>0</v>
      </c>
      <c r="P134" s="184"/>
    </row>
    <row r="135" spans="1:16" x14ac:dyDescent="0.25">
      <c r="A135" s="45">
        <v>2351</v>
      </c>
      <c r="B135" s="71" t="s">
        <v>156</v>
      </c>
      <c r="C135" s="558">
        <f t="shared" si="22"/>
        <v>994</v>
      </c>
      <c r="D135" s="185">
        <v>994</v>
      </c>
      <c r="E135" s="186"/>
      <c r="F135" s="187">
        <f>D135+E135</f>
        <v>994</v>
      </c>
      <c r="G135" s="185"/>
      <c r="H135" s="186"/>
      <c r="I135" s="187">
        <f>G135+H135</f>
        <v>0</v>
      </c>
      <c r="J135" s="188"/>
      <c r="K135" s="186"/>
      <c r="L135" s="187">
        <f>J135+K135</f>
        <v>0</v>
      </c>
      <c r="M135" s="185"/>
      <c r="N135" s="186"/>
      <c r="O135" s="187">
        <f>M135+N135</f>
        <v>0</v>
      </c>
      <c r="P135" s="189"/>
    </row>
    <row r="136" spans="1:16" ht="24" x14ac:dyDescent="0.25">
      <c r="A136" s="52">
        <v>2352</v>
      </c>
      <c r="B136" s="79" t="s">
        <v>157</v>
      </c>
      <c r="C136" s="559">
        <f t="shared" si="22"/>
        <v>5209</v>
      </c>
      <c r="D136" s="190">
        <v>5209</v>
      </c>
      <c r="E136" s="191"/>
      <c r="F136" s="192">
        <f>D136+E136</f>
        <v>5209</v>
      </c>
      <c r="G136" s="190"/>
      <c r="H136" s="191"/>
      <c r="I136" s="192">
        <f>G136+H136</f>
        <v>0</v>
      </c>
      <c r="J136" s="193"/>
      <c r="K136" s="191"/>
      <c r="L136" s="192">
        <f>J136+K136</f>
        <v>0</v>
      </c>
      <c r="M136" s="190"/>
      <c r="N136" s="191"/>
      <c r="O136" s="192">
        <f>M136+N136</f>
        <v>0</v>
      </c>
      <c r="P136" s="208"/>
    </row>
    <row r="137" spans="1:16" ht="24" hidden="1" x14ac:dyDescent="0.25">
      <c r="A137" s="52">
        <v>2353</v>
      </c>
      <c r="B137" s="79" t="s">
        <v>158</v>
      </c>
      <c r="C137" s="559">
        <f t="shared" si="22"/>
        <v>0</v>
      </c>
      <c r="D137" s="190"/>
      <c r="E137" s="191"/>
      <c r="F137" s="192">
        <f>D137+E137</f>
        <v>0</v>
      </c>
      <c r="G137" s="190"/>
      <c r="H137" s="191"/>
      <c r="I137" s="192">
        <f>G137+H137</f>
        <v>0</v>
      </c>
      <c r="J137" s="193"/>
      <c r="K137" s="191"/>
      <c r="L137" s="192">
        <f>J137+K137</f>
        <v>0</v>
      </c>
      <c r="M137" s="190"/>
      <c r="N137" s="191"/>
      <c r="O137" s="192">
        <f>M137+N137</f>
        <v>0</v>
      </c>
      <c r="P137" s="208"/>
    </row>
    <row r="138" spans="1:16" ht="36" x14ac:dyDescent="0.25">
      <c r="A138" s="195">
        <v>2360</v>
      </c>
      <c r="B138" s="79" t="s">
        <v>159</v>
      </c>
      <c r="C138" s="559">
        <f t="shared" si="22"/>
        <v>1086</v>
      </c>
      <c r="D138" s="196">
        <f t="shared" ref="D138:O138" si="41">SUM(D139:D145)</f>
        <v>1086</v>
      </c>
      <c r="E138" s="197">
        <f t="shared" si="41"/>
        <v>0</v>
      </c>
      <c r="F138" s="192">
        <f t="shared" si="41"/>
        <v>1086</v>
      </c>
      <c r="G138" s="196">
        <f t="shared" si="41"/>
        <v>0</v>
      </c>
      <c r="H138" s="197">
        <f t="shared" si="41"/>
        <v>0</v>
      </c>
      <c r="I138" s="192">
        <f t="shared" si="41"/>
        <v>0</v>
      </c>
      <c r="J138" s="198">
        <f t="shared" si="41"/>
        <v>0</v>
      </c>
      <c r="K138" s="197">
        <f t="shared" si="41"/>
        <v>0</v>
      </c>
      <c r="L138" s="192">
        <f t="shared" si="41"/>
        <v>0</v>
      </c>
      <c r="M138" s="196">
        <f t="shared" si="41"/>
        <v>0</v>
      </c>
      <c r="N138" s="197">
        <f t="shared" si="41"/>
        <v>0</v>
      </c>
      <c r="O138" s="192">
        <f t="shared" si="41"/>
        <v>0</v>
      </c>
      <c r="P138" s="194"/>
    </row>
    <row r="139" spans="1:16" x14ac:dyDescent="0.25">
      <c r="A139" s="51">
        <v>2361</v>
      </c>
      <c r="B139" s="79" t="s">
        <v>160</v>
      </c>
      <c r="C139" s="559">
        <f t="shared" si="22"/>
        <v>1086</v>
      </c>
      <c r="D139" s="190">
        <v>1086</v>
      </c>
      <c r="E139" s="191"/>
      <c r="F139" s="192">
        <f t="shared" ref="F139:F146" si="42">D139+E139</f>
        <v>1086</v>
      </c>
      <c r="G139" s="190"/>
      <c r="H139" s="191"/>
      <c r="I139" s="192">
        <f t="shared" ref="I139:I146" si="43">G139+H139</f>
        <v>0</v>
      </c>
      <c r="J139" s="193"/>
      <c r="K139" s="191"/>
      <c r="L139" s="192">
        <f t="shared" ref="L139:L146" si="44">J139+K139</f>
        <v>0</v>
      </c>
      <c r="M139" s="190"/>
      <c r="N139" s="191"/>
      <c r="O139" s="192">
        <f t="shared" ref="O139:O146" si="45">M139+N139</f>
        <v>0</v>
      </c>
      <c r="P139" s="194"/>
    </row>
    <row r="140" spans="1:16" ht="24" hidden="1" x14ac:dyDescent="0.25">
      <c r="A140" s="51">
        <v>2362</v>
      </c>
      <c r="B140" s="79" t="s">
        <v>161</v>
      </c>
      <c r="C140" s="559">
        <f t="shared" si="22"/>
        <v>0</v>
      </c>
      <c r="D140" s="190"/>
      <c r="E140" s="191"/>
      <c r="F140" s="192">
        <f t="shared" si="42"/>
        <v>0</v>
      </c>
      <c r="G140" s="190"/>
      <c r="H140" s="191"/>
      <c r="I140" s="192">
        <f t="shared" si="43"/>
        <v>0</v>
      </c>
      <c r="J140" s="193"/>
      <c r="K140" s="191"/>
      <c r="L140" s="192">
        <f t="shared" si="44"/>
        <v>0</v>
      </c>
      <c r="M140" s="190"/>
      <c r="N140" s="191"/>
      <c r="O140" s="192">
        <f t="shared" si="45"/>
        <v>0</v>
      </c>
      <c r="P140" s="194"/>
    </row>
    <row r="141" spans="1:16" hidden="1" x14ac:dyDescent="0.25">
      <c r="A141" s="51">
        <v>2363</v>
      </c>
      <c r="B141" s="79" t="s">
        <v>162</v>
      </c>
      <c r="C141" s="559">
        <f t="shared" si="22"/>
        <v>0</v>
      </c>
      <c r="D141" s="190">
        <v>0</v>
      </c>
      <c r="E141" s="191"/>
      <c r="F141" s="192">
        <f t="shared" si="42"/>
        <v>0</v>
      </c>
      <c r="G141" s="190"/>
      <c r="H141" s="191"/>
      <c r="I141" s="192">
        <f t="shared" si="43"/>
        <v>0</v>
      </c>
      <c r="J141" s="193"/>
      <c r="K141" s="191"/>
      <c r="L141" s="192">
        <f t="shared" si="44"/>
        <v>0</v>
      </c>
      <c r="M141" s="190"/>
      <c r="N141" s="191"/>
      <c r="O141" s="192">
        <f t="shared" si="45"/>
        <v>0</v>
      </c>
      <c r="P141" s="208"/>
    </row>
    <row r="142" spans="1:16" hidden="1" x14ac:dyDescent="0.25">
      <c r="A142" s="51">
        <v>2364</v>
      </c>
      <c r="B142" s="79" t="s">
        <v>163</v>
      </c>
      <c r="C142" s="559">
        <f t="shared" si="22"/>
        <v>0</v>
      </c>
      <c r="D142" s="190"/>
      <c r="E142" s="191"/>
      <c r="F142" s="192">
        <f t="shared" si="42"/>
        <v>0</v>
      </c>
      <c r="G142" s="190"/>
      <c r="H142" s="191"/>
      <c r="I142" s="192">
        <f t="shared" si="43"/>
        <v>0</v>
      </c>
      <c r="J142" s="193"/>
      <c r="K142" s="191"/>
      <c r="L142" s="192">
        <f t="shared" si="44"/>
        <v>0</v>
      </c>
      <c r="M142" s="190"/>
      <c r="N142" s="191"/>
      <c r="O142" s="192">
        <f t="shared" si="45"/>
        <v>0</v>
      </c>
      <c r="P142" s="194"/>
    </row>
    <row r="143" spans="1:16" ht="12.75" hidden="1" customHeight="1" x14ac:dyDescent="0.25">
      <c r="A143" s="51">
        <v>2365</v>
      </c>
      <c r="B143" s="79" t="s">
        <v>164</v>
      </c>
      <c r="C143" s="559">
        <f t="shared" si="22"/>
        <v>0</v>
      </c>
      <c r="D143" s="190"/>
      <c r="E143" s="191"/>
      <c r="F143" s="192">
        <f t="shared" si="42"/>
        <v>0</v>
      </c>
      <c r="G143" s="190"/>
      <c r="H143" s="191"/>
      <c r="I143" s="192">
        <f t="shared" si="43"/>
        <v>0</v>
      </c>
      <c r="J143" s="193"/>
      <c r="K143" s="191"/>
      <c r="L143" s="192">
        <f t="shared" si="44"/>
        <v>0</v>
      </c>
      <c r="M143" s="190"/>
      <c r="N143" s="191"/>
      <c r="O143" s="192">
        <f t="shared" si="45"/>
        <v>0</v>
      </c>
      <c r="P143" s="194"/>
    </row>
    <row r="144" spans="1:16" ht="36" hidden="1" x14ac:dyDescent="0.25">
      <c r="A144" s="51">
        <v>2366</v>
      </c>
      <c r="B144" s="79" t="s">
        <v>165</v>
      </c>
      <c r="C144" s="559">
        <f t="shared" si="22"/>
        <v>0</v>
      </c>
      <c r="D144" s="190"/>
      <c r="E144" s="191"/>
      <c r="F144" s="192">
        <f t="shared" si="42"/>
        <v>0</v>
      </c>
      <c r="G144" s="190"/>
      <c r="H144" s="191"/>
      <c r="I144" s="192">
        <f t="shared" si="43"/>
        <v>0</v>
      </c>
      <c r="J144" s="193"/>
      <c r="K144" s="191"/>
      <c r="L144" s="192">
        <f t="shared" si="44"/>
        <v>0</v>
      </c>
      <c r="M144" s="190"/>
      <c r="N144" s="191"/>
      <c r="O144" s="192">
        <f t="shared" si="45"/>
        <v>0</v>
      </c>
      <c r="P144" s="194"/>
    </row>
    <row r="145" spans="1:16" ht="60" hidden="1" x14ac:dyDescent="0.25">
      <c r="A145" s="51">
        <v>2369</v>
      </c>
      <c r="B145" s="79" t="s">
        <v>166</v>
      </c>
      <c r="C145" s="559">
        <f t="shared" si="22"/>
        <v>0</v>
      </c>
      <c r="D145" s="190"/>
      <c r="E145" s="191"/>
      <c r="F145" s="192">
        <f t="shared" si="42"/>
        <v>0</v>
      </c>
      <c r="G145" s="190"/>
      <c r="H145" s="191"/>
      <c r="I145" s="192">
        <f t="shared" si="43"/>
        <v>0</v>
      </c>
      <c r="J145" s="193"/>
      <c r="K145" s="191"/>
      <c r="L145" s="192">
        <f t="shared" si="44"/>
        <v>0</v>
      </c>
      <c r="M145" s="190"/>
      <c r="N145" s="191"/>
      <c r="O145" s="192">
        <f t="shared" si="45"/>
        <v>0</v>
      </c>
      <c r="P145" s="194"/>
    </row>
    <row r="146" spans="1:16" x14ac:dyDescent="0.25">
      <c r="A146" s="181">
        <v>2370</v>
      </c>
      <c r="B146" s="135" t="s">
        <v>167</v>
      </c>
      <c r="C146" s="565">
        <f t="shared" si="22"/>
        <v>20842</v>
      </c>
      <c r="D146" s="199">
        <v>16600</v>
      </c>
      <c r="E146" s="200"/>
      <c r="F146" s="182">
        <f t="shared" si="42"/>
        <v>16600</v>
      </c>
      <c r="G146" s="199">
        <v>4242</v>
      </c>
      <c r="H146" s="200"/>
      <c r="I146" s="182">
        <f t="shared" si="43"/>
        <v>4242</v>
      </c>
      <c r="J146" s="201"/>
      <c r="K146" s="200"/>
      <c r="L146" s="182">
        <f t="shared" si="44"/>
        <v>0</v>
      </c>
      <c r="M146" s="199"/>
      <c r="N146" s="200"/>
      <c r="O146" s="182">
        <f t="shared" si="45"/>
        <v>0</v>
      </c>
      <c r="P146" s="311"/>
    </row>
    <row r="147" spans="1:16" hidden="1" x14ac:dyDescent="0.25">
      <c r="A147" s="181">
        <v>2380</v>
      </c>
      <c r="B147" s="135" t="s">
        <v>168</v>
      </c>
      <c r="C147" s="565">
        <f t="shared" si="22"/>
        <v>0</v>
      </c>
      <c r="D147" s="140">
        <f t="shared" ref="D147:O147" si="46">SUM(D148:D149)</f>
        <v>0</v>
      </c>
      <c r="E147" s="141">
        <f t="shared" si="46"/>
        <v>0</v>
      </c>
      <c r="F147" s="182">
        <f t="shared" si="46"/>
        <v>0</v>
      </c>
      <c r="G147" s="140">
        <f t="shared" si="46"/>
        <v>0</v>
      </c>
      <c r="H147" s="141">
        <f t="shared" si="46"/>
        <v>0</v>
      </c>
      <c r="I147" s="182">
        <f t="shared" si="46"/>
        <v>0</v>
      </c>
      <c r="J147" s="183">
        <f t="shared" si="46"/>
        <v>0</v>
      </c>
      <c r="K147" s="141">
        <f t="shared" si="46"/>
        <v>0</v>
      </c>
      <c r="L147" s="182">
        <f t="shared" si="46"/>
        <v>0</v>
      </c>
      <c r="M147" s="140">
        <f t="shared" si="46"/>
        <v>0</v>
      </c>
      <c r="N147" s="141">
        <f t="shared" si="46"/>
        <v>0</v>
      </c>
      <c r="O147" s="182">
        <f t="shared" si="46"/>
        <v>0</v>
      </c>
      <c r="P147" s="184"/>
    </row>
    <row r="148" spans="1:16" hidden="1" x14ac:dyDescent="0.25">
      <c r="A148" s="44">
        <v>2381</v>
      </c>
      <c r="B148" s="71" t="s">
        <v>169</v>
      </c>
      <c r="C148" s="558">
        <f t="shared" si="22"/>
        <v>0</v>
      </c>
      <c r="D148" s="185"/>
      <c r="E148" s="186"/>
      <c r="F148" s="187">
        <f>D148+E148</f>
        <v>0</v>
      </c>
      <c r="G148" s="185"/>
      <c r="H148" s="186"/>
      <c r="I148" s="187">
        <f>G148+H148</f>
        <v>0</v>
      </c>
      <c r="J148" s="188"/>
      <c r="K148" s="186"/>
      <c r="L148" s="187">
        <f>J148+K148</f>
        <v>0</v>
      </c>
      <c r="M148" s="185"/>
      <c r="N148" s="186"/>
      <c r="O148" s="187">
        <f>M148+N148</f>
        <v>0</v>
      </c>
      <c r="P148" s="189"/>
    </row>
    <row r="149" spans="1:16" ht="24" hidden="1" x14ac:dyDescent="0.25">
      <c r="A149" s="51">
        <v>2389</v>
      </c>
      <c r="B149" s="79" t="s">
        <v>170</v>
      </c>
      <c r="C149" s="559">
        <f t="shared" ref="C149:C212" si="47">F149+I149+L149+O149</f>
        <v>0</v>
      </c>
      <c r="D149" s="190"/>
      <c r="E149" s="191"/>
      <c r="F149" s="192">
        <f>D149+E149</f>
        <v>0</v>
      </c>
      <c r="G149" s="190"/>
      <c r="H149" s="191"/>
      <c r="I149" s="192">
        <f>G149+H149</f>
        <v>0</v>
      </c>
      <c r="J149" s="193"/>
      <c r="K149" s="191"/>
      <c r="L149" s="192">
        <f>J149+K149</f>
        <v>0</v>
      </c>
      <c r="M149" s="190"/>
      <c r="N149" s="191"/>
      <c r="O149" s="192">
        <f>M149+N149</f>
        <v>0</v>
      </c>
      <c r="P149" s="194"/>
    </row>
    <row r="150" spans="1:16" hidden="1" x14ac:dyDescent="0.25">
      <c r="A150" s="181">
        <v>2390</v>
      </c>
      <c r="B150" s="135" t="s">
        <v>171</v>
      </c>
      <c r="C150" s="565">
        <f t="shared" si="47"/>
        <v>0</v>
      </c>
      <c r="D150" s="199"/>
      <c r="E150" s="200"/>
      <c r="F150" s="182">
        <f>D150+E150</f>
        <v>0</v>
      </c>
      <c r="G150" s="199"/>
      <c r="H150" s="200"/>
      <c r="I150" s="182">
        <f>G150+H150</f>
        <v>0</v>
      </c>
      <c r="J150" s="201"/>
      <c r="K150" s="200"/>
      <c r="L150" s="182">
        <f>J150+K150</f>
        <v>0</v>
      </c>
      <c r="M150" s="199"/>
      <c r="N150" s="200"/>
      <c r="O150" s="182">
        <f>M150+N150</f>
        <v>0</v>
      </c>
      <c r="P150" s="184"/>
    </row>
    <row r="151" spans="1:16" hidden="1" x14ac:dyDescent="0.25">
      <c r="A151" s="59">
        <v>2400</v>
      </c>
      <c r="B151" s="175" t="s">
        <v>172</v>
      </c>
      <c r="C151" s="557">
        <f t="shared" si="47"/>
        <v>0</v>
      </c>
      <c r="D151" s="221"/>
      <c r="E151" s="222"/>
      <c r="F151" s="178">
        <f>D151+E151</f>
        <v>0</v>
      </c>
      <c r="G151" s="221"/>
      <c r="H151" s="222"/>
      <c r="I151" s="178">
        <f>G151+H151</f>
        <v>0</v>
      </c>
      <c r="J151" s="223"/>
      <c r="K151" s="222"/>
      <c r="L151" s="178">
        <f>J151+K151</f>
        <v>0</v>
      </c>
      <c r="M151" s="221"/>
      <c r="N151" s="222"/>
      <c r="O151" s="178">
        <f>M151+N151</f>
        <v>0</v>
      </c>
      <c r="P151" s="202"/>
    </row>
    <row r="152" spans="1:16" ht="24" hidden="1" x14ac:dyDescent="0.25">
      <c r="A152" s="59">
        <v>2500</v>
      </c>
      <c r="B152" s="175" t="s">
        <v>173</v>
      </c>
      <c r="C152" s="557">
        <f t="shared" si="47"/>
        <v>0</v>
      </c>
      <c r="D152" s="176">
        <f t="shared" ref="D152:O152" si="48">SUM(D153,D159)</f>
        <v>0</v>
      </c>
      <c r="E152" s="177">
        <f t="shared" si="48"/>
        <v>0</v>
      </c>
      <c r="F152" s="178">
        <f t="shared" si="48"/>
        <v>0</v>
      </c>
      <c r="G152" s="176">
        <f t="shared" si="48"/>
        <v>0</v>
      </c>
      <c r="H152" s="177">
        <f t="shared" si="48"/>
        <v>0</v>
      </c>
      <c r="I152" s="178">
        <f t="shared" si="48"/>
        <v>0</v>
      </c>
      <c r="J152" s="179">
        <f t="shared" si="48"/>
        <v>0</v>
      </c>
      <c r="K152" s="177">
        <f t="shared" si="48"/>
        <v>0</v>
      </c>
      <c r="L152" s="178">
        <f t="shared" si="48"/>
        <v>0</v>
      </c>
      <c r="M152" s="176">
        <f t="shared" si="48"/>
        <v>0</v>
      </c>
      <c r="N152" s="177">
        <f t="shared" si="48"/>
        <v>0</v>
      </c>
      <c r="O152" s="178">
        <f t="shared" si="48"/>
        <v>0</v>
      </c>
      <c r="P152" s="180"/>
    </row>
    <row r="153" spans="1:16" ht="24" hidden="1" x14ac:dyDescent="0.25">
      <c r="A153" s="203">
        <v>2510</v>
      </c>
      <c r="B153" s="71" t="s">
        <v>174</v>
      </c>
      <c r="C153" s="558">
        <f t="shared" si="47"/>
        <v>0</v>
      </c>
      <c r="D153" s="204">
        <f t="shared" ref="D153:O153" si="49">SUM(D154:D158)</f>
        <v>0</v>
      </c>
      <c r="E153" s="205">
        <f t="shared" si="49"/>
        <v>0</v>
      </c>
      <c r="F153" s="187">
        <f t="shared" si="49"/>
        <v>0</v>
      </c>
      <c r="G153" s="204">
        <f t="shared" si="49"/>
        <v>0</v>
      </c>
      <c r="H153" s="205">
        <f t="shared" si="49"/>
        <v>0</v>
      </c>
      <c r="I153" s="187">
        <f t="shared" si="49"/>
        <v>0</v>
      </c>
      <c r="J153" s="206">
        <f t="shared" si="49"/>
        <v>0</v>
      </c>
      <c r="K153" s="205">
        <f t="shared" si="49"/>
        <v>0</v>
      </c>
      <c r="L153" s="187">
        <f t="shared" si="49"/>
        <v>0</v>
      </c>
      <c r="M153" s="204">
        <f t="shared" si="49"/>
        <v>0</v>
      </c>
      <c r="N153" s="205">
        <f t="shared" si="49"/>
        <v>0</v>
      </c>
      <c r="O153" s="187">
        <f t="shared" si="49"/>
        <v>0</v>
      </c>
      <c r="P153" s="224"/>
    </row>
    <row r="154" spans="1:16" ht="24" hidden="1" x14ac:dyDescent="0.25">
      <c r="A154" s="52">
        <v>2512</v>
      </c>
      <c r="B154" s="79" t="s">
        <v>175</v>
      </c>
      <c r="C154" s="559">
        <f t="shared" si="47"/>
        <v>0</v>
      </c>
      <c r="D154" s="190"/>
      <c r="E154" s="191"/>
      <c r="F154" s="192">
        <f t="shared" ref="F154:F159" si="50">D154+E154</f>
        <v>0</v>
      </c>
      <c r="G154" s="190"/>
      <c r="H154" s="191"/>
      <c r="I154" s="192">
        <f t="shared" ref="I154:I159" si="51">G154+H154</f>
        <v>0</v>
      </c>
      <c r="J154" s="193"/>
      <c r="K154" s="191"/>
      <c r="L154" s="192">
        <f t="shared" ref="L154:L159" si="52">J154+K154</f>
        <v>0</v>
      </c>
      <c r="M154" s="190"/>
      <c r="N154" s="191"/>
      <c r="O154" s="192">
        <f t="shared" ref="O154:O159" si="53">M154+N154</f>
        <v>0</v>
      </c>
      <c r="P154" s="194"/>
    </row>
    <row r="155" spans="1:16" ht="24" hidden="1" x14ac:dyDescent="0.25">
      <c r="A155" s="52">
        <v>2513</v>
      </c>
      <c r="B155" s="79" t="s">
        <v>176</v>
      </c>
      <c r="C155" s="559">
        <f t="shared" si="47"/>
        <v>0</v>
      </c>
      <c r="D155" s="190"/>
      <c r="E155" s="191"/>
      <c r="F155" s="192">
        <f t="shared" si="50"/>
        <v>0</v>
      </c>
      <c r="G155" s="190"/>
      <c r="H155" s="191"/>
      <c r="I155" s="192">
        <f t="shared" si="51"/>
        <v>0</v>
      </c>
      <c r="J155" s="193"/>
      <c r="K155" s="191"/>
      <c r="L155" s="192">
        <f t="shared" si="52"/>
        <v>0</v>
      </c>
      <c r="M155" s="190"/>
      <c r="N155" s="191"/>
      <c r="O155" s="192">
        <f t="shared" si="53"/>
        <v>0</v>
      </c>
      <c r="P155" s="194"/>
    </row>
    <row r="156" spans="1:16" ht="36" hidden="1" x14ac:dyDescent="0.25">
      <c r="A156" s="52">
        <v>2514</v>
      </c>
      <c r="B156" s="79" t="s">
        <v>177</v>
      </c>
      <c r="C156" s="559">
        <f t="shared" si="47"/>
        <v>0</v>
      </c>
      <c r="D156" s="190"/>
      <c r="E156" s="191"/>
      <c r="F156" s="192">
        <f t="shared" si="50"/>
        <v>0</v>
      </c>
      <c r="G156" s="190"/>
      <c r="H156" s="191"/>
      <c r="I156" s="192">
        <f t="shared" si="51"/>
        <v>0</v>
      </c>
      <c r="J156" s="193"/>
      <c r="K156" s="191"/>
      <c r="L156" s="192">
        <f t="shared" si="52"/>
        <v>0</v>
      </c>
      <c r="M156" s="190"/>
      <c r="N156" s="191"/>
      <c r="O156" s="192">
        <f t="shared" si="53"/>
        <v>0</v>
      </c>
      <c r="P156" s="194"/>
    </row>
    <row r="157" spans="1:16" ht="24" hidden="1" x14ac:dyDescent="0.25">
      <c r="A157" s="52">
        <v>2515</v>
      </c>
      <c r="B157" s="79" t="s">
        <v>178</v>
      </c>
      <c r="C157" s="559">
        <f t="shared" si="47"/>
        <v>0</v>
      </c>
      <c r="D157" s="190"/>
      <c r="E157" s="191"/>
      <c r="F157" s="192">
        <f t="shared" si="50"/>
        <v>0</v>
      </c>
      <c r="G157" s="190"/>
      <c r="H157" s="191"/>
      <c r="I157" s="192">
        <f t="shared" si="51"/>
        <v>0</v>
      </c>
      <c r="J157" s="193"/>
      <c r="K157" s="191"/>
      <c r="L157" s="192">
        <f t="shared" si="52"/>
        <v>0</v>
      </c>
      <c r="M157" s="190"/>
      <c r="N157" s="191"/>
      <c r="O157" s="192">
        <f t="shared" si="53"/>
        <v>0</v>
      </c>
      <c r="P157" s="194"/>
    </row>
    <row r="158" spans="1:16" ht="24" hidden="1" x14ac:dyDescent="0.25">
      <c r="A158" s="52">
        <v>2519</v>
      </c>
      <c r="B158" s="79" t="s">
        <v>179</v>
      </c>
      <c r="C158" s="559">
        <f t="shared" si="47"/>
        <v>0</v>
      </c>
      <c r="D158" s="190"/>
      <c r="E158" s="191"/>
      <c r="F158" s="192">
        <f t="shared" si="50"/>
        <v>0</v>
      </c>
      <c r="G158" s="190"/>
      <c r="H158" s="191"/>
      <c r="I158" s="192">
        <f t="shared" si="51"/>
        <v>0</v>
      </c>
      <c r="J158" s="193"/>
      <c r="K158" s="191"/>
      <c r="L158" s="192">
        <f t="shared" si="52"/>
        <v>0</v>
      </c>
      <c r="M158" s="190"/>
      <c r="N158" s="191"/>
      <c r="O158" s="192">
        <f t="shared" si="53"/>
        <v>0</v>
      </c>
      <c r="P158" s="194"/>
    </row>
    <row r="159" spans="1:16" ht="24" hidden="1" x14ac:dyDescent="0.25">
      <c r="A159" s="195">
        <v>2520</v>
      </c>
      <c r="B159" s="79" t="s">
        <v>180</v>
      </c>
      <c r="C159" s="559">
        <f t="shared" si="47"/>
        <v>0</v>
      </c>
      <c r="D159" s="190"/>
      <c r="E159" s="191"/>
      <c r="F159" s="192">
        <f t="shared" si="50"/>
        <v>0</v>
      </c>
      <c r="G159" s="190"/>
      <c r="H159" s="191"/>
      <c r="I159" s="192">
        <f t="shared" si="51"/>
        <v>0</v>
      </c>
      <c r="J159" s="193"/>
      <c r="K159" s="191"/>
      <c r="L159" s="192">
        <f t="shared" si="52"/>
        <v>0</v>
      </c>
      <c r="M159" s="190"/>
      <c r="N159" s="191"/>
      <c r="O159" s="192">
        <f t="shared" si="53"/>
        <v>0</v>
      </c>
      <c r="P159" s="194"/>
    </row>
    <row r="160" spans="1:16" hidden="1" x14ac:dyDescent="0.25">
      <c r="A160" s="168">
        <v>3000</v>
      </c>
      <c r="B160" s="168" t="s">
        <v>181</v>
      </c>
      <c r="C160" s="570">
        <f t="shared" si="47"/>
        <v>0</v>
      </c>
      <c r="D160" s="169">
        <f t="shared" ref="D160:O160" si="54">SUM(D161,D171)</f>
        <v>0</v>
      </c>
      <c r="E160" s="170">
        <f t="shared" si="54"/>
        <v>0</v>
      </c>
      <c r="F160" s="171">
        <f t="shared" si="54"/>
        <v>0</v>
      </c>
      <c r="G160" s="169">
        <f t="shared" si="54"/>
        <v>0</v>
      </c>
      <c r="H160" s="170">
        <f t="shared" si="54"/>
        <v>0</v>
      </c>
      <c r="I160" s="171">
        <f t="shared" si="54"/>
        <v>0</v>
      </c>
      <c r="J160" s="172">
        <f t="shared" si="54"/>
        <v>0</v>
      </c>
      <c r="K160" s="170">
        <f t="shared" si="54"/>
        <v>0</v>
      </c>
      <c r="L160" s="171">
        <f t="shared" si="54"/>
        <v>0</v>
      </c>
      <c r="M160" s="169">
        <f t="shared" si="54"/>
        <v>0</v>
      </c>
      <c r="N160" s="170">
        <f t="shared" si="54"/>
        <v>0</v>
      </c>
      <c r="O160" s="171">
        <f t="shared" si="54"/>
        <v>0</v>
      </c>
      <c r="P160" s="174"/>
    </row>
    <row r="161" spans="1:16" ht="24" hidden="1" x14ac:dyDescent="0.25">
      <c r="A161" s="59">
        <v>3200</v>
      </c>
      <c r="B161" s="225" t="s">
        <v>182</v>
      </c>
      <c r="C161" s="557">
        <f t="shared" si="47"/>
        <v>0</v>
      </c>
      <c r="D161" s="176">
        <f t="shared" ref="D161:O161" si="55">SUM(D162,D166)</f>
        <v>0</v>
      </c>
      <c r="E161" s="177">
        <f t="shared" si="55"/>
        <v>0</v>
      </c>
      <c r="F161" s="178">
        <f t="shared" si="55"/>
        <v>0</v>
      </c>
      <c r="G161" s="176">
        <f t="shared" si="55"/>
        <v>0</v>
      </c>
      <c r="H161" s="177">
        <f t="shared" si="55"/>
        <v>0</v>
      </c>
      <c r="I161" s="178">
        <f t="shared" si="55"/>
        <v>0</v>
      </c>
      <c r="J161" s="179">
        <f t="shared" si="55"/>
        <v>0</v>
      </c>
      <c r="K161" s="177">
        <f t="shared" si="55"/>
        <v>0</v>
      </c>
      <c r="L161" s="178">
        <f t="shared" si="55"/>
        <v>0</v>
      </c>
      <c r="M161" s="176">
        <f t="shared" si="55"/>
        <v>0</v>
      </c>
      <c r="N161" s="177">
        <f t="shared" si="55"/>
        <v>0</v>
      </c>
      <c r="O161" s="178">
        <f t="shared" si="55"/>
        <v>0</v>
      </c>
      <c r="P161" s="180"/>
    </row>
    <row r="162" spans="1:16" ht="36" hidden="1" x14ac:dyDescent="0.25">
      <c r="A162" s="203">
        <v>3260</v>
      </c>
      <c r="B162" s="71" t="s">
        <v>183</v>
      </c>
      <c r="C162" s="558">
        <f t="shared" si="47"/>
        <v>0</v>
      </c>
      <c r="D162" s="204">
        <f t="shared" ref="D162:O162" si="56">SUM(D163:D165)</f>
        <v>0</v>
      </c>
      <c r="E162" s="205">
        <f t="shared" si="56"/>
        <v>0</v>
      </c>
      <c r="F162" s="187">
        <f t="shared" si="56"/>
        <v>0</v>
      </c>
      <c r="G162" s="204">
        <f t="shared" si="56"/>
        <v>0</v>
      </c>
      <c r="H162" s="205">
        <f t="shared" si="56"/>
        <v>0</v>
      </c>
      <c r="I162" s="187">
        <f t="shared" si="56"/>
        <v>0</v>
      </c>
      <c r="J162" s="206">
        <f t="shared" si="56"/>
        <v>0</v>
      </c>
      <c r="K162" s="205">
        <f t="shared" si="56"/>
        <v>0</v>
      </c>
      <c r="L162" s="187">
        <f t="shared" si="56"/>
        <v>0</v>
      </c>
      <c r="M162" s="204">
        <f t="shared" si="56"/>
        <v>0</v>
      </c>
      <c r="N162" s="205">
        <f t="shared" si="56"/>
        <v>0</v>
      </c>
      <c r="O162" s="187">
        <f t="shared" si="56"/>
        <v>0</v>
      </c>
      <c r="P162" s="189"/>
    </row>
    <row r="163" spans="1:16" ht="24" hidden="1" x14ac:dyDescent="0.25">
      <c r="A163" s="52">
        <v>3261</v>
      </c>
      <c r="B163" s="79" t="s">
        <v>184</v>
      </c>
      <c r="C163" s="559">
        <f t="shared" si="47"/>
        <v>0</v>
      </c>
      <c r="D163" s="190"/>
      <c r="E163" s="191"/>
      <c r="F163" s="192">
        <f>D163+E163</f>
        <v>0</v>
      </c>
      <c r="G163" s="190"/>
      <c r="H163" s="191"/>
      <c r="I163" s="192">
        <f>G163+H163</f>
        <v>0</v>
      </c>
      <c r="J163" s="193"/>
      <c r="K163" s="191"/>
      <c r="L163" s="192">
        <f>J163+K163</f>
        <v>0</v>
      </c>
      <c r="M163" s="190"/>
      <c r="N163" s="191"/>
      <c r="O163" s="192">
        <f>M163+N163</f>
        <v>0</v>
      </c>
      <c r="P163" s="194"/>
    </row>
    <row r="164" spans="1:16" ht="36" hidden="1" x14ac:dyDescent="0.25">
      <c r="A164" s="52">
        <v>3262</v>
      </c>
      <c r="B164" s="79" t="s">
        <v>185</v>
      </c>
      <c r="C164" s="559">
        <f t="shared" si="47"/>
        <v>0</v>
      </c>
      <c r="D164" s="190"/>
      <c r="E164" s="191"/>
      <c r="F164" s="192">
        <f>D164+E164</f>
        <v>0</v>
      </c>
      <c r="G164" s="190"/>
      <c r="H164" s="191"/>
      <c r="I164" s="192">
        <f>G164+H164</f>
        <v>0</v>
      </c>
      <c r="J164" s="193"/>
      <c r="K164" s="191"/>
      <c r="L164" s="192">
        <f>J164+K164</f>
        <v>0</v>
      </c>
      <c r="M164" s="190"/>
      <c r="N164" s="191"/>
      <c r="O164" s="192">
        <f>M164+N164</f>
        <v>0</v>
      </c>
      <c r="P164" s="194"/>
    </row>
    <row r="165" spans="1:16" ht="24" hidden="1" x14ac:dyDescent="0.25">
      <c r="A165" s="52">
        <v>3263</v>
      </c>
      <c r="B165" s="79" t="s">
        <v>186</v>
      </c>
      <c r="C165" s="559">
        <f t="shared" si="47"/>
        <v>0</v>
      </c>
      <c r="D165" s="190"/>
      <c r="E165" s="191"/>
      <c r="F165" s="192">
        <f>D165+E165</f>
        <v>0</v>
      </c>
      <c r="G165" s="190"/>
      <c r="H165" s="191"/>
      <c r="I165" s="192">
        <f>G165+H165</f>
        <v>0</v>
      </c>
      <c r="J165" s="193"/>
      <c r="K165" s="191"/>
      <c r="L165" s="192">
        <f>J165+K165</f>
        <v>0</v>
      </c>
      <c r="M165" s="190"/>
      <c r="N165" s="191"/>
      <c r="O165" s="192">
        <f>M165+N165</f>
        <v>0</v>
      </c>
      <c r="P165" s="194"/>
    </row>
    <row r="166" spans="1:16" ht="84" hidden="1" x14ac:dyDescent="0.25">
      <c r="A166" s="203">
        <v>3290</v>
      </c>
      <c r="B166" s="71" t="s">
        <v>187</v>
      </c>
      <c r="C166" s="571">
        <f t="shared" si="47"/>
        <v>0</v>
      </c>
      <c r="D166" s="204">
        <f t="shared" ref="D166:O166" si="57">SUM(D167:D170)</f>
        <v>0</v>
      </c>
      <c r="E166" s="205">
        <f t="shared" si="57"/>
        <v>0</v>
      </c>
      <c r="F166" s="187">
        <f t="shared" si="57"/>
        <v>0</v>
      </c>
      <c r="G166" s="204">
        <f t="shared" si="57"/>
        <v>0</v>
      </c>
      <c r="H166" s="205">
        <f t="shared" si="57"/>
        <v>0</v>
      </c>
      <c r="I166" s="187">
        <f t="shared" si="57"/>
        <v>0</v>
      </c>
      <c r="J166" s="206">
        <f t="shared" si="57"/>
        <v>0</v>
      </c>
      <c r="K166" s="205">
        <f t="shared" si="57"/>
        <v>0</v>
      </c>
      <c r="L166" s="187">
        <f t="shared" si="57"/>
        <v>0</v>
      </c>
      <c r="M166" s="204">
        <f t="shared" si="57"/>
        <v>0</v>
      </c>
      <c r="N166" s="205">
        <f t="shared" si="57"/>
        <v>0</v>
      </c>
      <c r="O166" s="187">
        <f t="shared" si="57"/>
        <v>0</v>
      </c>
      <c r="P166" s="226"/>
    </row>
    <row r="167" spans="1:16" ht="72" hidden="1" x14ac:dyDescent="0.25">
      <c r="A167" s="52">
        <v>3291</v>
      </c>
      <c r="B167" s="79" t="s">
        <v>188</v>
      </c>
      <c r="C167" s="559">
        <f t="shared" si="47"/>
        <v>0</v>
      </c>
      <c r="D167" s="190"/>
      <c r="E167" s="191"/>
      <c r="F167" s="192">
        <f>D167+E167</f>
        <v>0</v>
      </c>
      <c r="G167" s="190"/>
      <c r="H167" s="191"/>
      <c r="I167" s="192">
        <f>G167+H167</f>
        <v>0</v>
      </c>
      <c r="J167" s="193"/>
      <c r="K167" s="191"/>
      <c r="L167" s="192">
        <f>J167+K167</f>
        <v>0</v>
      </c>
      <c r="M167" s="190"/>
      <c r="N167" s="191"/>
      <c r="O167" s="192">
        <f>M167+N167</f>
        <v>0</v>
      </c>
      <c r="P167" s="194"/>
    </row>
    <row r="168" spans="1:16" ht="72" hidden="1" x14ac:dyDescent="0.25">
      <c r="A168" s="52">
        <v>3292</v>
      </c>
      <c r="B168" s="79" t="s">
        <v>189</v>
      </c>
      <c r="C168" s="559">
        <f t="shared" si="47"/>
        <v>0</v>
      </c>
      <c r="D168" s="190"/>
      <c r="E168" s="191"/>
      <c r="F168" s="192">
        <f>D168+E168</f>
        <v>0</v>
      </c>
      <c r="G168" s="190"/>
      <c r="H168" s="191"/>
      <c r="I168" s="192">
        <f>G168+H168</f>
        <v>0</v>
      </c>
      <c r="J168" s="193"/>
      <c r="K168" s="191"/>
      <c r="L168" s="192">
        <f>J168+K168</f>
        <v>0</v>
      </c>
      <c r="M168" s="190"/>
      <c r="N168" s="191"/>
      <c r="O168" s="192">
        <f>M168+N168</f>
        <v>0</v>
      </c>
      <c r="P168" s="194"/>
    </row>
    <row r="169" spans="1:16" ht="72" hidden="1" x14ac:dyDescent="0.25">
      <c r="A169" s="52">
        <v>3293</v>
      </c>
      <c r="B169" s="79" t="s">
        <v>190</v>
      </c>
      <c r="C169" s="559">
        <f t="shared" si="47"/>
        <v>0</v>
      </c>
      <c r="D169" s="190"/>
      <c r="E169" s="191"/>
      <c r="F169" s="192">
        <f>D169+E169</f>
        <v>0</v>
      </c>
      <c r="G169" s="190"/>
      <c r="H169" s="191"/>
      <c r="I169" s="192">
        <f>G169+H169</f>
        <v>0</v>
      </c>
      <c r="J169" s="193"/>
      <c r="K169" s="191"/>
      <c r="L169" s="192">
        <f>J169+K169</f>
        <v>0</v>
      </c>
      <c r="M169" s="190"/>
      <c r="N169" s="191"/>
      <c r="O169" s="192">
        <f>M169+N169</f>
        <v>0</v>
      </c>
      <c r="P169" s="194"/>
    </row>
    <row r="170" spans="1:16" ht="60" hidden="1" x14ac:dyDescent="0.25">
      <c r="A170" s="227">
        <v>3294</v>
      </c>
      <c r="B170" s="79" t="s">
        <v>191</v>
      </c>
      <c r="C170" s="571">
        <f t="shared" si="47"/>
        <v>0</v>
      </c>
      <c r="D170" s="228"/>
      <c r="E170" s="229"/>
      <c r="F170" s="230">
        <f>D170+E170</f>
        <v>0</v>
      </c>
      <c r="G170" s="228"/>
      <c r="H170" s="229"/>
      <c r="I170" s="230">
        <f>G170+H170</f>
        <v>0</v>
      </c>
      <c r="J170" s="231"/>
      <c r="K170" s="229"/>
      <c r="L170" s="230">
        <f>J170+K170</f>
        <v>0</v>
      </c>
      <c r="M170" s="228"/>
      <c r="N170" s="229"/>
      <c r="O170" s="230">
        <f>M170+N170</f>
        <v>0</v>
      </c>
      <c r="P170" s="226"/>
    </row>
    <row r="171" spans="1:16" ht="48" hidden="1" x14ac:dyDescent="0.25">
      <c r="A171" s="232">
        <v>3300</v>
      </c>
      <c r="B171" s="225" t="s">
        <v>192</v>
      </c>
      <c r="C171" s="572">
        <f t="shared" si="47"/>
        <v>0</v>
      </c>
      <c r="D171" s="233">
        <f t="shared" ref="D171:O171" si="58">SUM(D172:D173)</f>
        <v>0</v>
      </c>
      <c r="E171" s="234">
        <f t="shared" si="58"/>
        <v>0</v>
      </c>
      <c r="F171" s="235">
        <f t="shared" si="58"/>
        <v>0</v>
      </c>
      <c r="G171" s="233">
        <f t="shared" si="58"/>
        <v>0</v>
      </c>
      <c r="H171" s="234">
        <f t="shared" si="58"/>
        <v>0</v>
      </c>
      <c r="I171" s="235">
        <f t="shared" si="58"/>
        <v>0</v>
      </c>
      <c r="J171" s="236">
        <f t="shared" si="58"/>
        <v>0</v>
      </c>
      <c r="K171" s="234">
        <f t="shared" si="58"/>
        <v>0</v>
      </c>
      <c r="L171" s="235">
        <f t="shared" si="58"/>
        <v>0</v>
      </c>
      <c r="M171" s="233">
        <f t="shared" si="58"/>
        <v>0</v>
      </c>
      <c r="N171" s="234">
        <f t="shared" si="58"/>
        <v>0</v>
      </c>
      <c r="O171" s="235">
        <f t="shared" si="58"/>
        <v>0</v>
      </c>
      <c r="P171" s="180"/>
    </row>
    <row r="172" spans="1:16" ht="48" hidden="1" x14ac:dyDescent="0.25">
      <c r="A172" s="134">
        <v>3310</v>
      </c>
      <c r="B172" s="135" t="s">
        <v>193</v>
      </c>
      <c r="C172" s="565">
        <f t="shared" si="47"/>
        <v>0</v>
      </c>
      <c r="D172" s="199"/>
      <c r="E172" s="200"/>
      <c r="F172" s="182">
        <f>D172+E172</f>
        <v>0</v>
      </c>
      <c r="G172" s="199"/>
      <c r="H172" s="200"/>
      <c r="I172" s="182">
        <f>G172+H172</f>
        <v>0</v>
      </c>
      <c r="J172" s="201"/>
      <c r="K172" s="200"/>
      <c r="L172" s="182">
        <f>J172+K172</f>
        <v>0</v>
      </c>
      <c r="M172" s="199"/>
      <c r="N172" s="200"/>
      <c r="O172" s="182">
        <f>M172+N172</f>
        <v>0</v>
      </c>
      <c r="P172" s="184"/>
    </row>
    <row r="173" spans="1:16" ht="48.75" hidden="1" customHeight="1" x14ac:dyDescent="0.25">
      <c r="A173" s="45">
        <v>3320</v>
      </c>
      <c r="B173" s="71" t="s">
        <v>194</v>
      </c>
      <c r="C173" s="558">
        <f t="shared" si="47"/>
        <v>0</v>
      </c>
      <c r="D173" s="185"/>
      <c r="E173" s="186"/>
      <c r="F173" s="187">
        <f>D173+E173</f>
        <v>0</v>
      </c>
      <c r="G173" s="185"/>
      <c r="H173" s="186"/>
      <c r="I173" s="187">
        <f>G173+H173</f>
        <v>0</v>
      </c>
      <c r="J173" s="188"/>
      <c r="K173" s="186"/>
      <c r="L173" s="187">
        <f>J173+K173</f>
        <v>0</v>
      </c>
      <c r="M173" s="185"/>
      <c r="N173" s="186"/>
      <c r="O173" s="187">
        <f>M173+N173</f>
        <v>0</v>
      </c>
      <c r="P173" s="189"/>
    </row>
    <row r="174" spans="1:16" hidden="1" x14ac:dyDescent="0.25">
      <c r="A174" s="237">
        <v>4000</v>
      </c>
      <c r="B174" s="168" t="s">
        <v>195</v>
      </c>
      <c r="C174" s="570">
        <f t="shared" si="47"/>
        <v>0</v>
      </c>
      <c r="D174" s="169">
        <f t="shared" ref="D174:O174" si="59">SUM(D175,D178)</f>
        <v>0</v>
      </c>
      <c r="E174" s="170">
        <f t="shared" si="59"/>
        <v>0</v>
      </c>
      <c r="F174" s="171">
        <f t="shared" si="59"/>
        <v>0</v>
      </c>
      <c r="G174" s="169">
        <f t="shared" si="59"/>
        <v>0</v>
      </c>
      <c r="H174" s="170">
        <f t="shared" si="59"/>
        <v>0</v>
      </c>
      <c r="I174" s="171">
        <f t="shared" si="59"/>
        <v>0</v>
      </c>
      <c r="J174" s="172">
        <f t="shared" si="59"/>
        <v>0</v>
      </c>
      <c r="K174" s="170">
        <f t="shared" si="59"/>
        <v>0</v>
      </c>
      <c r="L174" s="171">
        <f t="shared" si="59"/>
        <v>0</v>
      </c>
      <c r="M174" s="169">
        <f t="shared" si="59"/>
        <v>0</v>
      </c>
      <c r="N174" s="170">
        <f t="shared" si="59"/>
        <v>0</v>
      </c>
      <c r="O174" s="171">
        <f t="shared" si="59"/>
        <v>0</v>
      </c>
      <c r="P174" s="174"/>
    </row>
    <row r="175" spans="1:16" ht="24" hidden="1" x14ac:dyDescent="0.25">
      <c r="A175" s="238">
        <v>4200</v>
      </c>
      <c r="B175" s="175" t="s">
        <v>196</v>
      </c>
      <c r="C175" s="557">
        <f t="shared" si="47"/>
        <v>0</v>
      </c>
      <c r="D175" s="176">
        <f t="shared" ref="D175:O175" si="60">SUM(D176,D177)</f>
        <v>0</v>
      </c>
      <c r="E175" s="177">
        <f t="shared" si="60"/>
        <v>0</v>
      </c>
      <c r="F175" s="178">
        <f t="shared" si="60"/>
        <v>0</v>
      </c>
      <c r="G175" s="176">
        <f t="shared" si="60"/>
        <v>0</v>
      </c>
      <c r="H175" s="177">
        <f t="shared" si="60"/>
        <v>0</v>
      </c>
      <c r="I175" s="178">
        <f t="shared" si="60"/>
        <v>0</v>
      </c>
      <c r="J175" s="179">
        <f t="shared" si="60"/>
        <v>0</v>
      </c>
      <c r="K175" s="177">
        <f t="shared" si="60"/>
        <v>0</v>
      </c>
      <c r="L175" s="178">
        <f t="shared" si="60"/>
        <v>0</v>
      </c>
      <c r="M175" s="176">
        <f t="shared" si="60"/>
        <v>0</v>
      </c>
      <c r="N175" s="177">
        <f t="shared" si="60"/>
        <v>0</v>
      </c>
      <c r="O175" s="178">
        <f t="shared" si="60"/>
        <v>0</v>
      </c>
      <c r="P175" s="202"/>
    </row>
    <row r="176" spans="1:16" ht="36" hidden="1" x14ac:dyDescent="0.25">
      <c r="A176" s="203">
        <v>4240</v>
      </c>
      <c r="B176" s="71" t="s">
        <v>197</v>
      </c>
      <c r="C176" s="558">
        <f t="shared" si="47"/>
        <v>0</v>
      </c>
      <c r="D176" s="185"/>
      <c r="E176" s="186"/>
      <c r="F176" s="187">
        <f>D176+E176</f>
        <v>0</v>
      </c>
      <c r="G176" s="185"/>
      <c r="H176" s="186"/>
      <c r="I176" s="187">
        <f>G176+H176</f>
        <v>0</v>
      </c>
      <c r="J176" s="188"/>
      <c r="K176" s="186"/>
      <c r="L176" s="187">
        <f>J176+K176</f>
        <v>0</v>
      </c>
      <c r="M176" s="185"/>
      <c r="N176" s="186"/>
      <c r="O176" s="187">
        <f>M176+N176</f>
        <v>0</v>
      </c>
      <c r="P176" s="189"/>
    </row>
    <row r="177" spans="1:16" ht="24" hidden="1" x14ac:dyDescent="0.25">
      <c r="A177" s="195">
        <v>4250</v>
      </c>
      <c r="B177" s="79" t="s">
        <v>198</v>
      </c>
      <c r="C177" s="559">
        <f t="shared" si="47"/>
        <v>0</v>
      </c>
      <c r="D177" s="190"/>
      <c r="E177" s="191"/>
      <c r="F177" s="192">
        <f>D177+E177</f>
        <v>0</v>
      </c>
      <c r="G177" s="190"/>
      <c r="H177" s="191"/>
      <c r="I177" s="192">
        <f>G177+H177</f>
        <v>0</v>
      </c>
      <c r="J177" s="193"/>
      <c r="K177" s="191"/>
      <c r="L177" s="192">
        <f>J177+K177</f>
        <v>0</v>
      </c>
      <c r="M177" s="190"/>
      <c r="N177" s="191"/>
      <c r="O177" s="192">
        <f>M177+N177</f>
        <v>0</v>
      </c>
      <c r="P177" s="194"/>
    </row>
    <row r="178" spans="1:16" hidden="1" x14ac:dyDescent="0.25">
      <c r="A178" s="59">
        <v>4300</v>
      </c>
      <c r="B178" s="175" t="s">
        <v>199</v>
      </c>
      <c r="C178" s="557">
        <f t="shared" si="47"/>
        <v>0</v>
      </c>
      <c r="D178" s="176">
        <f t="shared" ref="D178:O178" si="61">SUM(D179)</f>
        <v>0</v>
      </c>
      <c r="E178" s="177">
        <f t="shared" si="61"/>
        <v>0</v>
      </c>
      <c r="F178" s="178">
        <f t="shared" si="61"/>
        <v>0</v>
      </c>
      <c r="G178" s="176">
        <f t="shared" si="61"/>
        <v>0</v>
      </c>
      <c r="H178" s="177">
        <f t="shared" si="61"/>
        <v>0</v>
      </c>
      <c r="I178" s="178">
        <f t="shared" si="61"/>
        <v>0</v>
      </c>
      <c r="J178" s="179">
        <f t="shared" si="61"/>
        <v>0</v>
      </c>
      <c r="K178" s="177">
        <f t="shared" si="61"/>
        <v>0</v>
      </c>
      <c r="L178" s="178">
        <f t="shared" si="61"/>
        <v>0</v>
      </c>
      <c r="M178" s="176">
        <f t="shared" si="61"/>
        <v>0</v>
      </c>
      <c r="N178" s="177">
        <f t="shared" si="61"/>
        <v>0</v>
      </c>
      <c r="O178" s="178">
        <f t="shared" si="61"/>
        <v>0</v>
      </c>
      <c r="P178" s="202"/>
    </row>
    <row r="179" spans="1:16" ht="24" hidden="1" x14ac:dyDescent="0.25">
      <c r="A179" s="203">
        <v>4310</v>
      </c>
      <c r="B179" s="71" t="s">
        <v>200</v>
      </c>
      <c r="C179" s="558">
        <f t="shared" si="47"/>
        <v>0</v>
      </c>
      <c r="D179" s="204">
        <f t="shared" ref="D179:O179" si="62">SUM(D180:D180)</f>
        <v>0</v>
      </c>
      <c r="E179" s="205">
        <f t="shared" si="62"/>
        <v>0</v>
      </c>
      <c r="F179" s="187">
        <f t="shared" si="62"/>
        <v>0</v>
      </c>
      <c r="G179" s="204">
        <f t="shared" si="62"/>
        <v>0</v>
      </c>
      <c r="H179" s="205">
        <f t="shared" si="62"/>
        <v>0</v>
      </c>
      <c r="I179" s="187">
        <f t="shared" si="62"/>
        <v>0</v>
      </c>
      <c r="J179" s="206">
        <f t="shared" si="62"/>
        <v>0</v>
      </c>
      <c r="K179" s="205">
        <f t="shared" si="62"/>
        <v>0</v>
      </c>
      <c r="L179" s="187">
        <f t="shared" si="62"/>
        <v>0</v>
      </c>
      <c r="M179" s="204">
        <f t="shared" si="62"/>
        <v>0</v>
      </c>
      <c r="N179" s="205">
        <f t="shared" si="62"/>
        <v>0</v>
      </c>
      <c r="O179" s="187">
        <f t="shared" si="62"/>
        <v>0</v>
      </c>
      <c r="P179" s="189"/>
    </row>
    <row r="180" spans="1:16" ht="36" hidden="1" x14ac:dyDescent="0.25">
      <c r="A180" s="52">
        <v>4311</v>
      </c>
      <c r="B180" s="79" t="s">
        <v>201</v>
      </c>
      <c r="C180" s="559">
        <f t="shared" si="47"/>
        <v>0</v>
      </c>
      <c r="D180" s="190"/>
      <c r="E180" s="191"/>
      <c r="F180" s="192">
        <f>D180+E180</f>
        <v>0</v>
      </c>
      <c r="G180" s="190"/>
      <c r="H180" s="191"/>
      <c r="I180" s="192">
        <f>G180+H180</f>
        <v>0</v>
      </c>
      <c r="J180" s="193"/>
      <c r="K180" s="191"/>
      <c r="L180" s="192">
        <f>J180+K180</f>
        <v>0</v>
      </c>
      <c r="M180" s="190"/>
      <c r="N180" s="191"/>
      <c r="O180" s="192">
        <f>M180+N180</f>
        <v>0</v>
      </c>
      <c r="P180" s="194"/>
    </row>
    <row r="181" spans="1:16" s="29" customFormat="1" ht="24" x14ac:dyDescent="0.25">
      <c r="A181" s="239"/>
      <c r="B181" s="21" t="s">
        <v>202</v>
      </c>
      <c r="C181" s="569">
        <f t="shared" si="47"/>
        <v>18198</v>
      </c>
      <c r="D181" s="163">
        <f>SUM(D182,D211,D252,D265)</f>
        <v>9470</v>
      </c>
      <c r="E181" s="164">
        <f>SUM(E182,E211,E252,E265)</f>
        <v>0</v>
      </c>
      <c r="F181" s="165">
        <f t="shared" ref="F181:L181" si="63">SUM(F182,F211,F252,F265)</f>
        <v>9470</v>
      </c>
      <c r="G181" s="163">
        <f>SUM(G182,G211,G252,G265)</f>
        <v>8728</v>
      </c>
      <c r="H181" s="164">
        <f>SUM(H182,H211,H252,H265)</f>
        <v>0</v>
      </c>
      <c r="I181" s="165">
        <f t="shared" si="63"/>
        <v>8728</v>
      </c>
      <c r="J181" s="166">
        <f>SUM(J182,J211,J252,J265)</f>
        <v>0</v>
      </c>
      <c r="K181" s="164">
        <f>SUM(K182,K211,K252,K265)</f>
        <v>0</v>
      </c>
      <c r="L181" s="165">
        <f t="shared" si="63"/>
        <v>0</v>
      </c>
      <c r="M181" s="163">
        <f>SUM(M182,M211,M252,M265)</f>
        <v>0</v>
      </c>
      <c r="N181" s="164">
        <f>SUM(N182,N211,N252,N265)</f>
        <v>0</v>
      </c>
      <c r="O181" s="165">
        <f>SUM(O182,O211,O252,O265)</f>
        <v>0</v>
      </c>
      <c r="P181" s="240"/>
    </row>
    <row r="182" spans="1:16" x14ac:dyDescent="0.25">
      <c r="A182" s="168">
        <v>5000</v>
      </c>
      <c r="B182" s="168" t="s">
        <v>203</v>
      </c>
      <c r="C182" s="570">
        <f t="shared" si="47"/>
        <v>18198</v>
      </c>
      <c r="D182" s="169">
        <f t="shared" ref="D182:O182" si="64">D183+D187</f>
        <v>9470</v>
      </c>
      <c r="E182" s="170">
        <f t="shared" si="64"/>
        <v>0</v>
      </c>
      <c r="F182" s="171">
        <f t="shared" si="64"/>
        <v>9470</v>
      </c>
      <c r="G182" s="169">
        <f t="shared" si="64"/>
        <v>8728</v>
      </c>
      <c r="H182" s="170">
        <f t="shared" si="64"/>
        <v>0</v>
      </c>
      <c r="I182" s="171">
        <f t="shared" si="64"/>
        <v>8728</v>
      </c>
      <c r="J182" s="172">
        <f t="shared" si="64"/>
        <v>0</v>
      </c>
      <c r="K182" s="170">
        <f t="shared" si="64"/>
        <v>0</v>
      </c>
      <c r="L182" s="171">
        <f t="shared" si="64"/>
        <v>0</v>
      </c>
      <c r="M182" s="169">
        <f t="shared" si="64"/>
        <v>0</v>
      </c>
      <c r="N182" s="170">
        <f t="shared" si="64"/>
        <v>0</v>
      </c>
      <c r="O182" s="171">
        <f t="shared" si="64"/>
        <v>0</v>
      </c>
      <c r="P182" s="174"/>
    </row>
    <row r="183" spans="1:16" hidden="1" x14ac:dyDescent="0.25">
      <c r="A183" s="59">
        <v>5100</v>
      </c>
      <c r="B183" s="175" t="s">
        <v>204</v>
      </c>
      <c r="C183" s="557">
        <f t="shared" si="47"/>
        <v>0</v>
      </c>
      <c r="D183" s="176">
        <f t="shared" ref="D183:O183" si="65">SUM(D184:D186)</f>
        <v>0</v>
      </c>
      <c r="E183" s="177">
        <f t="shared" si="65"/>
        <v>0</v>
      </c>
      <c r="F183" s="178">
        <f t="shared" si="65"/>
        <v>0</v>
      </c>
      <c r="G183" s="176">
        <f t="shared" si="65"/>
        <v>0</v>
      </c>
      <c r="H183" s="177">
        <f t="shared" si="65"/>
        <v>0</v>
      </c>
      <c r="I183" s="178">
        <f t="shared" si="65"/>
        <v>0</v>
      </c>
      <c r="J183" s="179">
        <f t="shared" si="65"/>
        <v>0</v>
      </c>
      <c r="K183" s="177">
        <f t="shared" si="65"/>
        <v>0</v>
      </c>
      <c r="L183" s="178">
        <f t="shared" si="65"/>
        <v>0</v>
      </c>
      <c r="M183" s="176">
        <f t="shared" si="65"/>
        <v>0</v>
      </c>
      <c r="N183" s="177">
        <f t="shared" si="65"/>
        <v>0</v>
      </c>
      <c r="O183" s="178">
        <f t="shared" si="65"/>
        <v>0</v>
      </c>
      <c r="P183" s="202"/>
    </row>
    <row r="184" spans="1:16" hidden="1" x14ac:dyDescent="0.25">
      <c r="A184" s="203">
        <v>5110</v>
      </c>
      <c r="B184" s="71" t="s">
        <v>205</v>
      </c>
      <c r="C184" s="558">
        <f t="shared" si="47"/>
        <v>0</v>
      </c>
      <c r="D184" s="185"/>
      <c r="E184" s="186"/>
      <c r="F184" s="187">
        <f>D184+E184</f>
        <v>0</v>
      </c>
      <c r="G184" s="185"/>
      <c r="H184" s="186"/>
      <c r="I184" s="187">
        <f>G184+H184</f>
        <v>0</v>
      </c>
      <c r="J184" s="188"/>
      <c r="K184" s="186"/>
      <c r="L184" s="187">
        <f>J184+K184</f>
        <v>0</v>
      </c>
      <c r="M184" s="185"/>
      <c r="N184" s="186"/>
      <c r="O184" s="187">
        <f>M184+N184</f>
        <v>0</v>
      </c>
      <c r="P184" s="189"/>
    </row>
    <row r="185" spans="1:16" ht="24" hidden="1" x14ac:dyDescent="0.25">
      <c r="A185" s="195">
        <v>5120</v>
      </c>
      <c r="B185" s="79" t="s">
        <v>206</v>
      </c>
      <c r="C185" s="559">
        <f t="shared" si="47"/>
        <v>0</v>
      </c>
      <c r="D185" s="190"/>
      <c r="E185" s="191"/>
      <c r="F185" s="192">
        <f>D185+E185</f>
        <v>0</v>
      </c>
      <c r="G185" s="190"/>
      <c r="H185" s="191"/>
      <c r="I185" s="192">
        <f>G185+H185</f>
        <v>0</v>
      </c>
      <c r="J185" s="193"/>
      <c r="K185" s="191"/>
      <c r="L185" s="192">
        <f>J185+K185</f>
        <v>0</v>
      </c>
      <c r="M185" s="190"/>
      <c r="N185" s="191"/>
      <c r="O185" s="192">
        <f>M185+N185</f>
        <v>0</v>
      </c>
      <c r="P185" s="194"/>
    </row>
    <row r="186" spans="1:16" hidden="1" x14ac:dyDescent="0.25">
      <c r="A186" s="195">
        <v>5140</v>
      </c>
      <c r="B186" s="79" t="s">
        <v>207</v>
      </c>
      <c r="C186" s="559">
        <f t="shared" si="47"/>
        <v>0</v>
      </c>
      <c r="D186" s="190"/>
      <c r="E186" s="191"/>
      <c r="F186" s="192">
        <f>D186+E186</f>
        <v>0</v>
      </c>
      <c r="G186" s="190"/>
      <c r="H186" s="191"/>
      <c r="I186" s="192">
        <f>G186+H186</f>
        <v>0</v>
      </c>
      <c r="J186" s="193"/>
      <c r="K186" s="191"/>
      <c r="L186" s="192">
        <f>J186+K186</f>
        <v>0</v>
      </c>
      <c r="M186" s="190"/>
      <c r="N186" s="191"/>
      <c r="O186" s="192">
        <f>M186+N186</f>
        <v>0</v>
      </c>
      <c r="P186" s="194"/>
    </row>
    <row r="187" spans="1:16" ht="24" x14ac:dyDescent="0.25">
      <c r="A187" s="59">
        <v>5200</v>
      </c>
      <c r="B187" s="175" t="s">
        <v>208</v>
      </c>
      <c r="C187" s="557">
        <f t="shared" si="47"/>
        <v>18198</v>
      </c>
      <c r="D187" s="176">
        <f t="shared" ref="D187:O187" si="66">D188+D198+D199+D206+D207+D208+D210</f>
        <v>9470</v>
      </c>
      <c r="E187" s="177">
        <f t="shared" si="66"/>
        <v>0</v>
      </c>
      <c r="F187" s="178">
        <f t="shared" si="66"/>
        <v>9470</v>
      </c>
      <c r="G187" s="176">
        <f t="shared" si="66"/>
        <v>8728</v>
      </c>
      <c r="H187" s="177">
        <f t="shared" si="66"/>
        <v>0</v>
      </c>
      <c r="I187" s="178">
        <f t="shared" si="66"/>
        <v>8728</v>
      </c>
      <c r="J187" s="179">
        <f t="shared" si="66"/>
        <v>0</v>
      </c>
      <c r="K187" s="177">
        <f t="shared" si="66"/>
        <v>0</v>
      </c>
      <c r="L187" s="178">
        <f t="shared" si="66"/>
        <v>0</v>
      </c>
      <c r="M187" s="176">
        <f t="shared" si="66"/>
        <v>0</v>
      </c>
      <c r="N187" s="177">
        <f t="shared" si="66"/>
        <v>0</v>
      </c>
      <c r="O187" s="178">
        <f t="shared" si="66"/>
        <v>0</v>
      </c>
      <c r="P187" s="202"/>
    </row>
    <row r="188" spans="1:16" hidden="1" x14ac:dyDescent="0.25">
      <c r="A188" s="181">
        <v>5210</v>
      </c>
      <c r="B188" s="135" t="s">
        <v>209</v>
      </c>
      <c r="C188" s="565">
        <f t="shared" si="47"/>
        <v>0</v>
      </c>
      <c r="D188" s="140">
        <f t="shared" ref="D188:O188" si="67">SUM(D189:D197)</f>
        <v>0</v>
      </c>
      <c r="E188" s="141">
        <f t="shared" si="67"/>
        <v>0</v>
      </c>
      <c r="F188" s="182">
        <f t="shared" si="67"/>
        <v>0</v>
      </c>
      <c r="G188" s="140">
        <f t="shared" si="67"/>
        <v>0</v>
      </c>
      <c r="H188" s="141">
        <f t="shared" si="67"/>
        <v>0</v>
      </c>
      <c r="I188" s="182">
        <f t="shared" si="67"/>
        <v>0</v>
      </c>
      <c r="J188" s="183">
        <f t="shared" si="67"/>
        <v>0</v>
      </c>
      <c r="K188" s="141">
        <f t="shared" si="67"/>
        <v>0</v>
      </c>
      <c r="L188" s="182">
        <f t="shared" si="67"/>
        <v>0</v>
      </c>
      <c r="M188" s="140">
        <f t="shared" si="67"/>
        <v>0</v>
      </c>
      <c r="N188" s="141">
        <f t="shared" si="67"/>
        <v>0</v>
      </c>
      <c r="O188" s="182">
        <f t="shared" si="67"/>
        <v>0</v>
      </c>
      <c r="P188" s="184"/>
    </row>
    <row r="189" spans="1:16" hidden="1" x14ac:dyDescent="0.25">
      <c r="A189" s="45">
        <v>5211</v>
      </c>
      <c r="B189" s="71" t="s">
        <v>210</v>
      </c>
      <c r="C189" s="558">
        <f t="shared" si="47"/>
        <v>0</v>
      </c>
      <c r="D189" s="185"/>
      <c r="E189" s="186"/>
      <c r="F189" s="187">
        <f t="shared" ref="F189:F198" si="68">D189+E189</f>
        <v>0</v>
      </c>
      <c r="G189" s="185"/>
      <c r="H189" s="186"/>
      <c r="I189" s="187">
        <f t="shared" ref="I189:I198" si="69">G189+H189</f>
        <v>0</v>
      </c>
      <c r="J189" s="188"/>
      <c r="K189" s="186"/>
      <c r="L189" s="187">
        <f t="shared" ref="L189:L198" si="70">J189+K189</f>
        <v>0</v>
      </c>
      <c r="M189" s="185"/>
      <c r="N189" s="186"/>
      <c r="O189" s="187">
        <f t="shared" ref="O189:O198" si="71">M189+N189</f>
        <v>0</v>
      </c>
      <c r="P189" s="189"/>
    </row>
    <row r="190" spans="1:16" hidden="1" x14ac:dyDescent="0.25">
      <c r="A190" s="52">
        <v>5212</v>
      </c>
      <c r="B190" s="79" t="s">
        <v>211</v>
      </c>
      <c r="C190" s="559">
        <f t="shared" si="47"/>
        <v>0</v>
      </c>
      <c r="D190" s="190"/>
      <c r="E190" s="191"/>
      <c r="F190" s="192">
        <f t="shared" si="68"/>
        <v>0</v>
      </c>
      <c r="G190" s="190"/>
      <c r="H190" s="191"/>
      <c r="I190" s="192">
        <f t="shared" si="69"/>
        <v>0</v>
      </c>
      <c r="J190" s="193"/>
      <c r="K190" s="191"/>
      <c r="L190" s="192">
        <f t="shared" si="70"/>
        <v>0</v>
      </c>
      <c r="M190" s="190"/>
      <c r="N190" s="191"/>
      <c r="O190" s="192">
        <f t="shared" si="71"/>
        <v>0</v>
      </c>
      <c r="P190" s="194"/>
    </row>
    <row r="191" spans="1:16" hidden="1" x14ac:dyDescent="0.25">
      <c r="A191" s="52">
        <v>5213</v>
      </c>
      <c r="B191" s="79" t="s">
        <v>212</v>
      </c>
      <c r="C191" s="559">
        <f t="shared" si="47"/>
        <v>0</v>
      </c>
      <c r="D191" s="190"/>
      <c r="E191" s="191"/>
      <c r="F191" s="192">
        <f t="shared" si="68"/>
        <v>0</v>
      </c>
      <c r="G191" s="190"/>
      <c r="H191" s="191"/>
      <c r="I191" s="192">
        <f t="shared" si="69"/>
        <v>0</v>
      </c>
      <c r="J191" s="193"/>
      <c r="K191" s="191"/>
      <c r="L191" s="192">
        <f t="shared" si="70"/>
        <v>0</v>
      </c>
      <c r="M191" s="190"/>
      <c r="N191" s="191"/>
      <c r="O191" s="192">
        <f t="shared" si="71"/>
        <v>0</v>
      </c>
      <c r="P191" s="194"/>
    </row>
    <row r="192" spans="1:16" hidden="1" x14ac:dyDescent="0.25">
      <c r="A192" s="52">
        <v>5214</v>
      </c>
      <c r="B192" s="79" t="s">
        <v>213</v>
      </c>
      <c r="C192" s="559">
        <f t="shared" si="47"/>
        <v>0</v>
      </c>
      <c r="D192" s="190"/>
      <c r="E192" s="191"/>
      <c r="F192" s="192">
        <f t="shared" si="68"/>
        <v>0</v>
      </c>
      <c r="G192" s="190"/>
      <c r="H192" s="191"/>
      <c r="I192" s="192">
        <f t="shared" si="69"/>
        <v>0</v>
      </c>
      <c r="J192" s="193"/>
      <c r="K192" s="191"/>
      <c r="L192" s="192">
        <f t="shared" si="70"/>
        <v>0</v>
      </c>
      <c r="M192" s="190"/>
      <c r="N192" s="191"/>
      <c r="O192" s="192">
        <f t="shared" si="71"/>
        <v>0</v>
      </c>
      <c r="P192" s="194"/>
    </row>
    <row r="193" spans="1:16" hidden="1" x14ac:dyDescent="0.25">
      <c r="A193" s="52">
        <v>5215</v>
      </c>
      <c r="B193" s="79" t="s">
        <v>214</v>
      </c>
      <c r="C193" s="559">
        <f t="shared" si="47"/>
        <v>0</v>
      </c>
      <c r="D193" s="190"/>
      <c r="E193" s="191"/>
      <c r="F193" s="192">
        <f t="shared" si="68"/>
        <v>0</v>
      </c>
      <c r="G193" s="190"/>
      <c r="H193" s="191"/>
      <c r="I193" s="192">
        <f t="shared" si="69"/>
        <v>0</v>
      </c>
      <c r="J193" s="193"/>
      <c r="K193" s="191"/>
      <c r="L193" s="192">
        <f t="shared" si="70"/>
        <v>0</v>
      </c>
      <c r="M193" s="190"/>
      <c r="N193" s="191"/>
      <c r="O193" s="192">
        <f t="shared" si="71"/>
        <v>0</v>
      </c>
      <c r="P193" s="194"/>
    </row>
    <row r="194" spans="1:16" ht="14.25" hidden="1" customHeight="1" x14ac:dyDescent="0.25">
      <c r="A194" s="52">
        <v>5216</v>
      </c>
      <c r="B194" s="79" t="s">
        <v>215</v>
      </c>
      <c r="C194" s="559">
        <f t="shared" si="47"/>
        <v>0</v>
      </c>
      <c r="D194" s="190"/>
      <c r="E194" s="191"/>
      <c r="F194" s="192">
        <f t="shared" si="68"/>
        <v>0</v>
      </c>
      <c r="G194" s="190"/>
      <c r="H194" s="191"/>
      <c r="I194" s="192">
        <f t="shared" si="69"/>
        <v>0</v>
      </c>
      <c r="J194" s="193"/>
      <c r="K194" s="191"/>
      <c r="L194" s="192">
        <f t="shared" si="70"/>
        <v>0</v>
      </c>
      <c r="M194" s="190"/>
      <c r="N194" s="191"/>
      <c r="O194" s="192">
        <f t="shared" si="71"/>
        <v>0</v>
      </c>
      <c r="P194" s="194"/>
    </row>
    <row r="195" spans="1:16" hidden="1" x14ac:dyDescent="0.25">
      <c r="A195" s="52">
        <v>5217</v>
      </c>
      <c r="B195" s="79" t="s">
        <v>216</v>
      </c>
      <c r="C195" s="559">
        <f t="shared" si="47"/>
        <v>0</v>
      </c>
      <c r="D195" s="190"/>
      <c r="E195" s="191"/>
      <c r="F195" s="192">
        <f t="shared" si="68"/>
        <v>0</v>
      </c>
      <c r="G195" s="190"/>
      <c r="H195" s="191"/>
      <c r="I195" s="192">
        <f t="shared" si="69"/>
        <v>0</v>
      </c>
      <c r="J195" s="193"/>
      <c r="K195" s="191"/>
      <c r="L195" s="192">
        <f t="shared" si="70"/>
        <v>0</v>
      </c>
      <c r="M195" s="190"/>
      <c r="N195" s="191"/>
      <c r="O195" s="192">
        <f t="shared" si="71"/>
        <v>0</v>
      </c>
      <c r="P195" s="194"/>
    </row>
    <row r="196" spans="1:16" hidden="1" x14ac:dyDescent="0.25">
      <c r="A196" s="52">
        <v>5218</v>
      </c>
      <c r="B196" s="79" t="s">
        <v>217</v>
      </c>
      <c r="C196" s="559">
        <f t="shared" si="47"/>
        <v>0</v>
      </c>
      <c r="D196" s="190"/>
      <c r="E196" s="191"/>
      <c r="F196" s="192">
        <f t="shared" si="68"/>
        <v>0</v>
      </c>
      <c r="G196" s="190"/>
      <c r="H196" s="191"/>
      <c r="I196" s="192">
        <f t="shared" si="69"/>
        <v>0</v>
      </c>
      <c r="J196" s="193"/>
      <c r="K196" s="191"/>
      <c r="L196" s="192">
        <f t="shared" si="70"/>
        <v>0</v>
      </c>
      <c r="M196" s="190"/>
      <c r="N196" s="191"/>
      <c r="O196" s="192">
        <f t="shared" si="71"/>
        <v>0</v>
      </c>
      <c r="P196" s="194"/>
    </row>
    <row r="197" spans="1:16" hidden="1" x14ac:dyDescent="0.25">
      <c r="A197" s="52">
        <v>5219</v>
      </c>
      <c r="B197" s="79" t="s">
        <v>218</v>
      </c>
      <c r="C197" s="559">
        <f t="shared" si="47"/>
        <v>0</v>
      </c>
      <c r="D197" s="190"/>
      <c r="E197" s="191"/>
      <c r="F197" s="192">
        <f t="shared" si="68"/>
        <v>0</v>
      </c>
      <c r="G197" s="190"/>
      <c r="H197" s="191"/>
      <c r="I197" s="192">
        <f t="shared" si="69"/>
        <v>0</v>
      </c>
      <c r="J197" s="193"/>
      <c r="K197" s="191"/>
      <c r="L197" s="192">
        <f t="shared" si="70"/>
        <v>0</v>
      </c>
      <c r="M197" s="190"/>
      <c r="N197" s="191"/>
      <c r="O197" s="192">
        <f t="shared" si="71"/>
        <v>0</v>
      </c>
      <c r="P197" s="194"/>
    </row>
    <row r="198" spans="1:16" ht="13.5" hidden="1" customHeight="1" x14ac:dyDescent="0.25">
      <c r="A198" s="195">
        <v>5220</v>
      </c>
      <c r="B198" s="79" t="s">
        <v>219</v>
      </c>
      <c r="C198" s="559">
        <f t="shared" si="47"/>
        <v>0</v>
      </c>
      <c r="D198" s="190"/>
      <c r="E198" s="191"/>
      <c r="F198" s="192">
        <f t="shared" si="68"/>
        <v>0</v>
      </c>
      <c r="G198" s="190"/>
      <c r="H198" s="191"/>
      <c r="I198" s="192">
        <f t="shared" si="69"/>
        <v>0</v>
      </c>
      <c r="J198" s="193"/>
      <c r="K198" s="191"/>
      <c r="L198" s="192">
        <f t="shared" si="70"/>
        <v>0</v>
      </c>
      <c r="M198" s="190"/>
      <c r="N198" s="191"/>
      <c r="O198" s="192">
        <f t="shared" si="71"/>
        <v>0</v>
      </c>
      <c r="P198" s="194"/>
    </row>
    <row r="199" spans="1:16" x14ac:dyDescent="0.25">
      <c r="A199" s="195">
        <v>5230</v>
      </c>
      <c r="B199" s="79" t="s">
        <v>220</v>
      </c>
      <c r="C199" s="559">
        <f t="shared" si="47"/>
        <v>18198</v>
      </c>
      <c r="D199" s="196">
        <f t="shared" ref="D199:O199" si="72">SUM(D200:D205)</f>
        <v>9470</v>
      </c>
      <c r="E199" s="197">
        <f t="shared" si="72"/>
        <v>0</v>
      </c>
      <c r="F199" s="192">
        <f t="shared" si="72"/>
        <v>9470</v>
      </c>
      <c r="G199" s="196">
        <f t="shared" si="72"/>
        <v>8728</v>
      </c>
      <c r="H199" s="197">
        <f t="shared" si="72"/>
        <v>0</v>
      </c>
      <c r="I199" s="192">
        <f t="shared" si="72"/>
        <v>8728</v>
      </c>
      <c r="J199" s="198">
        <f t="shared" si="72"/>
        <v>0</v>
      </c>
      <c r="K199" s="197">
        <f t="shared" si="72"/>
        <v>0</v>
      </c>
      <c r="L199" s="192">
        <f t="shared" si="72"/>
        <v>0</v>
      </c>
      <c r="M199" s="196">
        <f t="shared" si="72"/>
        <v>0</v>
      </c>
      <c r="N199" s="197">
        <f t="shared" si="72"/>
        <v>0</v>
      </c>
      <c r="O199" s="192">
        <f t="shared" si="72"/>
        <v>0</v>
      </c>
      <c r="P199" s="194"/>
    </row>
    <row r="200" spans="1:16" hidden="1" x14ac:dyDescent="0.25">
      <c r="A200" s="52">
        <v>5231</v>
      </c>
      <c r="B200" s="79" t="s">
        <v>221</v>
      </c>
      <c r="C200" s="559">
        <f t="shared" si="47"/>
        <v>0</v>
      </c>
      <c r="D200" s="190"/>
      <c r="E200" s="191"/>
      <c r="F200" s="192">
        <f t="shared" ref="F200:F207" si="73">D200+E200</f>
        <v>0</v>
      </c>
      <c r="G200" s="190"/>
      <c r="H200" s="191"/>
      <c r="I200" s="192">
        <f t="shared" ref="I200:I207" si="74">G200+H200</f>
        <v>0</v>
      </c>
      <c r="J200" s="193"/>
      <c r="K200" s="191"/>
      <c r="L200" s="192">
        <f t="shared" ref="L200:L207" si="75">J200+K200</f>
        <v>0</v>
      </c>
      <c r="M200" s="190"/>
      <c r="N200" s="191"/>
      <c r="O200" s="192">
        <f t="shared" ref="O200:O207" si="76">M200+N200</f>
        <v>0</v>
      </c>
      <c r="P200" s="194"/>
    </row>
    <row r="201" spans="1:16" x14ac:dyDescent="0.25">
      <c r="A201" s="52">
        <v>5233</v>
      </c>
      <c r="B201" s="79" t="s">
        <v>222</v>
      </c>
      <c r="C201" s="559">
        <f t="shared" si="47"/>
        <v>15368</v>
      </c>
      <c r="D201" s="190">
        <v>6640</v>
      </c>
      <c r="E201" s="191"/>
      <c r="F201" s="192">
        <f t="shared" si="73"/>
        <v>6640</v>
      </c>
      <c r="G201" s="190">
        <v>8728</v>
      </c>
      <c r="H201" s="211"/>
      <c r="I201" s="192">
        <f t="shared" si="74"/>
        <v>8728</v>
      </c>
      <c r="J201" s="193"/>
      <c r="K201" s="191"/>
      <c r="L201" s="192">
        <f t="shared" si="75"/>
        <v>0</v>
      </c>
      <c r="M201" s="190"/>
      <c r="N201" s="191"/>
      <c r="O201" s="192">
        <f t="shared" si="76"/>
        <v>0</v>
      </c>
      <c r="P201" s="208"/>
    </row>
    <row r="202" spans="1:16" ht="24" hidden="1" x14ac:dyDescent="0.25">
      <c r="A202" s="52">
        <v>5234</v>
      </c>
      <c r="B202" s="79" t="s">
        <v>223</v>
      </c>
      <c r="C202" s="559">
        <f t="shared" si="47"/>
        <v>0</v>
      </c>
      <c r="D202" s="190"/>
      <c r="E202" s="191"/>
      <c r="F202" s="192">
        <f t="shared" si="73"/>
        <v>0</v>
      </c>
      <c r="G202" s="190"/>
      <c r="H202" s="191"/>
      <c r="I202" s="192">
        <f t="shared" si="74"/>
        <v>0</v>
      </c>
      <c r="J202" s="193"/>
      <c r="K202" s="191"/>
      <c r="L202" s="192">
        <f t="shared" si="75"/>
        <v>0</v>
      </c>
      <c r="M202" s="190"/>
      <c r="N202" s="191"/>
      <c r="O202" s="192">
        <f t="shared" si="76"/>
        <v>0</v>
      </c>
      <c r="P202" s="194"/>
    </row>
    <row r="203" spans="1:16" ht="14.25" hidden="1" customHeight="1" x14ac:dyDescent="0.25">
      <c r="A203" s="52">
        <v>5236</v>
      </c>
      <c r="B203" s="79" t="s">
        <v>224</v>
      </c>
      <c r="C203" s="559">
        <f t="shared" si="47"/>
        <v>0</v>
      </c>
      <c r="D203" s="190"/>
      <c r="E203" s="191"/>
      <c r="F203" s="192">
        <f t="shared" si="73"/>
        <v>0</v>
      </c>
      <c r="G203" s="190"/>
      <c r="H203" s="191"/>
      <c r="I203" s="192">
        <f t="shared" si="74"/>
        <v>0</v>
      </c>
      <c r="J203" s="193"/>
      <c r="K203" s="191"/>
      <c r="L203" s="192">
        <f t="shared" si="75"/>
        <v>0</v>
      </c>
      <c r="M203" s="190"/>
      <c r="N203" s="191"/>
      <c r="O203" s="192">
        <f t="shared" si="76"/>
        <v>0</v>
      </c>
      <c r="P203" s="194"/>
    </row>
    <row r="204" spans="1:16" ht="24" x14ac:dyDescent="0.25">
      <c r="A204" s="52">
        <v>5238</v>
      </c>
      <c r="B204" s="79" t="s">
        <v>225</v>
      </c>
      <c r="C204" s="559">
        <f t="shared" si="47"/>
        <v>1921</v>
      </c>
      <c r="D204" s="190">
        <v>1921</v>
      </c>
      <c r="E204" s="323"/>
      <c r="F204" s="192">
        <f t="shared" si="73"/>
        <v>1921</v>
      </c>
      <c r="G204" s="190"/>
      <c r="H204" s="191"/>
      <c r="I204" s="192">
        <f t="shared" si="74"/>
        <v>0</v>
      </c>
      <c r="J204" s="193"/>
      <c r="K204" s="191"/>
      <c r="L204" s="192">
        <f t="shared" si="75"/>
        <v>0</v>
      </c>
      <c r="M204" s="190"/>
      <c r="N204" s="191"/>
      <c r="O204" s="192">
        <f t="shared" si="76"/>
        <v>0</v>
      </c>
      <c r="P204" s="324"/>
    </row>
    <row r="205" spans="1:16" ht="24" x14ac:dyDescent="0.25">
      <c r="A205" s="52">
        <v>5239</v>
      </c>
      <c r="B205" s="79" t="s">
        <v>226</v>
      </c>
      <c r="C205" s="559">
        <f t="shared" si="47"/>
        <v>909</v>
      </c>
      <c r="D205" s="190">
        <v>909</v>
      </c>
      <c r="E205" s="323"/>
      <c r="F205" s="192">
        <f t="shared" si="73"/>
        <v>909</v>
      </c>
      <c r="G205" s="190"/>
      <c r="H205" s="191"/>
      <c r="I205" s="192">
        <f t="shared" si="74"/>
        <v>0</v>
      </c>
      <c r="J205" s="193"/>
      <c r="K205" s="191"/>
      <c r="L205" s="192">
        <f t="shared" si="75"/>
        <v>0</v>
      </c>
      <c r="M205" s="190"/>
      <c r="N205" s="191"/>
      <c r="O205" s="192">
        <f t="shared" si="76"/>
        <v>0</v>
      </c>
      <c r="P205" s="324"/>
    </row>
    <row r="206" spans="1:16" ht="36" hidden="1" x14ac:dyDescent="0.25">
      <c r="A206" s="195">
        <v>5240</v>
      </c>
      <c r="B206" s="79" t="s">
        <v>227</v>
      </c>
      <c r="C206" s="559">
        <f t="shared" si="47"/>
        <v>0</v>
      </c>
      <c r="D206" s="190"/>
      <c r="E206" s="191"/>
      <c r="F206" s="192">
        <f t="shared" si="73"/>
        <v>0</v>
      </c>
      <c r="G206" s="190"/>
      <c r="H206" s="191"/>
      <c r="I206" s="192">
        <f t="shared" si="74"/>
        <v>0</v>
      </c>
      <c r="J206" s="193"/>
      <c r="K206" s="191"/>
      <c r="L206" s="192">
        <f t="shared" si="75"/>
        <v>0</v>
      </c>
      <c r="M206" s="190"/>
      <c r="N206" s="191"/>
      <c r="O206" s="192">
        <f t="shared" si="76"/>
        <v>0</v>
      </c>
      <c r="P206" s="194"/>
    </row>
    <row r="207" spans="1:16" hidden="1" x14ac:dyDescent="0.25">
      <c r="A207" s="195">
        <v>5250</v>
      </c>
      <c r="B207" s="79" t="s">
        <v>228</v>
      </c>
      <c r="C207" s="559">
        <f t="shared" si="47"/>
        <v>0</v>
      </c>
      <c r="D207" s="190"/>
      <c r="E207" s="191"/>
      <c r="F207" s="192">
        <f t="shared" si="73"/>
        <v>0</v>
      </c>
      <c r="G207" s="190"/>
      <c r="H207" s="191"/>
      <c r="I207" s="192">
        <f t="shared" si="74"/>
        <v>0</v>
      </c>
      <c r="J207" s="193"/>
      <c r="K207" s="191"/>
      <c r="L207" s="192">
        <f t="shared" si="75"/>
        <v>0</v>
      </c>
      <c r="M207" s="190"/>
      <c r="N207" s="191"/>
      <c r="O207" s="192">
        <f t="shared" si="76"/>
        <v>0</v>
      </c>
      <c r="P207" s="194"/>
    </row>
    <row r="208" spans="1:16" hidden="1" x14ac:dyDescent="0.25">
      <c r="A208" s="195">
        <v>5260</v>
      </c>
      <c r="B208" s="79" t="s">
        <v>229</v>
      </c>
      <c r="C208" s="559">
        <f t="shared" si="47"/>
        <v>0</v>
      </c>
      <c r="D208" s="196">
        <f t="shared" ref="D208:O208" si="77">SUM(D209)</f>
        <v>0</v>
      </c>
      <c r="E208" s="197">
        <f t="shared" si="77"/>
        <v>0</v>
      </c>
      <c r="F208" s="192">
        <f t="shared" si="77"/>
        <v>0</v>
      </c>
      <c r="G208" s="196">
        <f t="shared" si="77"/>
        <v>0</v>
      </c>
      <c r="H208" s="197">
        <f t="shared" si="77"/>
        <v>0</v>
      </c>
      <c r="I208" s="192">
        <f t="shared" si="77"/>
        <v>0</v>
      </c>
      <c r="J208" s="198">
        <f t="shared" si="77"/>
        <v>0</v>
      </c>
      <c r="K208" s="197">
        <f t="shared" si="77"/>
        <v>0</v>
      </c>
      <c r="L208" s="192">
        <f t="shared" si="77"/>
        <v>0</v>
      </c>
      <c r="M208" s="196">
        <f t="shared" si="77"/>
        <v>0</v>
      </c>
      <c r="N208" s="197">
        <f t="shared" si="77"/>
        <v>0</v>
      </c>
      <c r="O208" s="192">
        <f t="shared" si="77"/>
        <v>0</v>
      </c>
      <c r="P208" s="194"/>
    </row>
    <row r="209" spans="1:16" ht="24" hidden="1" x14ac:dyDescent="0.25">
      <c r="A209" s="52">
        <v>5269</v>
      </c>
      <c r="B209" s="79" t="s">
        <v>230</v>
      </c>
      <c r="C209" s="559">
        <f t="shared" si="47"/>
        <v>0</v>
      </c>
      <c r="D209" s="190"/>
      <c r="E209" s="191"/>
      <c r="F209" s="192">
        <f>D209+E209</f>
        <v>0</v>
      </c>
      <c r="G209" s="190"/>
      <c r="H209" s="191"/>
      <c r="I209" s="192">
        <f>G209+H209</f>
        <v>0</v>
      </c>
      <c r="J209" s="193"/>
      <c r="K209" s="191"/>
      <c r="L209" s="192">
        <f>J209+K209</f>
        <v>0</v>
      </c>
      <c r="M209" s="190"/>
      <c r="N209" s="191"/>
      <c r="O209" s="192">
        <f>M209+N209</f>
        <v>0</v>
      </c>
      <c r="P209" s="194"/>
    </row>
    <row r="210" spans="1:16" ht="24" hidden="1" x14ac:dyDescent="0.25">
      <c r="A210" s="181">
        <v>5270</v>
      </c>
      <c r="B210" s="135" t="s">
        <v>231</v>
      </c>
      <c r="C210" s="565">
        <f t="shared" si="47"/>
        <v>0</v>
      </c>
      <c r="D210" s="199"/>
      <c r="E210" s="200"/>
      <c r="F210" s="182">
        <f>D210+E210</f>
        <v>0</v>
      </c>
      <c r="G210" s="199"/>
      <c r="H210" s="200"/>
      <c r="I210" s="182">
        <f>G210+H210</f>
        <v>0</v>
      </c>
      <c r="J210" s="201"/>
      <c r="K210" s="200"/>
      <c r="L210" s="182">
        <f>J210+K210</f>
        <v>0</v>
      </c>
      <c r="M210" s="199"/>
      <c r="N210" s="200"/>
      <c r="O210" s="182">
        <f>M210+N210</f>
        <v>0</v>
      </c>
      <c r="P210" s="184"/>
    </row>
    <row r="211" spans="1:16" ht="24" hidden="1" x14ac:dyDescent="0.25">
      <c r="A211" s="168">
        <v>6000</v>
      </c>
      <c r="B211" s="168" t="s">
        <v>232</v>
      </c>
      <c r="C211" s="570">
        <f t="shared" si="47"/>
        <v>0</v>
      </c>
      <c r="D211" s="169">
        <f>D212+D232+D240+D250</f>
        <v>0</v>
      </c>
      <c r="E211" s="170">
        <f>E212+E232+E240+E250</f>
        <v>0</v>
      </c>
      <c r="F211" s="171">
        <f t="shared" ref="F211:L211" si="78">F212+F232+F240+F250</f>
        <v>0</v>
      </c>
      <c r="G211" s="169">
        <f>G212+G232+G240+G250</f>
        <v>0</v>
      </c>
      <c r="H211" s="170">
        <f>H212+H232+H240+H250</f>
        <v>0</v>
      </c>
      <c r="I211" s="171">
        <f t="shared" si="78"/>
        <v>0</v>
      </c>
      <c r="J211" s="172">
        <f>J212+J232+J240+J250</f>
        <v>0</v>
      </c>
      <c r="K211" s="170">
        <f>K212+K232+K240+K250</f>
        <v>0</v>
      </c>
      <c r="L211" s="171">
        <f t="shared" si="78"/>
        <v>0</v>
      </c>
      <c r="M211" s="169">
        <f>M212+M232+M240+M250</f>
        <v>0</v>
      </c>
      <c r="N211" s="170">
        <f>N212+N232+N240+N250</f>
        <v>0</v>
      </c>
      <c r="O211" s="171">
        <f>O212+O232+O240+O250</f>
        <v>0</v>
      </c>
      <c r="P211" s="174"/>
    </row>
    <row r="212" spans="1:16" ht="14.25" hidden="1" customHeight="1" x14ac:dyDescent="0.25">
      <c r="A212" s="232">
        <v>6200</v>
      </c>
      <c r="B212" s="225" t="s">
        <v>233</v>
      </c>
      <c r="C212" s="572">
        <f t="shared" si="47"/>
        <v>0</v>
      </c>
      <c r="D212" s="233">
        <f t="shared" ref="D212:O212" si="79">SUM(D213,D214,D216,D219,D225,D226,D227)</f>
        <v>0</v>
      </c>
      <c r="E212" s="234">
        <f t="shared" si="79"/>
        <v>0</v>
      </c>
      <c r="F212" s="235">
        <f t="shared" si="79"/>
        <v>0</v>
      </c>
      <c r="G212" s="233">
        <f t="shared" si="79"/>
        <v>0</v>
      </c>
      <c r="H212" s="234">
        <f t="shared" si="79"/>
        <v>0</v>
      </c>
      <c r="I212" s="235">
        <f t="shared" si="79"/>
        <v>0</v>
      </c>
      <c r="J212" s="236">
        <f t="shared" si="79"/>
        <v>0</v>
      </c>
      <c r="K212" s="234">
        <f t="shared" si="79"/>
        <v>0</v>
      </c>
      <c r="L212" s="235">
        <f t="shared" si="79"/>
        <v>0</v>
      </c>
      <c r="M212" s="233">
        <f t="shared" si="79"/>
        <v>0</v>
      </c>
      <c r="N212" s="234">
        <f t="shared" si="79"/>
        <v>0</v>
      </c>
      <c r="O212" s="235">
        <f t="shared" si="79"/>
        <v>0</v>
      </c>
      <c r="P212" s="180"/>
    </row>
    <row r="213" spans="1:16" ht="24" hidden="1" x14ac:dyDescent="0.25">
      <c r="A213" s="203">
        <v>6220</v>
      </c>
      <c r="B213" s="71" t="s">
        <v>234</v>
      </c>
      <c r="C213" s="558">
        <f t="shared" ref="C213:C276" si="80">F213+I213+L213+O213</f>
        <v>0</v>
      </c>
      <c r="D213" s="185"/>
      <c r="E213" s="186"/>
      <c r="F213" s="187">
        <f>D213+E213</f>
        <v>0</v>
      </c>
      <c r="G213" s="185"/>
      <c r="H213" s="186"/>
      <c r="I213" s="187">
        <f>G213+H213</f>
        <v>0</v>
      </c>
      <c r="J213" s="188"/>
      <c r="K213" s="186"/>
      <c r="L213" s="187">
        <f>J213+K213</f>
        <v>0</v>
      </c>
      <c r="M213" s="185"/>
      <c r="N213" s="186"/>
      <c r="O213" s="187">
        <f>M213+N213</f>
        <v>0</v>
      </c>
      <c r="P213" s="189"/>
    </row>
    <row r="214" spans="1:16" hidden="1" x14ac:dyDescent="0.25">
      <c r="A214" s="195">
        <v>6230</v>
      </c>
      <c r="B214" s="79" t="s">
        <v>235</v>
      </c>
      <c r="C214" s="559">
        <f t="shared" si="80"/>
        <v>0</v>
      </c>
      <c r="D214" s="196">
        <f t="shared" ref="D214:O214" si="81">SUM(D215)</f>
        <v>0</v>
      </c>
      <c r="E214" s="197">
        <f t="shared" si="81"/>
        <v>0</v>
      </c>
      <c r="F214" s="192">
        <f t="shared" si="81"/>
        <v>0</v>
      </c>
      <c r="G214" s="196">
        <f t="shared" si="81"/>
        <v>0</v>
      </c>
      <c r="H214" s="197">
        <f t="shared" si="81"/>
        <v>0</v>
      </c>
      <c r="I214" s="192">
        <f t="shared" si="81"/>
        <v>0</v>
      </c>
      <c r="J214" s="198">
        <f t="shared" si="81"/>
        <v>0</v>
      </c>
      <c r="K214" s="197">
        <f t="shared" si="81"/>
        <v>0</v>
      </c>
      <c r="L214" s="192">
        <f t="shared" si="81"/>
        <v>0</v>
      </c>
      <c r="M214" s="196">
        <f t="shared" si="81"/>
        <v>0</v>
      </c>
      <c r="N214" s="197">
        <f t="shared" si="81"/>
        <v>0</v>
      </c>
      <c r="O214" s="192">
        <f t="shared" si="81"/>
        <v>0</v>
      </c>
      <c r="P214" s="194"/>
    </row>
    <row r="215" spans="1:16" ht="24" hidden="1" x14ac:dyDescent="0.25">
      <c r="A215" s="52">
        <v>6239</v>
      </c>
      <c r="B215" s="71" t="s">
        <v>236</v>
      </c>
      <c r="C215" s="559">
        <f t="shared" si="80"/>
        <v>0</v>
      </c>
      <c r="D215" s="185"/>
      <c r="E215" s="186"/>
      <c r="F215" s="187">
        <f>D215+E215</f>
        <v>0</v>
      </c>
      <c r="G215" s="185"/>
      <c r="H215" s="186"/>
      <c r="I215" s="187">
        <f>G215+H215</f>
        <v>0</v>
      </c>
      <c r="J215" s="188"/>
      <c r="K215" s="186"/>
      <c r="L215" s="187">
        <f>J215+K215</f>
        <v>0</v>
      </c>
      <c r="M215" s="185"/>
      <c r="N215" s="186"/>
      <c r="O215" s="187">
        <f>M215+N215</f>
        <v>0</v>
      </c>
      <c r="P215" s="189"/>
    </row>
    <row r="216" spans="1:16" ht="24" hidden="1" x14ac:dyDescent="0.25">
      <c r="A216" s="195">
        <v>6240</v>
      </c>
      <c r="B216" s="79" t="s">
        <v>237</v>
      </c>
      <c r="C216" s="559">
        <f t="shared" si="80"/>
        <v>0</v>
      </c>
      <c r="D216" s="196">
        <f t="shared" ref="D216:O216" si="82">SUM(D217:D218)</f>
        <v>0</v>
      </c>
      <c r="E216" s="197">
        <f t="shared" si="82"/>
        <v>0</v>
      </c>
      <c r="F216" s="192">
        <f t="shared" si="82"/>
        <v>0</v>
      </c>
      <c r="G216" s="196">
        <f t="shared" si="82"/>
        <v>0</v>
      </c>
      <c r="H216" s="197">
        <f t="shared" si="82"/>
        <v>0</v>
      </c>
      <c r="I216" s="192">
        <f t="shared" si="82"/>
        <v>0</v>
      </c>
      <c r="J216" s="198">
        <f t="shared" si="82"/>
        <v>0</v>
      </c>
      <c r="K216" s="197">
        <f t="shared" si="82"/>
        <v>0</v>
      </c>
      <c r="L216" s="192">
        <f t="shared" si="82"/>
        <v>0</v>
      </c>
      <c r="M216" s="196">
        <f t="shared" si="82"/>
        <v>0</v>
      </c>
      <c r="N216" s="197">
        <f t="shared" si="82"/>
        <v>0</v>
      </c>
      <c r="O216" s="192">
        <f t="shared" si="82"/>
        <v>0</v>
      </c>
      <c r="P216" s="194"/>
    </row>
    <row r="217" spans="1:16" hidden="1" x14ac:dyDescent="0.25">
      <c r="A217" s="52">
        <v>6241</v>
      </c>
      <c r="B217" s="79" t="s">
        <v>238</v>
      </c>
      <c r="C217" s="559">
        <f t="shared" si="80"/>
        <v>0</v>
      </c>
      <c r="D217" s="190"/>
      <c r="E217" s="191"/>
      <c r="F217" s="192">
        <f>D217+E217</f>
        <v>0</v>
      </c>
      <c r="G217" s="190"/>
      <c r="H217" s="191"/>
      <c r="I217" s="192">
        <f>G217+H217</f>
        <v>0</v>
      </c>
      <c r="J217" s="193"/>
      <c r="K217" s="191"/>
      <c r="L217" s="192">
        <f>J217+K217</f>
        <v>0</v>
      </c>
      <c r="M217" s="190"/>
      <c r="N217" s="191"/>
      <c r="O217" s="192">
        <f>M217+N217</f>
        <v>0</v>
      </c>
      <c r="P217" s="194"/>
    </row>
    <row r="218" spans="1:16" hidden="1" x14ac:dyDescent="0.25">
      <c r="A218" s="52">
        <v>6242</v>
      </c>
      <c r="B218" s="79" t="s">
        <v>239</v>
      </c>
      <c r="C218" s="559">
        <f t="shared" si="80"/>
        <v>0</v>
      </c>
      <c r="D218" s="190"/>
      <c r="E218" s="191"/>
      <c r="F218" s="192">
        <f>D218+E218</f>
        <v>0</v>
      </c>
      <c r="G218" s="190"/>
      <c r="H218" s="191"/>
      <c r="I218" s="192">
        <f>G218+H218</f>
        <v>0</v>
      </c>
      <c r="J218" s="193"/>
      <c r="K218" s="191"/>
      <c r="L218" s="192">
        <f>J218+K218</f>
        <v>0</v>
      </c>
      <c r="M218" s="190"/>
      <c r="N218" s="191"/>
      <c r="O218" s="192">
        <f>M218+N218</f>
        <v>0</v>
      </c>
      <c r="P218" s="194"/>
    </row>
    <row r="219" spans="1:16" ht="25.5" hidden="1" customHeight="1" x14ac:dyDescent="0.25">
      <c r="A219" s="195">
        <v>6250</v>
      </c>
      <c r="B219" s="79" t="s">
        <v>240</v>
      </c>
      <c r="C219" s="559">
        <f t="shared" si="80"/>
        <v>0</v>
      </c>
      <c r="D219" s="196">
        <f t="shared" ref="D219:O219" si="83">SUM(D220:D224)</f>
        <v>0</v>
      </c>
      <c r="E219" s="197">
        <f t="shared" si="83"/>
        <v>0</v>
      </c>
      <c r="F219" s="192">
        <f t="shared" si="83"/>
        <v>0</v>
      </c>
      <c r="G219" s="196">
        <f t="shared" si="83"/>
        <v>0</v>
      </c>
      <c r="H219" s="197">
        <f t="shared" si="83"/>
        <v>0</v>
      </c>
      <c r="I219" s="192">
        <f t="shared" si="83"/>
        <v>0</v>
      </c>
      <c r="J219" s="198">
        <f t="shared" si="83"/>
        <v>0</v>
      </c>
      <c r="K219" s="197">
        <f t="shared" si="83"/>
        <v>0</v>
      </c>
      <c r="L219" s="192">
        <f t="shared" si="83"/>
        <v>0</v>
      </c>
      <c r="M219" s="196">
        <f t="shared" si="83"/>
        <v>0</v>
      </c>
      <c r="N219" s="197">
        <f t="shared" si="83"/>
        <v>0</v>
      </c>
      <c r="O219" s="192">
        <f t="shared" si="83"/>
        <v>0</v>
      </c>
      <c r="P219" s="194"/>
    </row>
    <row r="220" spans="1:16" ht="14.25" hidden="1" customHeight="1" x14ac:dyDescent="0.25">
      <c r="A220" s="52">
        <v>6252</v>
      </c>
      <c r="B220" s="79" t="s">
        <v>241</v>
      </c>
      <c r="C220" s="559">
        <f t="shared" si="80"/>
        <v>0</v>
      </c>
      <c r="D220" s="190"/>
      <c r="E220" s="191"/>
      <c r="F220" s="192">
        <f t="shared" ref="F220:F226" si="84">D220+E220</f>
        <v>0</v>
      </c>
      <c r="G220" s="190"/>
      <c r="H220" s="191"/>
      <c r="I220" s="192">
        <f t="shared" ref="I220:I226" si="85">G220+H220</f>
        <v>0</v>
      </c>
      <c r="J220" s="193"/>
      <c r="K220" s="191"/>
      <c r="L220" s="192">
        <f t="shared" ref="L220:L226" si="86">J220+K220</f>
        <v>0</v>
      </c>
      <c r="M220" s="190"/>
      <c r="N220" s="191"/>
      <c r="O220" s="192">
        <f t="shared" ref="O220:O226" si="87">M220+N220</f>
        <v>0</v>
      </c>
      <c r="P220" s="194"/>
    </row>
    <row r="221" spans="1:16" ht="14.25" hidden="1" customHeight="1" x14ac:dyDescent="0.25">
      <c r="A221" s="52">
        <v>6253</v>
      </c>
      <c r="B221" s="79" t="s">
        <v>242</v>
      </c>
      <c r="C221" s="559">
        <f t="shared" si="80"/>
        <v>0</v>
      </c>
      <c r="D221" s="190"/>
      <c r="E221" s="191"/>
      <c r="F221" s="192">
        <f t="shared" si="84"/>
        <v>0</v>
      </c>
      <c r="G221" s="190"/>
      <c r="H221" s="191"/>
      <c r="I221" s="192">
        <f t="shared" si="85"/>
        <v>0</v>
      </c>
      <c r="J221" s="193"/>
      <c r="K221" s="191"/>
      <c r="L221" s="192">
        <f t="shared" si="86"/>
        <v>0</v>
      </c>
      <c r="M221" s="190"/>
      <c r="N221" s="191"/>
      <c r="O221" s="192">
        <f t="shared" si="87"/>
        <v>0</v>
      </c>
      <c r="P221" s="194"/>
    </row>
    <row r="222" spans="1:16" ht="24" hidden="1" x14ac:dyDescent="0.25">
      <c r="A222" s="52">
        <v>6254</v>
      </c>
      <c r="B222" s="79" t="s">
        <v>243</v>
      </c>
      <c r="C222" s="559">
        <f t="shared" si="80"/>
        <v>0</v>
      </c>
      <c r="D222" s="190"/>
      <c r="E222" s="191"/>
      <c r="F222" s="192">
        <f t="shared" si="84"/>
        <v>0</v>
      </c>
      <c r="G222" s="190"/>
      <c r="H222" s="191"/>
      <c r="I222" s="192">
        <f t="shared" si="85"/>
        <v>0</v>
      </c>
      <c r="J222" s="193"/>
      <c r="K222" s="191"/>
      <c r="L222" s="192">
        <f t="shared" si="86"/>
        <v>0</v>
      </c>
      <c r="M222" s="190"/>
      <c r="N222" s="191"/>
      <c r="O222" s="192">
        <f t="shared" si="87"/>
        <v>0</v>
      </c>
      <c r="P222" s="194"/>
    </row>
    <row r="223" spans="1:16" ht="24" hidden="1" x14ac:dyDescent="0.25">
      <c r="A223" s="52">
        <v>6255</v>
      </c>
      <c r="B223" s="79" t="s">
        <v>244</v>
      </c>
      <c r="C223" s="559">
        <f t="shared" si="80"/>
        <v>0</v>
      </c>
      <c r="D223" s="190"/>
      <c r="E223" s="191"/>
      <c r="F223" s="192">
        <f t="shared" si="84"/>
        <v>0</v>
      </c>
      <c r="G223" s="190"/>
      <c r="H223" s="191"/>
      <c r="I223" s="192">
        <f t="shared" si="85"/>
        <v>0</v>
      </c>
      <c r="J223" s="193"/>
      <c r="K223" s="191"/>
      <c r="L223" s="192">
        <f t="shared" si="86"/>
        <v>0</v>
      </c>
      <c r="M223" s="190"/>
      <c r="N223" s="191"/>
      <c r="O223" s="192">
        <f t="shared" si="87"/>
        <v>0</v>
      </c>
      <c r="P223" s="194"/>
    </row>
    <row r="224" spans="1:16" hidden="1" x14ac:dyDescent="0.25">
      <c r="A224" s="52">
        <v>6259</v>
      </c>
      <c r="B224" s="79" t="s">
        <v>245</v>
      </c>
      <c r="C224" s="559">
        <f t="shared" si="80"/>
        <v>0</v>
      </c>
      <c r="D224" s="190"/>
      <c r="E224" s="191"/>
      <c r="F224" s="192">
        <f t="shared" si="84"/>
        <v>0</v>
      </c>
      <c r="G224" s="190"/>
      <c r="H224" s="191"/>
      <c r="I224" s="192">
        <f t="shared" si="85"/>
        <v>0</v>
      </c>
      <c r="J224" s="193"/>
      <c r="K224" s="191"/>
      <c r="L224" s="192">
        <f t="shared" si="86"/>
        <v>0</v>
      </c>
      <c r="M224" s="190"/>
      <c r="N224" s="191"/>
      <c r="O224" s="192">
        <f t="shared" si="87"/>
        <v>0</v>
      </c>
      <c r="P224" s="194"/>
    </row>
    <row r="225" spans="1:16" ht="24" hidden="1" x14ac:dyDescent="0.25">
      <c r="A225" s="195">
        <v>6260</v>
      </c>
      <c r="B225" s="79" t="s">
        <v>246</v>
      </c>
      <c r="C225" s="559">
        <f t="shared" si="80"/>
        <v>0</v>
      </c>
      <c r="D225" s="190"/>
      <c r="E225" s="191"/>
      <c r="F225" s="192">
        <f t="shared" si="84"/>
        <v>0</v>
      </c>
      <c r="G225" s="190"/>
      <c r="H225" s="191"/>
      <c r="I225" s="192">
        <f t="shared" si="85"/>
        <v>0</v>
      </c>
      <c r="J225" s="193"/>
      <c r="K225" s="191"/>
      <c r="L225" s="192">
        <f t="shared" si="86"/>
        <v>0</v>
      </c>
      <c r="M225" s="190"/>
      <c r="N225" s="191"/>
      <c r="O225" s="192">
        <f t="shared" si="87"/>
        <v>0</v>
      </c>
      <c r="P225" s="194"/>
    </row>
    <row r="226" spans="1:16" hidden="1" x14ac:dyDescent="0.25">
      <c r="A226" s="195">
        <v>6270</v>
      </c>
      <c r="B226" s="79" t="s">
        <v>247</v>
      </c>
      <c r="C226" s="559">
        <f t="shared" si="80"/>
        <v>0</v>
      </c>
      <c r="D226" s="190"/>
      <c r="E226" s="191"/>
      <c r="F226" s="192">
        <f t="shared" si="84"/>
        <v>0</v>
      </c>
      <c r="G226" s="190"/>
      <c r="H226" s="191"/>
      <c r="I226" s="192">
        <f t="shared" si="85"/>
        <v>0</v>
      </c>
      <c r="J226" s="193"/>
      <c r="K226" s="191"/>
      <c r="L226" s="192">
        <f t="shared" si="86"/>
        <v>0</v>
      </c>
      <c r="M226" s="190"/>
      <c r="N226" s="191"/>
      <c r="O226" s="192">
        <f t="shared" si="87"/>
        <v>0</v>
      </c>
      <c r="P226" s="194"/>
    </row>
    <row r="227" spans="1:16" ht="24" hidden="1" x14ac:dyDescent="0.25">
      <c r="A227" s="203">
        <v>6290</v>
      </c>
      <c r="B227" s="71" t="s">
        <v>248</v>
      </c>
      <c r="C227" s="571">
        <f t="shared" si="80"/>
        <v>0</v>
      </c>
      <c r="D227" s="204">
        <f t="shared" ref="D227:O227" si="88">SUM(D228:D231)</f>
        <v>0</v>
      </c>
      <c r="E227" s="205">
        <f t="shared" si="88"/>
        <v>0</v>
      </c>
      <c r="F227" s="187">
        <f t="shared" si="88"/>
        <v>0</v>
      </c>
      <c r="G227" s="204">
        <f t="shared" si="88"/>
        <v>0</v>
      </c>
      <c r="H227" s="205">
        <f t="shared" si="88"/>
        <v>0</v>
      </c>
      <c r="I227" s="187">
        <f t="shared" si="88"/>
        <v>0</v>
      </c>
      <c r="J227" s="206">
        <f t="shared" si="88"/>
        <v>0</v>
      </c>
      <c r="K227" s="205">
        <f t="shared" si="88"/>
        <v>0</v>
      </c>
      <c r="L227" s="187">
        <f t="shared" si="88"/>
        <v>0</v>
      </c>
      <c r="M227" s="204">
        <f t="shared" si="88"/>
        <v>0</v>
      </c>
      <c r="N227" s="205">
        <f t="shared" si="88"/>
        <v>0</v>
      </c>
      <c r="O227" s="187">
        <f t="shared" si="88"/>
        <v>0</v>
      </c>
      <c r="P227" s="226"/>
    </row>
    <row r="228" spans="1:16" hidden="1" x14ac:dyDescent="0.25">
      <c r="A228" s="52">
        <v>6291</v>
      </c>
      <c r="B228" s="79" t="s">
        <v>249</v>
      </c>
      <c r="C228" s="559">
        <f t="shared" si="80"/>
        <v>0</v>
      </c>
      <c r="D228" s="190"/>
      <c r="E228" s="191"/>
      <c r="F228" s="192">
        <f>D228+E228</f>
        <v>0</v>
      </c>
      <c r="G228" s="190"/>
      <c r="H228" s="191"/>
      <c r="I228" s="192">
        <f>G228+H228</f>
        <v>0</v>
      </c>
      <c r="J228" s="193"/>
      <c r="K228" s="191"/>
      <c r="L228" s="192">
        <f>J228+K228</f>
        <v>0</v>
      </c>
      <c r="M228" s="190"/>
      <c r="N228" s="191"/>
      <c r="O228" s="192">
        <f>M228+N228</f>
        <v>0</v>
      </c>
      <c r="P228" s="194"/>
    </row>
    <row r="229" spans="1:16" hidden="1" x14ac:dyDescent="0.25">
      <c r="A229" s="52">
        <v>6292</v>
      </c>
      <c r="B229" s="79" t="s">
        <v>250</v>
      </c>
      <c r="C229" s="559">
        <f t="shared" si="80"/>
        <v>0</v>
      </c>
      <c r="D229" s="190"/>
      <c r="E229" s="191"/>
      <c r="F229" s="192">
        <f>D229+E229</f>
        <v>0</v>
      </c>
      <c r="G229" s="190"/>
      <c r="H229" s="191"/>
      <c r="I229" s="192">
        <f>G229+H229</f>
        <v>0</v>
      </c>
      <c r="J229" s="193"/>
      <c r="K229" s="191"/>
      <c r="L229" s="192">
        <f>J229+K229</f>
        <v>0</v>
      </c>
      <c r="M229" s="190"/>
      <c r="N229" s="191"/>
      <c r="O229" s="192">
        <f>M229+N229</f>
        <v>0</v>
      </c>
      <c r="P229" s="194"/>
    </row>
    <row r="230" spans="1:16" ht="72" hidden="1" x14ac:dyDescent="0.25">
      <c r="A230" s="52">
        <v>6296</v>
      </c>
      <c r="B230" s="79" t="s">
        <v>251</v>
      </c>
      <c r="C230" s="559">
        <f t="shared" si="80"/>
        <v>0</v>
      </c>
      <c r="D230" s="190"/>
      <c r="E230" s="191"/>
      <c r="F230" s="192">
        <f>D230+E230</f>
        <v>0</v>
      </c>
      <c r="G230" s="190"/>
      <c r="H230" s="191"/>
      <c r="I230" s="192">
        <f>G230+H230</f>
        <v>0</v>
      </c>
      <c r="J230" s="193"/>
      <c r="K230" s="191"/>
      <c r="L230" s="192">
        <f>J230+K230</f>
        <v>0</v>
      </c>
      <c r="M230" s="190"/>
      <c r="N230" s="191"/>
      <c r="O230" s="192">
        <f>M230+N230</f>
        <v>0</v>
      </c>
      <c r="P230" s="194"/>
    </row>
    <row r="231" spans="1:16" ht="39.75" hidden="1" customHeight="1" x14ac:dyDescent="0.25">
      <c r="A231" s="52">
        <v>6299</v>
      </c>
      <c r="B231" s="79" t="s">
        <v>252</v>
      </c>
      <c r="C231" s="559">
        <f t="shared" si="80"/>
        <v>0</v>
      </c>
      <c r="D231" s="190"/>
      <c r="E231" s="191"/>
      <c r="F231" s="192">
        <f>D231+E231</f>
        <v>0</v>
      </c>
      <c r="G231" s="190"/>
      <c r="H231" s="191"/>
      <c r="I231" s="192">
        <f>G231+H231</f>
        <v>0</v>
      </c>
      <c r="J231" s="193"/>
      <c r="K231" s="191"/>
      <c r="L231" s="192">
        <f>J231+K231</f>
        <v>0</v>
      </c>
      <c r="M231" s="190"/>
      <c r="N231" s="191"/>
      <c r="O231" s="192">
        <f>M231+N231</f>
        <v>0</v>
      </c>
      <c r="P231" s="194"/>
    </row>
    <row r="232" spans="1:16" hidden="1" x14ac:dyDescent="0.25">
      <c r="A232" s="59">
        <v>6300</v>
      </c>
      <c r="B232" s="175" t="s">
        <v>253</v>
      </c>
      <c r="C232" s="557">
        <f t="shared" si="80"/>
        <v>0</v>
      </c>
      <c r="D232" s="176">
        <f t="shared" ref="D232:O232" si="89">SUM(D233,D238,D239)</f>
        <v>0</v>
      </c>
      <c r="E232" s="177">
        <f t="shared" si="89"/>
        <v>0</v>
      </c>
      <c r="F232" s="178">
        <f t="shared" si="89"/>
        <v>0</v>
      </c>
      <c r="G232" s="176">
        <f t="shared" si="89"/>
        <v>0</v>
      </c>
      <c r="H232" s="177">
        <f t="shared" si="89"/>
        <v>0</v>
      </c>
      <c r="I232" s="178">
        <f t="shared" si="89"/>
        <v>0</v>
      </c>
      <c r="J232" s="179">
        <f t="shared" si="89"/>
        <v>0</v>
      </c>
      <c r="K232" s="177">
        <f t="shared" si="89"/>
        <v>0</v>
      </c>
      <c r="L232" s="178">
        <f t="shared" si="89"/>
        <v>0</v>
      </c>
      <c r="M232" s="176">
        <f t="shared" si="89"/>
        <v>0</v>
      </c>
      <c r="N232" s="177">
        <f t="shared" si="89"/>
        <v>0</v>
      </c>
      <c r="O232" s="178">
        <f t="shared" si="89"/>
        <v>0</v>
      </c>
      <c r="P232" s="207"/>
    </row>
    <row r="233" spans="1:16" ht="24" hidden="1" x14ac:dyDescent="0.25">
      <c r="A233" s="203">
        <v>6320</v>
      </c>
      <c r="B233" s="71" t="s">
        <v>254</v>
      </c>
      <c r="C233" s="571">
        <f t="shared" si="80"/>
        <v>0</v>
      </c>
      <c r="D233" s="204">
        <f t="shared" ref="D233:O233" si="90">SUM(D234:D237)</f>
        <v>0</v>
      </c>
      <c r="E233" s="205">
        <f t="shared" si="90"/>
        <v>0</v>
      </c>
      <c r="F233" s="187">
        <f t="shared" si="90"/>
        <v>0</v>
      </c>
      <c r="G233" s="204">
        <f t="shared" si="90"/>
        <v>0</v>
      </c>
      <c r="H233" s="205">
        <f t="shared" si="90"/>
        <v>0</v>
      </c>
      <c r="I233" s="187">
        <f t="shared" si="90"/>
        <v>0</v>
      </c>
      <c r="J233" s="206">
        <f t="shared" si="90"/>
        <v>0</v>
      </c>
      <c r="K233" s="205">
        <f t="shared" si="90"/>
        <v>0</v>
      </c>
      <c r="L233" s="187">
        <f t="shared" si="90"/>
        <v>0</v>
      </c>
      <c r="M233" s="204">
        <f t="shared" si="90"/>
        <v>0</v>
      </c>
      <c r="N233" s="205">
        <f t="shared" si="90"/>
        <v>0</v>
      </c>
      <c r="O233" s="187">
        <f t="shared" si="90"/>
        <v>0</v>
      </c>
      <c r="P233" s="189"/>
    </row>
    <row r="234" spans="1:16" hidden="1" x14ac:dyDescent="0.25">
      <c r="A234" s="52">
        <v>6322</v>
      </c>
      <c r="B234" s="79" t="s">
        <v>255</v>
      </c>
      <c r="C234" s="559">
        <f t="shared" si="80"/>
        <v>0</v>
      </c>
      <c r="D234" s="190"/>
      <c r="E234" s="191"/>
      <c r="F234" s="192">
        <f t="shared" ref="F234:F239" si="91">D234+E234</f>
        <v>0</v>
      </c>
      <c r="G234" s="190"/>
      <c r="H234" s="191"/>
      <c r="I234" s="192">
        <f t="shared" ref="I234:I239" si="92">G234+H234</f>
        <v>0</v>
      </c>
      <c r="J234" s="193"/>
      <c r="K234" s="191"/>
      <c r="L234" s="192">
        <f t="shared" ref="L234:L239" si="93">J234+K234</f>
        <v>0</v>
      </c>
      <c r="M234" s="190"/>
      <c r="N234" s="191"/>
      <c r="O234" s="192">
        <f t="shared" ref="O234:O239" si="94">M234+N234</f>
        <v>0</v>
      </c>
      <c r="P234" s="194"/>
    </row>
    <row r="235" spans="1:16" ht="24" hidden="1" x14ac:dyDescent="0.25">
      <c r="A235" s="52">
        <v>6323</v>
      </c>
      <c r="B235" s="79" t="s">
        <v>256</v>
      </c>
      <c r="C235" s="559">
        <f t="shared" si="80"/>
        <v>0</v>
      </c>
      <c r="D235" s="190"/>
      <c r="E235" s="191"/>
      <c r="F235" s="192">
        <f t="shared" si="91"/>
        <v>0</v>
      </c>
      <c r="G235" s="190"/>
      <c r="H235" s="191"/>
      <c r="I235" s="192">
        <f t="shared" si="92"/>
        <v>0</v>
      </c>
      <c r="J235" s="193"/>
      <c r="K235" s="191"/>
      <c r="L235" s="192">
        <f t="shared" si="93"/>
        <v>0</v>
      </c>
      <c r="M235" s="190"/>
      <c r="N235" s="191"/>
      <c r="O235" s="192">
        <f t="shared" si="94"/>
        <v>0</v>
      </c>
      <c r="P235" s="194"/>
    </row>
    <row r="236" spans="1:16" ht="24" hidden="1" x14ac:dyDescent="0.25">
      <c r="A236" s="52">
        <v>6324</v>
      </c>
      <c r="B236" s="79" t="s">
        <v>257</v>
      </c>
      <c r="C236" s="559">
        <f t="shared" si="80"/>
        <v>0</v>
      </c>
      <c r="D236" s="190"/>
      <c r="E236" s="191"/>
      <c r="F236" s="192">
        <f t="shared" si="91"/>
        <v>0</v>
      </c>
      <c r="G236" s="190"/>
      <c r="H236" s="191"/>
      <c r="I236" s="192">
        <f t="shared" si="92"/>
        <v>0</v>
      </c>
      <c r="J236" s="193"/>
      <c r="K236" s="191"/>
      <c r="L236" s="192">
        <f t="shared" si="93"/>
        <v>0</v>
      </c>
      <c r="M236" s="190"/>
      <c r="N236" s="191"/>
      <c r="O236" s="192">
        <f t="shared" si="94"/>
        <v>0</v>
      </c>
      <c r="P236" s="194"/>
    </row>
    <row r="237" spans="1:16" hidden="1" x14ac:dyDescent="0.25">
      <c r="A237" s="45">
        <v>6329</v>
      </c>
      <c r="B237" s="71" t="s">
        <v>258</v>
      </c>
      <c r="C237" s="558">
        <f t="shared" si="80"/>
        <v>0</v>
      </c>
      <c r="D237" s="185"/>
      <c r="E237" s="186"/>
      <c r="F237" s="187">
        <f t="shared" si="91"/>
        <v>0</v>
      </c>
      <c r="G237" s="185"/>
      <c r="H237" s="186"/>
      <c r="I237" s="187">
        <f t="shared" si="92"/>
        <v>0</v>
      </c>
      <c r="J237" s="188"/>
      <c r="K237" s="186"/>
      <c r="L237" s="187">
        <f t="shared" si="93"/>
        <v>0</v>
      </c>
      <c r="M237" s="185"/>
      <c r="N237" s="186"/>
      <c r="O237" s="187">
        <f t="shared" si="94"/>
        <v>0</v>
      </c>
      <c r="P237" s="189"/>
    </row>
    <row r="238" spans="1:16" ht="24" hidden="1" x14ac:dyDescent="0.25">
      <c r="A238" s="243">
        <v>6330</v>
      </c>
      <c r="B238" s="244" t="s">
        <v>259</v>
      </c>
      <c r="C238" s="571">
        <f t="shared" si="80"/>
        <v>0</v>
      </c>
      <c r="D238" s="228"/>
      <c r="E238" s="229"/>
      <c r="F238" s="230">
        <f t="shared" si="91"/>
        <v>0</v>
      </c>
      <c r="G238" s="228"/>
      <c r="H238" s="229"/>
      <c r="I238" s="230">
        <f t="shared" si="92"/>
        <v>0</v>
      </c>
      <c r="J238" s="231"/>
      <c r="K238" s="229"/>
      <c r="L238" s="230">
        <f t="shared" si="93"/>
        <v>0</v>
      </c>
      <c r="M238" s="228"/>
      <c r="N238" s="229"/>
      <c r="O238" s="230">
        <f t="shared" si="94"/>
        <v>0</v>
      </c>
      <c r="P238" s="226"/>
    </row>
    <row r="239" spans="1:16" hidden="1" x14ac:dyDescent="0.25">
      <c r="A239" s="195">
        <v>6360</v>
      </c>
      <c r="B239" s="79" t="s">
        <v>260</v>
      </c>
      <c r="C239" s="559">
        <f t="shared" si="80"/>
        <v>0</v>
      </c>
      <c r="D239" s="190"/>
      <c r="E239" s="191"/>
      <c r="F239" s="192">
        <f t="shared" si="91"/>
        <v>0</v>
      </c>
      <c r="G239" s="190"/>
      <c r="H239" s="191"/>
      <c r="I239" s="192">
        <f t="shared" si="92"/>
        <v>0</v>
      </c>
      <c r="J239" s="193"/>
      <c r="K239" s="191"/>
      <c r="L239" s="192">
        <f t="shared" si="93"/>
        <v>0</v>
      </c>
      <c r="M239" s="190"/>
      <c r="N239" s="191"/>
      <c r="O239" s="192">
        <f t="shared" si="94"/>
        <v>0</v>
      </c>
      <c r="P239" s="194"/>
    </row>
    <row r="240" spans="1:16" ht="36" hidden="1" x14ac:dyDescent="0.25">
      <c r="A240" s="59">
        <v>6400</v>
      </c>
      <c r="B240" s="175" t="s">
        <v>261</v>
      </c>
      <c r="C240" s="557">
        <f t="shared" si="80"/>
        <v>0</v>
      </c>
      <c r="D240" s="176">
        <f t="shared" ref="D240:O240" si="95">SUM(D241,D245)</f>
        <v>0</v>
      </c>
      <c r="E240" s="177">
        <f t="shared" si="95"/>
        <v>0</v>
      </c>
      <c r="F240" s="178">
        <f t="shared" si="95"/>
        <v>0</v>
      </c>
      <c r="G240" s="176">
        <f t="shared" si="95"/>
        <v>0</v>
      </c>
      <c r="H240" s="177">
        <f t="shared" si="95"/>
        <v>0</v>
      </c>
      <c r="I240" s="178">
        <f t="shared" si="95"/>
        <v>0</v>
      </c>
      <c r="J240" s="179">
        <f t="shared" si="95"/>
        <v>0</v>
      </c>
      <c r="K240" s="177">
        <f t="shared" si="95"/>
        <v>0</v>
      </c>
      <c r="L240" s="178">
        <f t="shared" si="95"/>
        <v>0</v>
      </c>
      <c r="M240" s="176">
        <f t="shared" si="95"/>
        <v>0</v>
      </c>
      <c r="N240" s="177">
        <f t="shared" si="95"/>
        <v>0</v>
      </c>
      <c r="O240" s="178">
        <f t="shared" si="95"/>
        <v>0</v>
      </c>
      <c r="P240" s="207"/>
    </row>
    <row r="241" spans="1:17" ht="24" hidden="1" x14ac:dyDescent="0.25">
      <c r="A241" s="203">
        <v>6410</v>
      </c>
      <c r="B241" s="71" t="s">
        <v>262</v>
      </c>
      <c r="C241" s="558">
        <f t="shared" si="80"/>
        <v>0</v>
      </c>
      <c r="D241" s="204">
        <f t="shared" ref="D241:O241" si="96">SUM(D242:D244)</f>
        <v>0</v>
      </c>
      <c r="E241" s="205">
        <f t="shared" si="96"/>
        <v>0</v>
      </c>
      <c r="F241" s="187">
        <f t="shared" si="96"/>
        <v>0</v>
      </c>
      <c r="G241" s="204">
        <f t="shared" si="96"/>
        <v>0</v>
      </c>
      <c r="H241" s="205">
        <f t="shared" si="96"/>
        <v>0</v>
      </c>
      <c r="I241" s="187">
        <f t="shared" si="96"/>
        <v>0</v>
      </c>
      <c r="J241" s="206">
        <f t="shared" si="96"/>
        <v>0</v>
      </c>
      <c r="K241" s="205">
        <f t="shared" si="96"/>
        <v>0</v>
      </c>
      <c r="L241" s="187">
        <f t="shared" si="96"/>
        <v>0</v>
      </c>
      <c r="M241" s="204">
        <f t="shared" si="96"/>
        <v>0</v>
      </c>
      <c r="N241" s="205">
        <f t="shared" si="96"/>
        <v>0</v>
      </c>
      <c r="O241" s="187">
        <f t="shared" si="96"/>
        <v>0</v>
      </c>
      <c r="P241" s="224"/>
    </row>
    <row r="242" spans="1:17" hidden="1" x14ac:dyDescent="0.25">
      <c r="A242" s="52">
        <v>6411</v>
      </c>
      <c r="B242" s="212" t="s">
        <v>263</v>
      </c>
      <c r="C242" s="559">
        <f t="shared" si="80"/>
        <v>0</v>
      </c>
      <c r="D242" s="190"/>
      <c r="E242" s="191"/>
      <c r="F242" s="192">
        <f>D242+E242</f>
        <v>0</v>
      </c>
      <c r="G242" s="190"/>
      <c r="H242" s="191"/>
      <c r="I242" s="192">
        <f>G242+H242</f>
        <v>0</v>
      </c>
      <c r="J242" s="193"/>
      <c r="K242" s="191"/>
      <c r="L242" s="192">
        <f>J242+K242</f>
        <v>0</v>
      </c>
      <c r="M242" s="190"/>
      <c r="N242" s="191"/>
      <c r="O242" s="192">
        <f>M242+N242</f>
        <v>0</v>
      </c>
      <c r="P242" s="194"/>
    </row>
    <row r="243" spans="1:17" ht="36" hidden="1" x14ac:dyDescent="0.25">
      <c r="A243" s="52">
        <v>6412</v>
      </c>
      <c r="B243" s="79" t="s">
        <v>264</v>
      </c>
      <c r="C243" s="559">
        <f t="shared" si="80"/>
        <v>0</v>
      </c>
      <c r="D243" s="190"/>
      <c r="E243" s="191"/>
      <c r="F243" s="192">
        <f>D243+E243</f>
        <v>0</v>
      </c>
      <c r="G243" s="190"/>
      <c r="H243" s="191"/>
      <c r="I243" s="192">
        <f>G243+H243</f>
        <v>0</v>
      </c>
      <c r="J243" s="193"/>
      <c r="K243" s="191"/>
      <c r="L243" s="192">
        <f>J243+K243</f>
        <v>0</v>
      </c>
      <c r="M243" s="190"/>
      <c r="N243" s="191"/>
      <c r="O243" s="192">
        <f>M243+N243</f>
        <v>0</v>
      </c>
      <c r="P243" s="194"/>
    </row>
    <row r="244" spans="1:17" ht="36" hidden="1" x14ac:dyDescent="0.25">
      <c r="A244" s="52">
        <v>6419</v>
      </c>
      <c r="B244" s="79" t="s">
        <v>265</v>
      </c>
      <c r="C244" s="559">
        <f t="shared" si="80"/>
        <v>0</v>
      </c>
      <c r="D244" s="190"/>
      <c r="E244" s="191"/>
      <c r="F244" s="192">
        <f>D244+E244</f>
        <v>0</v>
      </c>
      <c r="G244" s="190"/>
      <c r="H244" s="191"/>
      <c r="I244" s="192">
        <f>G244+H244</f>
        <v>0</v>
      </c>
      <c r="J244" s="193"/>
      <c r="K244" s="191"/>
      <c r="L244" s="192">
        <f>J244+K244</f>
        <v>0</v>
      </c>
      <c r="M244" s="190"/>
      <c r="N244" s="191"/>
      <c r="O244" s="192">
        <f>M244+N244</f>
        <v>0</v>
      </c>
      <c r="P244" s="194"/>
    </row>
    <row r="245" spans="1:17" ht="48" hidden="1" x14ac:dyDescent="0.25">
      <c r="A245" s="195">
        <v>6420</v>
      </c>
      <c r="B245" s="79" t="s">
        <v>266</v>
      </c>
      <c r="C245" s="559">
        <f t="shared" si="80"/>
        <v>0</v>
      </c>
      <c r="D245" s="196">
        <f t="shared" ref="D245:O245" si="97">SUM(D246:D249)</f>
        <v>0</v>
      </c>
      <c r="E245" s="197">
        <f t="shared" si="97"/>
        <v>0</v>
      </c>
      <c r="F245" s="192">
        <f t="shared" si="97"/>
        <v>0</v>
      </c>
      <c r="G245" s="196">
        <f t="shared" si="97"/>
        <v>0</v>
      </c>
      <c r="H245" s="197">
        <f t="shared" si="97"/>
        <v>0</v>
      </c>
      <c r="I245" s="192">
        <f t="shared" si="97"/>
        <v>0</v>
      </c>
      <c r="J245" s="198">
        <f t="shared" si="97"/>
        <v>0</v>
      </c>
      <c r="K245" s="197">
        <f t="shared" si="97"/>
        <v>0</v>
      </c>
      <c r="L245" s="192">
        <f t="shared" si="97"/>
        <v>0</v>
      </c>
      <c r="M245" s="196">
        <f t="shared" si="97"/>
        <v>0</v>
      </c>
      <c r="N245" s="197">
        <f t="shared" si="97"/>
        <v>0</v>
      </c>
      <c r="O245" s="192">
        <f t="shared" si="97"/>
        <v>0</v>
      </c>
      <c r="P245" s="194"/>
    </row>
    <row r="246" spans="1:17" ht="36" hidden="1" x14ac:dyDescent="0.25">
      <c r="A246" s="52">
        <v>6421</v>
      </c>
      <c r="B246" s="79" t="s">
        <v>267</v>
      </c>
      <c r="C246" s="559">
        <f t="shared" si="80"/>
        <v>0</v>
      </c>
      <c r="D246" s="190"/>
      <c r="E246" s="191"/>
      <c r="F246" s="192">
        <f>D246+E246</f>
        <v>0</v>
      </c>
      <c r="G246" s="190"/>
      <c r="H246" s="191"/>
      <c r="I246" s="192">
        <f>G246+H246</f>
        <v>0</v>
      </c>
      <c r="J246" s="193"/>
      <c r="K246" s="191"/>
      <c r="L246" s="192">
        <f>J246+K246</f>
        <v>0</v>
      </c>
      <c r="M246" s="190"/>
      <c r="N246" s="191"/>
      <c r="O246" s="192">
        <f>M246+N246</f>
        <v>0</v>
      </c>
      <c r="P246" s="194"/>
    </row>
    <row r="247" spans="1:17" hidden="1" x14ac:dyDescent="0.25">
      <c r="A247" s="52">
        <v>6422</v>
      </c>
      <c r="B247" s="79" t="s">
        <v>268</v>
      </c>
      <c r="C247" s="559">
        <f t="shared" si="80"/>
        <v>0</v>
      </c>
      <c r="D247" s="190"/>
      <c r="E247" s="191"/>
      <c r="F247" s="192">
        <f>D247+E247</f>
        <v>0</v>
      </c>
      <c r="G247" s="190"/>
      <c r="H247" s="191"/>
      <c r="I247" s="192">
        <f>G247+H247</f>
        <v>0</v>
      </c>
      <c r="J247" s="193"/>
      <c r="K247" s="191"/>
      <c r="L247" s="192">
        <f>J247+K247</f>
        <v>0</v>
      </c>
      <c r="M247" s="190"/>
      <c r="N247" s="191"/>
      <c r="O247" s="192">
        <f>M247+N247</f>
        <v>0</v>
      </c>
      <c r="P247" s="194"/>
    </row>
    <row r="248" spans="1:17" ht="13.5" hidden="1" customHeight="1" x14ac:dyDescent="0.25">
      <c r="A248" s="52">
        <v>6423</v>
      </c>
      <c r="B248" s="79" t="s">
        <v>269</v>
      </c>
      <c r="C248" s="559">
        <f t="shared" si="80"/>
        <v>0</v>
      </c>
      <c r="D248" s="190"/>
      <c r="E248" s="191"/>
      <c r="F248" s="192">
        <f>D248+E248</f>
        <v>0</v>
      </c>
      <c r="G248" s="190"/>
      <c r="H248" s="191"/>
      <c r="I248" s="192">
        <f>G248+H248</f>
        <v>0</v>
      </c>
      <c r="J248" s="193"/>
      <c r="K248" s="191"/>
      <c r="L248" s="192">
        <f>J248+K248</f>
        <v>0</v>
      </c>
      <c r="M248" s="190"/>
      <c r="N248" s="191"/>
      <c r="O248" s="192">
        <f>M248+N248</f>
        <v>0</v>
      </c>
      <c r="P248" s="194"/>
    </row>
    <row r="249" spans="1:17" ht="36" hidden="1" x14ac:dyDescent="0.25">
      <c r="A249" s="52">
        <v>6424</v>
      </c>
      <c r="B249" s="79" t="s">
        <v>270</v>
      </c>
      <c r="C249" s="559">
        <f t="shared" si="80"/>
        <v>0</v>
      </c>
      <c r="D249" s="190"/>
      <c r="E249" s="191"/>
      <c r="F249" s="192">
        <f>D249+E249</f>
        <v>0</v>
      </c>
      <c r="G249" s="190"/>
      <c r="H249" s="191"/>
      <c r="I249" s="192">
        <f>G249+H249</f>
        <v>0</v>
      </c>
      <c r="J249" s="193"/>
      <c r="K249" s="191"/>
      <c r="L249" s="192">
        <f>J249+K249</f>
        <v>0</v>
      </c>
      <c r="M249" s="190"/>
      <c r="N249" s="191"/>
      <c r="O249" s="192">
        <f>M249+N249</f>
        <v>0</v>
      </c>
      <c r="P249" s="194"/>
      <c r="Q249" s="245"/>
    </row>
    <row r="250" spans="1:17" ht="60" hidden="1" x14ac:dyDescent="0.25">
      <c r="A250" s="59">
        <v>6500</v>
      </c>
      <c r="B250" s="175" t="s">
        <v>271</v>
      </c>
      <c r="C250" s="561">
        <f t="shared" si="80"/>
        <v>0</v>
      </c>
      <c r="D250" s="214">
        <f t="shared" ref="D250:O250" si="98">SUM(D251)</f>
        <v>0</v>
      </c>
      <c r="E250" s="215">
        <f t="shared" si="98"/>
        <v>0</v>
      </c>
      <c r="F250" s="216">
        <f t="shared" si="98"/>
        <v>0</v>
      </c>
      <c r="G250" s="117">
        <f t="shared" si="98"/>
        <v>0</v>
      </c>
      <c r="H250" s="118">
        <f t="shared" si="98"/>
        <v>0</v>
      </c>
      <c r="I250" s="216">
        <f t="shared" si="98"/>
        <v>0</v>
      </c>
      <c r="J250" s="246">
        <f t="shared" si="98"/>
        <v>0</v>
      </c>
      <c r="K250" s="118">
        <f t="shared" si="98"/>
        <v>0</v>
      </c>
      <c r="L250" s="216">
        <f t="shared" si="98"/>
        <v>0</v>
      </c>
      <c r="M250" s="117">
        <f t="shared" si="98"/>
        <v>0</v>
      </c>
      <c r="N250" s="118">
        <f t="shared" si="98"/>
        <v>0</v>
      </c>
      <c r="O250" s="216">
        <f t="shared" si="98"/>
        <v>0</v>
      </c>
      <c r="P250" s="207"/>
      <c r="Q250" s="245"/>
    </row>
    <row r="251" spans="1:17" ht="48" hidden="1" x14ac:dyDescent="0.25">
      <c r="A251" s="52">
        <v>6510</v>
      </c>
      <c r="B251" s="79" t="s">
        <v>272</v>
      </c>
      <c r="C251" s="559">
        <f t="shared" si="80"/>
        <v>0</v>
      </c>
      <c r="D251" s="199"/>
      <c r="E251" s="200"/>
      <c r="F251" s="247">
        <f>D251+E251</f>
        <v>0</v>
      </c>
      <c r="G251" s="248"/>
      <c r="H251" s="249"/>
      <c r="I251" s="247">
        <f>G251+H251</f>
        <v>0</v>
      </c>
      <c r="J251" s="250"/>
      <c r="K251" s="249"/>
      <c r="L251" s="247">
        <f>J251+K251</f>
        <v>0</v>
      </c>
      <c r="M251" s="248"/>
      <c r="N251" s="249"/>
      <c r="O251" s="247">
        <f>M251+N251</f>
        <v>0</v>
      </c>
      <c r="P251" s="224"/>
      <c r="Q251" s="245"/>
    </row>
    <row r="252" spans="1:17" ht="48" hidden="1" x14ac:dyDescent="0.25">
      <c r="A252" s="251">
        <v>7000</v>
      </c>
      <c r="B252" s="251" t="s">
        <v>273</v>
      </c>
      <c r="C252" s="573">
        <f t="shared" si="80"/>
        <v>0</v>
      </c>
      <c r="D252" s="252">
        <f t="shared" ref="D252:O252" si="99">SUM(D253,D263)</f>
        <v>0</v>
      </c>
      <c r="E252" s="253">
        <f t="shared" si="99"/>
        <v>0</v>
      </c>
      <c r="F252" s="254">
        <f t="shared" si="99"/>
        <v>0</v>
      </c>
      <c r="G252" s="252">
        <f t="shared" si="99"/>
        <v>0</v>
      </c>
      <c r="H252" s="253">
        <f t="shared" si="99"/>
        <v>0</v>
      </c>
      <c r="I252" s="254">
        <f t="shared" si="99"/>
        <v>0</v>
      </c>
      <c r="J252" s="255">
        <f t="shared" si="99"/>
        <v>0</v>
      </c>
      <c r="K252" s="253">
        <f t="shared" si="99"/>
        <v>0</v>
      </c>
      <c r="L252" s="254">
        <f t="shared" si="99"/>
        <v>0</v>
      </c>
      <c r="M252" s="252">
        <f t="shared" si="99"/>
        <v>0</v>
      </c>
      <c r="N252" s="253">
        <f t="shared" si="99"/>
        <v>0</v>
      </c>
      <c r="O252" s="254">
        <f t="shared" si="99"/>
        <v>0</v>
      </c>
      <c r="P252" s="256"/>
    </row>
    <row r="253" spans="1:17" ht="24" hidden="1" x14ac:dyDescent="0.25">
      <c r="A253" s="59">
        <v>7200</v>
      </c>
      <c r="B253" s="175" t="s">
        <v>274</v>
      </c>
      <c r="C253" s="557">
        <f t="shared" si="80"/>
        <v>0</v>
      </c>
      <c r="D253" s="176">
        <f>SUM(D254,D255,D256,D257,D261,D262)</f>
        <v>0</v>
      </c>
      <c r="E253" s="177">
        <f>SUM(E254,E255,E256,E257,E261,E262)</f>
        <v>0</v>
      </c>
      <c r="F253" s="178">
        <f t="shared" ref="F253:L253" si="100">SUM(F254,F255,F256,F257,F261,F262)</f>
        <v>0</v>
      </c>
      <c r="G253" s="176">
        <f>SUM(G254,G255,G256,G257,G261,G262)</f>
        <v>0</v>
      </c>
      <c r="H253" s="177">
        <f>SUM(H254,H255,H256,H257,H261,H262)</f>
        <v>0</v>
      </c>
      <c r="I253" s="178">
        <f t="shared" si="100"/>
        <v>0</v>
      </c>
      <c r="J253" s="179">
        <f>SUM(J254,J255,J256,J257,J261,J262)</f>
        <v>0</v>
      </c>
      <c r="K253" s="177">
        <f>SUM(K254,K255,K256,K257,K261,K262)</f>
        <v>0</v>
      </c>
      <c r="L253" s="178">
        <f t="shared" si="100"/>
        <v>0</v>
      </c>
      <c r="M253" s="176">
        <f>SUM(M254,M255,M256,M257,M261,M262)</f>
        <v>0</v>
      </c>
      <c r="N253" s="177">
        <f>SUM(N254,N255,N256,N257,N261,N262)</f>
        <v>0</v>
      </c>
      <c r="O253" s="178">
        <f>SUM(O254,O255,O256,O257,O261,O262)</f>
        <v>0</v>
      </c>
      <c r="P253" s="180"/>
    </row>
    <row r="254" spans="1:17" ht="24" hidden="1" x14ac:dyDescent="0.25">
      <c r="A254" s="203">
        <v>7210</v>
      </c>
      <c r="B254" s="71" t="s">
        <v>275</v>
      </c>
      <c r="C254" s="558">
        <f t="shared" si="80"/>
        <v>0</v>
      </c>
      <c r="D254" s="185"/>
      <c r="E254" s="186"/>
      <c r="F254" s="187">
        <f>D254+E254</f>
        <v>0</v>
      </c>
      <c r="G254" s="185"/>
      <c r="H254" s="186"/>
      <c r="I254" s="187">
        <f>G254+H254</f>
        <v>0</v>
      </c>
      <c r="J254" s="188"/>
      <c r="K254" s="186"/>
      <c r="L254" s="187">
        <f>J254+K254</f>
        <v>0</v>
      </c>
      <c r="M254" s="185"/>
      <c r="N254" s="186"/>
      <c r="O254" s="187">
        <f>M254+N254</f>
        <v>0</v>
      </c>
      <c r="P254" s="189"/>
    </row>
    <row r="255" spans="1:17" s="245" customFormat="1" ht="36" hidden="1" x14ac:dyDescent="0.25">
      <c r="A255" s="195">
        <v>7220</v>
      </c>
      <c r="B255" s="79" t="s">
        <v>276</v>
      </c>
      <c r="C255" s="559">
        <f t="shared" si="80"/>
        <v>0</v>
      </c>
      <c r="D255" s="190"/>
      <c r="E255" s="191"/>
      <c r="F255" s="192">
        <f>D255+E255</f>
        <v>0</v>
      </c>
      <c r="G255" s="190"/>
      <c r="H255" s="191"/>
      <c r="I255" s="192">
        <f>G255+H255</f>
        <v>0</v>
      </c>
      <c r="J255" s="193"/>
      <c r="K255" s="191"/>
      <c r="L255" s="192">
        <f>J255+K255</f>
        <v>0</v>
      </c>
      <c r="M255" s="190"/>
      <c r="N255" s="191"/>
      <c r="O255" s="192">
        <f>M255+N255</f>
        <v>0</v>
      </c>
      <c r="P255" s="194"/>
    </row>
    <row r="256" spans="1:17" ht="24" hidden="1" x14ac:dyDescent="0.25">
      <c r="A256" s="195">
        <v>7230</v>
      </c>
      <c r="B256" s="79" t="s">
        <v>44</v>
      </c>
      <c r="C256" s="559">
        <f t="shared" si="80"/>
        <v>0</v>
      </c>
      <c r="D256" s="190"/>
      <c r="E256" s="191"/>
      <c r="F256" s="192">
        <f>D256+E256</f>
        <v>0</v>
      </c>
      <c r="G256" s="190"/>
      <c r="H256" s="191"/>
      <c r="I256" s="192">
        <f>G256+H256</f>
        <v>0</v>
      </c>
      <c r="J256" s="193"/>
      <c r="K256" s="191"/>
      <c r="L256" s="192">
        <f>J256+K256</f>
        <v>0</v>
      </c>
      <c r="M256" s="190"/>
      <c r="N256" s="191"/>
      <c r="O256" s="192">
        <f>M256+N256</f>
        <v>0</v>
      </c>
      <c r="P256" s="194"/>
    </row>
    <row r="257" spans="1:16" ht="24" hidden="1" x14ac:dyDescent="0.25">
      <c r="A257" s="195">
        <v>7240</v>
      </c>
      <c r="B257" s="79" t="s">
        <v>277</v>
      </c>
      <c r="C257" s="559">
        <f t="shared" si="80"/>
        <v>0</v>
      </c>
      <c r="D257" s="196">
        <f>SUM(D258:D260)</f>
        <v>0</v>
      </c>
      <c r="E257" s="197">
        <f>SUM(E258:E260)</f>
        <v>0</v>
      </c>
      <c r="F257" s="192">
        <f t="shared" ref="F257:K257" si="101">SUM(F258:F260)</f>
        <v>0</v>
      </c>
      <c r="G257" s="196">
        <f>SUM(G258:G260)</f>
        <v>0</v>
      </c>
      <c r="H257" s="197">
        <f>SUM(H258:H260)</f>
        <v>0</v>
      </c>
      <c r="I257" s="192">
        <f t="shared" si="101"/>
        <v>0</v>
      </c>
      <c r="J257" s="198">
        <f t="shared" si="101"/>
        <v>0</v>
      </c>
      <c r="K257" s="197">
        <f t="shared" si="101"/>
        <v>0</v>
      </c>
      <c r="L257" s="192">
        <f>SUM(L258:L260)</f>
        <v>0</v>
      </c>
      <c r="M257" s="196">
        <f>SUM(M258:M260)</f>
        <v>0</v>
      </c>
      <c r="N257" s="197">
        <f>SUM(N258:N260)</f>
        <v>0</v>
      </c>
      <c r="O257" s="192">
        <f>SUM(O258:O260)</f>
        <v>0</v>
      </c>
      <c r="P257" s="194"/>
    </row>
    <row r="258" spans="1:16" ht="48" hidden="1" x14ac:dyDescent="0.25">
      <c r="A258" s="52">
        <v>7245</v>
      </c>
      <c r="B258" s="79" t="s">
        <v>278</v>
      </c>
      <c r="C258" s="559">
        <f t="shared" si="80"/>
        <v>0</v>
      </c>
      <c r="D258" s="190"/>
      <c r="E258" s="191"/>
      <c r="F258" s="192">
        <f>D258+E258</f>
        <v>0</v>
      </c>
      <c r="G258" s="190"/>
      <c r="H258" s="191"/>
      <c r="I258" s="192">
        <f>G258+H258</f>
        <v>0</v>
      </c>
      <c r="J258" s="193"/>
      <c r="K258" s="191"/>
      <c r="L258" s="192">
        <f>J258+K258</f>
        <v>0</v>
      </c>
      <c r="M258" s="190"/>
      <c r="N258" s="191"/>
      <c r="O258" s="192">
        <f>M258+N258</f>
        <v>0</v>
      </c>
      <c r="P258" s="194"/>
    </row>
    <row r="259" spans="1:16" ht="84.75" hidden="1" customHeight="1" x14ac:dyDescent="0.25">
      <c r="A259" s="52">
        <v>7246</v>
      </c>
      <c r="B259" s="79" t="s">
        <v>279</v>
      </c>
      <c r="C259" s="559">
        <f t="shared" si="80"/>
        <v>0</v>
      </c>
      <c r="D259" s="190"/>
      <c r="E259" s="191"/>
      <c r="F259" s="192">
        <f>D259+E259</f>
        <v>0</v>
      </c>
      <c r="G259" s="190"/>
      <c r="H259" s="191"/>
      <c r="I259" s="192">
        <f>G259+H259</f>
        <v>0</v>
      </c>
      <c r="J259" s="193"/>
      <c r="K259" s="191"/>
      <c r="L259" s="192">
        <f>J259+K259</f>
        <v>0</v>
      </c>
      <c r="M259" s="190"/>
      <c r="N259" s="191"/>
      <c r="O259" s="192">
        <f>M259+N259</f>
        <v>0</v>
      </c>
      <c r="P259" s="194"/>
    </row>
    <row r="260" spans="1:16" ht="36" hidden="1" x14ac:dyDescent="0.25">
      <c r="A260" s="52">
        <v>7247</v>
      </c>
      <c r="B260" s="79" t="s">
        <v>280</v>
      </c>
      <c r="C260" s="559">
        <f t="shared" si="80"/>
        <v>0</v>
      </c>
      <c r="D260" s="190"/>
      <c r="E260" s="191"/>
      <c r="F260" s="192">
        <f>D260+E260</f>
        <v>0</v>
      </c>
      <c r="G260" s="190"/>
      <c r="H260" s="191"/>
      <c r="I260" s="192">
        <f>G260+H260</f>
        <v>0</v>
      </c>
      <c r="J260" s="193"/>
      <c r="K260" s="191"/>
      <c r="L260" s="192">
        <f>J260+K260</f>
        <v>0</v>
      </c>
      <c r="M260" s="190"/>
      <c r="N260" s="191"/>
      <c r="O260" s="192">
        <f>M260+N260</f>
        <v>0</v>
      </c>
      <c r="P260" s="194"/>
    </row>
    <row r="261" spans="1:16" ht="24" hidden="1" x14ac:dyDescent="0.25">
      <c r="A261" s="195">
        <v>7260</v>
      </c>
      <c r="B261" s="79" t="s">
        <v>281</v>
      </c>
      <c r="C261" s="559">
        <f t="shared" si="80"/>
        <v>0</v>
      </c>
      <c r="D261" s="190"/>
      <c r="E261" s="191"/>
      <c r="F261" s="192">
        <f>D261+E261</f>
        <v>0</v>
      </c>
      <c r="G261" s="190"/>
      <c r="H261" s="191"/>
      <c r="I261" s="192">
        <f>G261+H261</f>
        <v>0</v>
      </c>
      <c r="J261" s="193"/>
      <c r="K261" s="191"/>
      <c r="L261" s="192">
        <f>J261+K261</f>
        <v>0</v>
      </c>
      <c r="M261" s="190"/>
      <c r="N261" s="191"/>
      <c r="O261" s="192">
        <f>M261+N261</f>
        <v>0</v>
      </c>
      <c r="P261" s="194"/>
    </row>
    <row r="262" spans="1:16" ht="60" hidden="1" x14ac:dyDescent="0.25">
      <c r="A262" s="195">
        <v>7270</v>
      </c>
      <c r="B262" s="79" t="s">
        <v>282</v>
      </c>
      <c r="C262" s="559">
        <f t="shared" si="80"/>
        <v>0</v>
      </c>
      <c r="D262" s="190"/>
      <c r="E262" s="191"/>
      <c r="F262" s="192">
        <f>D262+E262</f>
        <v>0</v>
      </c>
      <c r="G262" s="190"/>
      <c r="H262" s="191"/>
      <c r="I262" s="192">
        <f>G262+H262</f>
        <v>0</v>
      </c>
      <c r="J262" s="193"/>
      <c r="K262" s="191"/>
      <c r="L262" s="192">
        <f>J262+K262</f>
        <v>0</v>
      </c>
      <c r="M262" s="190"/>
      <c r="N262" s="191"/>
      <c r="O262" s="192">
        <f>M262+N262</f>
        <v>0</v>
      </c>
      <c r="P262" s="194"/>
    </row>
    <row r="263" spans="1:16" hidden="1" x14ac:dyDescent="0.25">
      <c r="A263" s="130">
        <v>7700</v>
      </c>
      <c r="B263" s="99" t="s">
        <v>283</v>
      </c>
      <c r="C263" s="561">
        <f t="shared" si="80"/>
        <v>0</v>
      </c>
      <c r="D263" s="214">
        <f t="shared" ref="D263:O263" si="102">D264</f>
        <v>0</v>
      </c>
      <c r="E263" s="215">
        <f t="shared" si="102"/>
        <v>0</v>
      </c>
      <c r="F263" s="216">
        <f t="shared" si="102"/>
        <v>0</v>
      </c>
      <c r="G263" s="214">
        <f t="shared" si="102"/>
        <v>0</v>
      </c>
      <c r="H263" s="215">
        <f t="shared" si="102"/>
        <v>0</v>
      </c>
      <c r="I263" s="216">
        <f t="shared" si="102"/>
        <v>0</v>
      </c>
      <c r="J263" s="217">
        <f t="shared" si="102"/>
        <v>0</v>
      </c>
      <c r="K263" s="215">
        <f t="shared" si="102"/>
        <v>0</v>
      </c>
      <c r="L263" s="216">
        <f t="shared" si="102"/>
        <v>0</v>
      </c>
      <c r="M263" s="214">
        <f t="shared" si="102"/>
        <v>0</v>
      </c>
      <c r="N263" s="215">
        <f t="shared" si="102"/>
        <v>0</v>
      </c>
      <c r="O263" s="216">
        <f t="shared" si="102"/>
        <v>0</v>
      </c>
      <c r="P263" s="207"/>
    </row>
    <row r="264" spans="1:16" hidden="1" x14ac:dyDescent="0.25">
      <c r="A264" s="181">
        <v>7720</v>
      </c>
      <c r="B264" s="71" t="s">
        <v>284</v>
      </c>
      <c r="C264" s="560">
        <f t="shared" si="80"/>
        <v>0</v>
      </c>
      <c r="D264" s="248"/>
      <c r="E264" s="249"/>
      <c r="F264" s="247">
        <f>D264+E264</f>
        <v>0</v>
      </c>
      <c r="G264" s="248"/>
      <c r="H264" s="249"/>
      <c r="I264" s="247">
        <f>G264+H264</f>
        <v>0</v>
      </c>
      <c r="J264" s="250"/>
      <c r="K264" s="249"/>
      <c r="L264" s="247">
        <f>J264+K264</f>
        <v>0</v>
      </c>
      <c r="M264" s="248"/>
      <c r="N264" s="249"/>
      <c r="O264" s="247">
        <f>M264+N264</f>
        <v>0</v>
      </c>
      <c r="P264" s="224"/>
    </row>
    <row r="265" spans="1:16" hidden="1" x14ac:dyDescent="0.25">
      <c r="A265" s="257">
        <v>9000</v>
      </c>
      <c r="B265" s="258" t="s">
        <v>285</v>
      </c>
      <c r="C265" s="574">
        <f t="shared" si="80"/>
        <v>0</v>
      </c>
      <c r="D265" s="259">
        <f t="shared" ref="D265:O266" si="103">D266</f>
        <v>0</v>
      </c>
      <c r="E265" s="260">
        <f t="shared" si="103"/>
        <v>0</v>
      </c>
      <c r="F265" s="261">
        <f t="shared" si="103"/>
        <v>0</v>
      </c>
      <c r="G265" s="259">
        <f t="shared" si="103"/>
        <v>0</v>
      </c>
      <c r="H265" s="260">
        <f t="shared" si="103"/>
        <v>0</v>
      </c>
      <c r="I265" s="261">
        <f>I266</f>
        <v>0</v>
      </c>
      <c r="J265" s="262">
        <f t="shared" si="103"/>
        <v>0</v>
      </c>
      <c r="K265" s="260">
        <f t="shared" si="103"/>
        <v>0</v>
      </c>
      <c r="L265" s="261">
        <f t="shared" si="103"/>
        <v>0</v>
      </c>
      <c r="M265" s="259">
        <f t="shared" si="103"/>
        <v>0</v>
      </c>
      <c r="N265" s="260">
        <f t="shared" si="103"/>
        <v>0</v>
      </c>
      <c r="O265" s="261">
        <f t="shared" si="103"/>
        <v>0</v>
      </c>
      <c r="P265" s="263"/>
    </row>
    <row r="266" spans="1:16" ht="24" hidden="1" x14ac:dyDescent="0.25">
      <c r="A266" s="264">
        <v>9200</v>
      </c>
      <c r="B266" s="79" t="s">
        <v>286</v>
      </c>
      <c r="C266" s="565">
        <f t="shared" si="80"/>
        <v>0</v>
      </c>
      <c r="D266" s="140">
        <f t="shared" si="103"/>
        <v>0</v>
      </c>
      <c r="E266" s="141">
        <f t="shared" si="103"/>
        <v>0</v>
      </c>
      <c r="F266" s="182">
        <f t="shared" si="103"/>
        <v>0</v>
      </c>
      <c r="G266" s="140">
        <f t="shared" si="103"/>
        <v>0</v>
      </c>
      <c r="H266" s="141">
        <f t="shared" si="103"/>
        <v>0</v>
      </c>
      <c r="I266" s="182">
        <f t="shared" si="103"/>
        <v>0</v>
      </c>
      <c r="J266" s="183">
        <f t="shared" si="103"/>
        <v>0</v>
      </c>
      <c r="K266" s="141">
        <f t="shared" si="103"/>
        <v>0</v>
      </c>
      <c r="L266" s="182">
        <f t="shared" si="103"/>
        <v>0</v>
      </c>
      <c r="M266" s="140">
        <f t="shared" si="103"/>
        <v>0</v>
      </c>
      <c r="N266" s="141">
        <f t="shared" si="103"/>
        <v>0</v>
      </c>
      <c r="O266" s="182">
        <f t="shared" si="103"/>
        <v>0</v>
      </c>
      <c r="P266" s="184"/>
    </row>
    <row r="267" spans="1:16" ht="24" hidden="1" x14ac:dyDescent="0.25">
      <c r="A267" s="265">
        <v>9260</v>
      </c>
      <c r="B267" s="79" t="s">
        <v>287</v>
      </c>
      <c r="C267" s="565">
        <f t="shared" si="80"/>
        <v>0</v>
      </c>
      <c r="D267" s="140">
        <f t="shared" ref="D267:O267" si="104">SUM(D268)</f>
        <v>0</v>
      </c>
      <c r="E267" s="141">
        <f t="shared" si="104"/>
        <v>0</v>
      </c>
      <c r="F267" s="182">
        <f t="shared" si="104"/>
        <v>0</v>
      </c>
      <c r="G267" s="140">
        <f t="shared" si="104"/>
        <v>0</v>
      </c>
      <c r="H267" s="141">
        <f t="shared" si="104"/>
        <v>0</v>
      </c>
      <c r="I267" s="182">
        <f t="shared" si="104"/>
        <v>0</v>
      </c>
      <c r="J267" s="183">
        <f t="shared" si="104"/>
        <v>0</v>
      </c>
      <c r="K267" s="141">
        <f t="shared" si="104"/>
        <v>0</v>
      </c>
      <c r="L267" s="182">
        <f t="shared" si="104"/>
        <v>0</v>
      </c>
      <c r="M267" s="140">
        <f t="shared" si="104"/>
        <v>0</v>
      </c>
      <c r="N267" s="141">
        <f t="shared" si="104"/>
        <v>0</v>
      </c>
      <c r="O267" s="182">
        <f t="shared" si="104"/>
        <v>0</v>
      </c>
      <c r="P267" s="184"/>
    </row>
    <row r="268" spans="1:16" ht="87" hidden="1" customHeight="1" x14ac:dyDescent="0.25">
      <c r="A268" s="266">
        <v>9263</v>
      </c>
      <c r="B268" s="79" t="s">
        <v>288</v>
      </c>
      <c r="C268" s="565">
        <f t="shared" si="80"/>
        <v>0</v>
      </c>
      <c r="D268" s="199"/>
      <c r="E268" s="200"/>
      <c r="F268" s="182">
        <f>D268+E268</f>
        <v>0</v>
      </c>
      <c r="G268" s="199"/>
      <c r="H268" s="200"/>
      <c r="I268" s="182">
        <f>G268+H268</f>
        <v>0</v>
      </c>
      <c r="J268" s="201"/>
      <c r="K268" s="200"/>
      <c r="L268" s="182">
        <f>J268+K268</f>
        <v>0</v>
      </c>
      <c r="M268" s="199"/>
      <c r="N268" s="200"/>
      <c r="O268" s="182">
        <f>M268+N268</f>
        <v>0</v>
      </c>
      <c r="P268" s="184"/>
    </row>
    <row r="269" spans="1:16" hidden="1" x14ac:dyDescent="0.25">
      <c r="A269" s="212"/>
      <c r="B269" s="79" t="s">
        <v>289</v>
      </c>
      <c r="C269" s="559">
        <f t="shared" si="80"/>
        <v>0</v>
      </c>
      <c r="D269" s="196">
        <f t="shared" ref="D269:O269" si="105">SUM(D270:D271)</f>
        <v>0</v>
      </c>
      <c r="E269" s="197">
        <f t="shared" si="105"/>
        <v>0</v>
      </c>
      <c r="F269" s="192">
        <f t="shared" si="105"/>
        <v>0</v>
      </c>
      <c r="G269" s="196">
        <f t="shared" si="105"/>
        <v>0</v>
      </c>
      <c r="H269" s="197">
        <f t="shared" si="105"/>
        <v>0</v>
      </c>
      <c r="I269" s="192">
        <f t="shared" si="105"/>
        <v>0</v>
      </c>
      <c r="J269" s="198">
        <f t="shared" si="105"/>
        <v>0</v>
      </c>
      <c r="K269" s="197">
        <f t="shared" si="105"/>
        <v>0</v>
      </c>
      <c r="L269" s="192">
        <f t="shared" si="105"/>
        <v>0</v>
      </c>
      <c r="M269" s="196">
        <f t="shared" si="105"/>
        <v>0</v>
      </c>
      <c r="N269" s="197">
        <f t="shared" si="105"/>
        <v>0</v>
      </c>
      <c r="O269" s="192">
        <f t="shared" si="105"/>
        <v>0</v>
      </c>
      <c r="P269" s="194"/>
    </row>
    <row r="270" spans="1:16" hidden="1" x14ac:dyDescent="0.25">
      <c r="A270" s="212" t="s">
        <v>290</v>
      </c>
      <c r="B270" s="52" t="s">
        <v>291</v>
      </c>
      <c r="C270" s="559">
        <f t="shared" si="80"/>
        <v>0</v>
      </c>
      <c r="D270" s="190"/>
      <c r="E270" s="191"/>
      <c r="F270" s="192">
        <f>D270+E270</f>
        <v>0</v>
      </c>
      <c r="G270" s="190"/>
      <c r="H270" s="191"/>
      <c r="I270" s="192">
        <f>G270+H270</f>
        <v>0</v>
      </c>
      <c r="J270" s="193"/>
      <c r="K270" s="191"/>
      <c r="L270" s="192">
        <f>J270+K270</f>
        <v>0</v>
      </c>
      <c r="M270" s="190"/>
      <c r="N270" s="191"/>
      <c r="O270" s="192">
        <f>M270+N270</f>
        <v>0</v>
      </c>
      <c r="P270" s="194"/>
    </row>
    <row r="271" spans="1:16" ht="24" hidden="1" x14ac:dyDescent="0.25">
      <c r="A271" s="212" t="s">
        <v>292</v>
      </c>
      <c r="B271" s="267" t="s">
        <v>293</v>
      </c>
      <c r="C271" s="558">
        <f t="shared" si="80"/>
        <v>0</v>
      </c>
      <c r="D271" s="185"/>
      <c r="E271" s="186"/>
      <c r="F271" s="187">
        <f>D271+E271</f>
        <v>0</v>
      </c>
      <c r="G271" s="185"/>
      <c r="H271" s="186"/>
      <c r="I271" s="187">
        <f>G271+H271</f>
        <v>0</v>
      </c>
      <c r="J271" s="188"/>
      <c r="K271" s="186"/>
      <c r="L271" s="187">
        <f>J271+K271</f>
        <v>0</v>
      </c>
      <c r="M271" s="185"/>
      <c r="N271" s="186"/>
      <c r="O271" s="187">
        <f>M271+N271</f>
        <v>0</v>
      </c>
      <c r="P271" s="310"/>
    </row>
    <row r="272" spans="1:16" ht="12.75" thickBot="1" x14ac:dyDescent="0.3">
      <c r="A272" s="268"/>
      <c r="B272" s="268" t="s">
        <v>294</v>
      </c>
      <c r="C272" s="575">
        <f t="shared" si="80"/>
        <v>1728344</v>
      </c>
      <c r="D272" s="269">
        <f>SUM(D269,D265,D252,D211,D182,D174,D160,D75,D53)</f>
        <v>525345</v>
      </c>
      <c r="E272" s="270">
        <f t="shared" ref="E272:O272" si="106">SUM(E269,E265,E252,E211,E182,E174,E160,E75,E53)</f>
        <v>0</v>
      </c>
      <c r="F272" s="271">
        <f t="shared" si="106"/>
        <v>525345</v>
      </c>
      <c r="G272" s="269">
        <f t="shared" si="106"/>
        <v>1164591</v>
      </c>
      <c r="H272" s="270">
        <f t="shared" si="106"/>
        <v>2684</v>
      </c>
      <c r="I272" s="271">
        <f t="shared" si="106"/>
        <v>1167275</v>
      </c>
      <c r="J272" s="272">
        <f t="shared" si="106"/>
        <v>35024</v>
      </c>
      <c r="K272" s="270">
        <f t="shared" si="106"/>
        <v>0</v>
      </c>
      <c r="L272" s="271">
        <f t="shared" si="106"/>
        <v>35024</v>
      </c>
      <c r="M272" s="269">
        <f t="shared" si="106"/>
        <v>700</v>
      </c>
      <c r="N272" s="270">
        <f t="shared" si="106"/>
        <v>0</v>
      </c>
      <c r="O272" s="271">
        <f t="shared" si="106"/>
        <v>700</v>
      </c>
      <c r="P272" s="273"/>
    </row>
    <row r="273" spans="1:16" s="29" customFormat="1" ht="13.5" thickTop="1" thickBot="1" x14ac:dyDescent="0.3">
      <c r="A273" s="1373" t="s">
        <v>295</v>
      </c>
      <c r="B273" s="1374"/>
      <c r="C273" s="576">
        <f t="shared" si="80"/>
        <v>-4992</v>
      </c>
      <c r="D273" s="274">
        <f>SUM(D24,D25,D41,D43)-D51</f>
        <v>0</v>
      </c>
      <c r="E273" s="275">
        <f>SUM(E24,E25,E41,E43)-E51</f>
        <v>0</v>
      </c>
      <c r="F273" s="276">
        <f>SUM(F24,F25,F41,F43)-F51</f>
        <v>0</v>
      </c>
      <c r="G273" s="274">
        <f>SUM(G24,G25,G43)-G51</f>
        <v>0</v>
      </c>
      <c r="H273" s="275">
        <f>SUM(H24,H25,H43)-H51</f>
        <v>0</v>
      </c>
      <c r="I273" s="276">
        <f>SUM(I24,I25,I43)-I51</f>
        <v>0</v>
      </c>
      <c r="J273" s="277">
        <f>(J26+J43)-J51</f>
        <v>-4992</v>
      </c>
      <c r="K273" s="275">
        <f>(K26+K43)-K51</f>
        <v>0</v>
      </c>
      <c r="L273" s="276">
        <f>(L26+L43)-L51</f>
        <v>-4992</v>
      </c>
      <c r="M273" s="274">
        <f>M45-M51</f>
        <v>0</v>
      </c>
      <c r="N273" s="275">
        <f>N45-N51</f>
        <v>0</v>
      </c>
      <c r="O273" s="276">
        <f>O45-O51</f>
        <v>0</v>
      </c>
      <c r="P273" s="278"/>
    </row>
    <row r="274" spans="1:16" s="29" customFormat="1" ht="12.75" thickTop="1" x14ac:dyDescent="0.25">
      <c r="A274" s="1375" t="s">
        <v>296</v>
      </c>
      <c r="B274" s="1376"/>
      <c r="C274" s="577">
        <f t="shared" si="80"/>
        <v>4992</v>
      </c>
      <c r="D274" s="279">
        <f>SUM(D275,D276)-D283+D284</f>
        <v>0</v>
      </c>
      <c r="E274" s="280">
        <f>SUM(E275,E276)-E283+E284</f>
        <v>0</v>
      </c>
      <c r="F274" s="281">
        <f t="shared" ref="F274:L274" si="107">SUM(F275,F276)-F283+F284</f>
        <v>0</v>
      </c>
      <c r="G274" s="279">
        <f>SUM(G275,G276)-G283+G284</f>
        <v>0</v>
      </c>
      <c r="H274" s="280">
        <f>SUM(H275,H276)-H283+H284</f>
        <v>0</v>
      </c>
      <c r="I274" s="281">
        <f t="shared" si="107"/>
        <v>0</v>
      </c>
      <c r="J274" s="286">
        <f>SUM(J275,J276)-J283+J284</f>
        <v>4992</v>
      </c>
      <c r="K274" s="280">
        <f>SUM(K275,K276)-K283+K284</f>
        <v>0</v>
      </c>
      <c r="L274" s="281">
        <f t="shared" si="107"/>
        <v>4992</v>
      </c>
      <c r="M274" s="279">
        <f>SUM(M275,M276)-M283+M284</f>
        <v>0</v>
      </c>
      <c r="N274" s="280">
        <f>SUM(N275,N276)-N283+N284</f>
        <v>0</v>
      </c>
      <c r="O274" s="281">
        <f>SUM(O275,O276)-O283+O284</f>
        <v>0</v>
      </c>
      <c r="P274" s="283"/>
    </row>
    <row r="275" spans="1:16" s="29" customFormat="1" ht="12.75" thickBot="1" x14ac:dyDescent="0.3">
      <c r="A275" s="149" t="s">
        <v>297</v>
      </c>
      <c r="B275" s="149" t="s">
        <v>298</v>
      </c>
      <c r="C275" s="567">
        <f t="shared" si="80"/>
        <v>4992</v>
      </c>
      <c r="D275" s="150">
        <f>D21-D269</f>
        <v>0</v>
      </c>
      <c r="E275" s="150">
        <f t="shared" ref="E275:O275" si="108">E21-E269</f>
        <v>0</v>
      </c>
      <c r="F275" s="150">
        <f t="shared" si="108"/>
        <v>0</v>
      </c>
      <c r="G275" s="150">
        <f t="shared" si="108"/>
        <v>0</v>
      </c>
      <c r="H275" s="150">
        <f t="shared" si="108"/>
        <v>0</v>
      </c>
      <c r="I275" s="150">
        <f t="shared" si="108"/>
        <v>0</v>
      </c>
      <c r="J275" s="150">
        <f t="shared" si="108"/>
        <v>4992</v>
      </c>
      <c r="K275" s="150">
        <f t="shared" si="108"/>
        <v>0</v>
      </c>
      <c r="L275" s="567">
        <f t="shared" si="108"/>
        <v>4992</v>
      </c>
      <c r="M275" s="150">
        <f t="shared" si="108"/>
        <v>0</v>
      </c>
      <c r="N275" s="150">
        <f t="shared" si="108"/>
        <v>0</v>
      </c>
      <c r="O275" s="567">
        <f t="shared" si="108"/>
        <v>0</v>
      </c>
      <c r="P275" s="587"/>
    </row>
    <row r="276" spans="1:16" s="29" customFormat="1" ht="12.75" hidden="1" thickTop="1" x14ac:dyDescent="0.25">
      <c r="A276" s="285" t="s">
        <v>299</v>
      </c>
      <c r="B276" s="285" t="s">
        <v>300</v>
      </c>
      <c r="C276" s="577">
        <f t="shared" si="80"/>
        <v>0</v>
      </c>
      <c r="D276" s="279">
        <f>SUM(D277,D279,D281)-SUM(D278,D280,D282)</f>
        <v>0</v>
      </c>
      <c r="E276" s="280">
        <f>SUM(E277,E279,E281)-SUM(E278,E280,E282)</f>
        <v>0</v>
      </c>
      <c r="F276" s="281">
        <f t="shared" ref="F276:L276" si="109">SUM(F277,F279,F281)-SUM(F278,F280,F282)</f>
        <v>0</v>
      </c>
      <c r="G276" s="279">
        <f>SUM(G277,G279,G281)-SUM(G278,G280,G282)</f>
        <v>0</v>
      </c>
      <c r="H276" s="280">
        <f>SUM(H277,H279,H281)-SUM(H278,H280,H282)</f>
        <v>0</v>
      </c>
      <c r="I276" s="281">
        <f t="shared" si="109"/>
        <v>0</v>
      </c>
      <c r="J276" s="286">
        <f>SUM(J277,J279,J281)-SUM(J278,J280,J282)</f>
        <v>0</v>
      </c>
      <c r="K276" s="280">
        <f>SUM(K277,K279,K281)-SUM(K278,K280,K282)</f>
        <v>0</v>
      </c>
      <c r="L276" s="281">
        <f t="shared" si="109"/>
        <v>0</v>
      </c>
      <c r="M276" s="279">
        <f>SUM(M277,M279,M281)-SUM(M278,M280,M282)</f>
        <v>0</v>
      </c>
      <c r="N276" s="280">
        <f>SUM(N277,N279,N281)-SUM(N278,N280,N282)</f>
        <v>0</v>
      </c>
      <c r="O276" s="281">
        <f>SUM(O277,O279,O281)-SUM(O278,O280,O282)</f>
        <v>0</v>
      </c>
      <c r="P276" s="283"/>
    </row>
    <row r="277" spans="1:16" ht="12.75" hidden="1" thickTop="1" x14ac:dyDescent="0.25">
      <c r="A277" s="287" t="s">
        <v>301</v>
      </c>
      <c r="B277" s="139" t="s">
        <v>302</v>
      </c>
      <c r="C277" s="560">
        <f t="shared" ref="C277:C284" si="110">F277+I277+L277+O277</f>
        <v>0</v>
      </c>
      <c r="D277" s="248"/>
      <c r="E277" s="249"/>
      <c r="F277" s="247">
        <f t="shared" ref="F277:F284" si="111">D277+E277</f>
        <v>0</v>
      </c>
      <c r="G277" s="248"/>
      <c r="H277" s="249"/>
      <c r="I277" s="247">
        <f t="shared" ref="I277:I284" si="112">G277+H277</f>
        <v>0</v>
      </c>
      <c r="J277" s="250"/>
      <c r="K277" s="249"/>
      <c r="L277" s="247">
        <f t="shared" ref="L277:L284" si="113">J277+K277</f>
        <v>0</v>
      </c>
      <c r="M277" s="248"/>
      <c r="N277" s="249"/>
      <c r="O277" s="247">
        <f t="shared" ref="O277:O284" si="114">M277+N277</f>
        <v>0</v>
      </c>
      <c r="P277" s="224"/>
    </row>
    <row r="278" spans="1:16" ht="24.75" hidden="1" thickTop="1" x14ac:dyDescent="0.25">
      <c r="A278" s="212" t="s">
        <v>303</v>
      </c>
      <c r="B278" s="51" t="s">
        <v>304</v>
      </c>
      <c r="C278" s="559">
        <f t="shared" si="110"/>
        <v>0</v>
      </c>
      <c r="D278" s="190"/>
      <c r="E278" s="191"/>
      <c r="F278" s="192">
        <f t="shared" si="111"/>
        <v>0</v>
      </c>
      <c r="G278" s="190"/>
      <c r="H278" s="191"/>
      <c r="I278" s="192">
        <f t="shared" si="112"/>
        <v>0</v>
      </c>
      <c r="J278" s="193"/>
      <c r="K278" s="191"/>
      <c r="L278" s="192">
        <f t="shared" si="113"/>
        <v>0</v>
      </c>
      <c r="M278" s="190"/>
      <c r="N278" s="191"/>
      <c r="O278" s="192">
        <f t="shared" si="114"/>
        <v>0</v>
      </c>
      <c r="P278" s="194"/>
    </row>
    <row r="279" spans="1:16" ht="12.75" hidden="1" thickTop="1" x14ac:dyDescent="0.25">
      <c r="A279" s="212" t="s">
        <v>305</v>
      </c>
      <c r="B279" s="51" t="s">
        <v>306</v>
      </c>
      <c r="C279" s="559">
        <f t="shared" si="110"/>
        <v>0</v>
      </c>
      <c r="D279" s="190"/>
      <c r="E279" s="191"/>
      <c r="F279" s="192">
        <f t="shared" si="111"/>
        <v>0</v>
      </c>
      <c r="G279" s="190"/>
      <c r="H279" s="191"/>
      <c r="I279" s="192">
        <f t="shared" si="112"/>
        <v>0</v>
      </c>
      <c r="J279" s="193"/>
      <c r="K279" s="191"/>
      <c r="L279" s="192">
        <f t="shared" si="113"/>
        <v>0</v>
      </c>
      <c r="M279" s="190"/>
      <c r="N279" s="191"/>
      <c r="O279" s="192">
        <f t="shared" si="114"/>
        <v>0</v>
      </c>
      <c r="P279" s="194"/>
    </row>
    <row r="280" spans="1:16" ht="24.75" hidden="1" thickTop="1" x14ac:dyDescent="0.25">
      <c r="A280" s="212" t="s">
        <v>307</v>
      </c>
      <c r="B280" s="51" t="s">
        <v>308</v>
      </c>
      <c r="C280" s="559">
        <f t="shared" si="110"/>
        <v>0</v>
      </c>
      <c r="D280" s="190"/>
      <c r="E280" s="191"/>
      <c r="F280" s="192">
        <f t="shared" si="111"/>
        <v>0</v>
      </c>
      <c r="G280" s="190"/>
      <c r="H280" s="191"/>
      <c r="I280" s="192">
        <f t="shared" si="112"/>
        <v>0</v>
      </c>
      <c r="J280" s="193"/>
      <c r="K280" s="191"/>
      <c r="L280" s="192">
        <f t="shared" si="113"/>
        <v>0</v>
      </c>
      <c r="M280" s="190"/>
      <c r="N280" s="191"/>
      <c r="O280" s="192">
        <f t="shared" si="114"/>
        <v>0</v>
      </c>
      <c r="P280" s="194"/>
    </row>
    <row r="281" spans="1:16" ht="12.75" hidden="1" thickTop="1" x14ac:dyDescent="0.25">
      <c r="A281" s="212" t="s">
        <v>309</v>
      </c>
      <c r="B281" s="51" t="s">
        <v>310</v>
      </c>
      <c r="C281" s="559">
        <f t="shared" si="110"/>
        <v>0</v>
      </c>
      <c r="D281" s="190"/>
      <c r="E281" s="191"/>
      <c r="F281" s="192">
        <f t="shared" si="111"/>
        <v>0</v>
      </c>
      <c r="G281" s="190"/>
      <c r="H281" s="191"/>
      <c r="I281" s="192">
        <f t="shared" si="112"/>
        <v>0</v>
      </c>
      <c r="J281" s="193"/>
      <c r="K281" s="191"/>
      <c r="L281" s="192">
        <f t="shared" si="113"/>
        <v>0</v>
      </c>
      <c r="M281" s="190"/>
      <c r="N281" s="191"/>
      <c r="O281" s="192">
        <f t="shared" si="114"/>
        <v>0</v>
      </c>
      <c r="P281" s="194"/>
    </row>
    <row r="282" spans="1:16" ht="24.75" hidden="1" thickTop="1" x14ac:dyDescent="0.25">
      <c r="A282" s="288" t="s">
        <v>311</v>
      </c>
      <c r="B282" s="289" t="s">
        <v>312</v>
      </c>
      <c r="C282" s="571">
        <f t="shared" si="110"/>
        <v>0</v>
      </c>
      <c r="D282" s="228"/>
      <c r="E282" s="229"/>
      <c r="F282" s="230">
        <f t="shared" si="111"/>
        <v>0</v>
      </c>
      <c r="G282" s="228"/>
      <c r="H282" s="229"/>
      <c r="I282" s="230">
        <f t="shared" si="112"/>
        <v>0</v>
      </c>
      <c r="J282" s="231"/>
      <c r="K282" s="229"/>
      <c r="L282" s="230">
        <f t="shared" si="113"/>
        <v>0</v>
      </c>
      <c r="M282" s="228"/>
      <c r="N282" s="229"/>
      <c r="O282" s="230">
        <f t="shared" si="114"/>
        <v>0</v>
      </c>
      <c r="P282" s="226"/>
    </row>
    <row r="283" spans="1:16" s="29" customFormat="1" ht="13.5" hidden="1" thickTop="1" thickBot="1" x14ac:dyDescent="0.3">
      <c r="A283" s="290" t="s">
        <v>313</v>
      </c>
      <c r="B283" s="290" t="s">
        <v>314</v>
      </c>
      <c r="C283" s="576">
        <f t="shared" si="110"/>
        <v>0</v>
      </c>
      <c r="D283" s="291"/>
      <c r="E283" s="292"/>
      <c r="F283" s="276">
        <f t="shared" si="111"/>
        <v>0</v>
      </c>
      <c r="G283" s="291"/>
      <c r="H283" s="292"/>
      <c r="I283" s="276">
        <f t="shared" si="112"/>
        <v>0</v>
      </c>
      <c r="J283" s="293"/>
      <c r="K283" s="292"/>
      <c r="L283" s="276">
        <f t="shared" si="113"/>
        <v>0</v>
      </c>
      <c r="M283" s="291"/>
      <c r="N283" s="292"/>
      <c r="O283" s="276">
        <f t="shared" si="114"/>
        <v>0</v>
      </c>
      <c r="P283" s="278"/>
    </row>
    <row r="284" spans="1:16" s="29" customFormat="1" ht="48.75" hidden="1" thickTop="1" x14ac:dyDescent="0.25">
      <c r="A284" s="285" t="s">
        <v>315</v>
      </c>
      <c r="B284" s="294" t="s">
        <v>316</v>
      </c>
      <c r="C284" s="577">
        <f t="shared" si="110"/>
        <v>0</v>
      </c>
      <c r="D284" s="295"/>
      <c r="E284" s="296"/>
      <c r="F284" s="178">
        <f t="shared" si="111"/>
        <v>0</v>
      </c>
      <c r="G284" s="221"/>
      <c r="H284" s="222"/>
      <c r="I284" s="178">
        <f t="shared" si="112"/>
        <v>0</v>
      </c>
      <c r="J284" s="223"/>
      <c r="K284" s="222"/>
      <c r="L284" s="178">
        <f t="shared" si="113"/>
        <v>0</v>
      </c>
      <c r="M284" s="221"/>
      <c r="N284" s="222"/>
      <c r="O284" s="178">
        <f t="shared" si="114"/>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gTKx094r8MEhfceXIMItMwcqFLPCv/vWM50AoJKiUQTBZ4YzuJRBwopGXEo1RFO1Q5f5sluV3eTp2guNLxlAyA==" saltValue="3Gc2KGtWo5IoxK+Sl3fhag==" spinCount="100000" sheet="1" objects="1" scenarios="1" formatCells="0" formatColumns="0" formatRows="0" sort="0"/>
  <autoFilter ref="A18:P284">
    <filterColumn colId="2">
      <filters>
        <filter val="1 000"/>
        <filter val="1 025"/>
        <filter val="1 086"/>
        <filter val="1 094 979"/>
        <filter val="1 200 080"/>
        <filter val="1 302"/>
        <filter val="1 437"/>
        <filter val="1 489"/>
        <filter val="1 567 710"/>
        <filter val="1 670"/>
        <filter val="1 692 620"/>
        <filter val="1 710 146"/>
        <filter val="1 728 344"/>
        <filter val="1 921"/>
        <filter val="1 980"/>
        <filter val="102 808"/>
        <filter val="142 436"/>
        <filter val="15 368"/>
        <filter val="16 221"/>
        <filter val="18 198"/>
        <filter val="18 482"/>
        <filter val="19 020"/>
        <filter val="2 293"/>
        <filter val="2 506"/>
        <filter val="20 842"/>
        <filter val="240"/>
        <filter val="26 601"/>
        <filter val="3 431"/>
        <filter val="30 032"/>
        <filter val="30 369"/>
        <filter val="30 616"/>
        <filter val="302 537"/>
        <filter val="33 222"/>
        <filter val="35 892"/>
        <filter val="351"/>
        <filter val="367 630"/>
        <filter val="4 169"/>
        <filter val="4 992"/>
        <filter val="-4 992"/>
        <filter val="406"/>
        <filter val="458"/>
        <filter val="48 122"/>
        <filter val="48 225"/>
        <filter val="495"/>
        <filter val="5 209"/>
        <filter val="5 709"/>
        <filter val="52"/>
        <filter val="56 549"/>
        <filter val="6 203"/>
        <filter val="6 501"/>
        <filter val="6 928"/>
        <filter val="64 780"/>
        <filter val="65 093"/>
        <filter val="700"/>
        <filter val="750"/>
        <filter val="77 656"/>
        <filter val="8 184"/>
        <filter val="8 688"/>
        <filter val="909"/>
        <filter val="950"/>
        <filter val="99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12.pielikums Jūrmalas pilsētas domes
2020.gada 17.decembra saistošajiem noteikumiem Nr.38
(protokols Nr.23, 14.punkts)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HU300"/>
  <sheetViews>
    <sheetView showGridLines="0" view="pageLayout" zoomScaleNormal="100" workbookViewId="0">
      <selection activeCell="Q8" sqref="Q8"/>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7" width="9.5703125" style="297" hidden="1" customWidth="1" outlineLevel="1"/>
    <col min="8" max="8" width="9" style="297" hidden="1" customWidth="1" outlineLevel="1"/>
    <col min="9" max="9" width="9.42578125" style="297" customWidth="1" collapsed="1"/>
    <col min="10" max="11" width="8.28515625" style="297" hidden="1" customWidth="1" outlineLevel="1"/>
    <col min="12" max="12" width="8.28515625" style="297" customWidth="1" collapsed="1"/>
    <col min="13" max="13" width="7.42578125" style="297" hidden="1" customWidth="1" outlineLevel="1"/>
    <col min="14" max="14" width="6.85546875" style="297" hidden="1" customWidth="1" outlineLevel="1"/>
    <col min="15" max="15" width="7.42578125" style="297" customWidth="1" collapsed="1"/>
    <col min="16" max="16" width="30.140625" style="297" hidden="1" customWidth="1" outlineLevel="1"/>
    <col min="17" max="17" width="9.140625" style="2" collapsed="1"/>
    <col min="18" max="19" width="9.140625" style="2"/>
    <col min="20" max="20" width="7.42578125" style="2" customWidth="1"/>
    <col min="21" max="16384" width="9.140625" style="2"/>
  </cols>
  <sheetData>
    <row r="1" spans="1:17" x14ac:dyDescent="0.25">
      <c r="A1" s="1"/>
      <c r="B1" s="1"/>
      <c r="C1" s="1"/>
      <c r="D1" s="1"/>
      <c r="E1" s="1"/>
      <c r="F1" s="1"/>
      <c r="G1" s="1"/>
      <c r="H1" s="1"/>
      <c r="I1" s="1"/>
      <c r="J1" s="1"/>
      <c r="K1" s="1"/>
      <c r="L1" s="1"/>
      <c r="M1" s="1"/>
      <c r="N1" s="1"/>
      <c r="O1" s="429" t="s">
        <v>416</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417</v>
      </c>
      <c r="D3" s="1410"/>
      <c r="E3" s="1410"/>
      <c r="F3" s="1410"/>
      <c r="G3" s="1410"/>
      <c r="H3" s="1410"/>
      <c r="I3" s="1410"/>
      <c r="J3" s="1410"/>
      <c r="K3" s="1410"/>
      <c r="L3" s="1410"/>
      <c r="M3" s="1410"/>
      <c r="N3" s="1410"/>
      <c r="O3" s="1410"/>
      <c r="P3" s="1411"/>
      <c r="Q3" s="590"/>
    </row>
    <row r="4" spans="1:17" ht="12.75" customHeight="1" x14ac:dyDescent="0.25">
      <c r="A4" s="3" t="s">
        <v>4</v>
      </c>
      <c r="B4" s="4"/>
      <c r="C4" s="1422" t="s">
        <v>418</v>
      </c>
      <c r="D4" s="1410"/>
      <c r="E4" s="1410"/>
      <c r="F4" s="1410"/>
      <c r="G4" s="1410"/>
      <c r="H4" s="1410"/>
      <c r="I4" s="1410"/>
      <c r="J4" s="1410"/>
      <c r="K4" s="1410"/>
      <c r="L4" s="1410"/>
      <c r="M4" s="1410"/>
      <c r="N4" s="1410"/>
      <c r="O4" s="1410"/>
      <c r="P4" s="1411"/>
      <c r="Q4" s="590"/>
    </row>
    <row r="5" spans="1:17" ht="12.75" customHeight="1" x14ac:dyDescent="0.25">
      <c r="A5" s="5" t="s">
        <v>6</v>
      </c>
      <c r="B5" s="6"/>
      <c r="C5" s="1404" t="s">
        <v>419</v>
      </c>
      <c r="D5" s="1404"/>
      <c r="E5" s="1404"/>
      <c r="F5" s="1404"/>
      <c r="G5" s="1404"/>
      <c r="H5" s="1404"/>
      <c r="I5" s="1404"/>
      <c r="J5" s="1404"/>
      <c r="K5" s="1404"/>
      <c r="L5" s="1404"/>
      <c r="M5" s="1404"/>
      <c r="N5" s="1404"/>
      <c r="O5" s="1404"/>
      <c r="P5" s="1405"/>
      <c r="Q5" s="590"/>
    </row>
    <row r="6" spans="1:17" ht="12.75" customHeight="1" x14ac:dyDescent="0.25">
      <c r="A6" s="5" t="s">
        <v>8</v>
      </c>
      <c r="B6" s="6"/>
      <c r="C6" s="1423" t="s">
        <v>9</v>
      </c>
      <c r="D6" s="1404"/>
      <c r="E6" s="1404"/>
      <c r="F6" s="1404"/>
      <c r="G6" s="1404"/>
      <c r="H6" s="1404"/>
      <c r="I6" s="1404"/>
      <c r="J6" s="1404"/>
      <c r="K6" s="1404"/>
      <c r="L6" s="1404"/>
      <c r="M6" s="1404"/>
      <c r="N6" s="1404"/>
      <c r="O6" s="1404"/>
      <c r="P6" s="1405"/>
      <c r="Q6" s="590"/>
    </row>
    <row r="7" spans="1:17" ht="24"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420</v>
      </c>
      <c r="D9" s="1404"/>
      <c r="E9" s="1404"/>
      <c r="F9" s="1404"/>
      <c r="G9" s="1404"/>
      <c r="H9" s="1404"/>
      <c r="I9" s="1404"/>
      <c r="J9" s="1404"/>
      <c r="K9" s="1404"/>
      <c r="L9" s="1404"/>
      <c r="M9" s="1404"/>
      <c r="N9" s="1404"/>
      <c r="O9" s="1404"/>
      <c r="P9" s="1405"/>
      <c r="Q9" s="590"/>
    </row>
    <row r="10" spans="1:17" ht="12.75" customHeight="1" x14ac:dyDescent="0.25">
      <c r="A10" s="5"/>
      <c r="B10" s="6" t="s">
        <v>15</v>
      </c>
      <c r="C10" s="1404" t="s">
        <v>421</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422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443"/>
      <c r="B20" s="444" t="s">
        <v>40</v>
      </c>
      <c r="C20" s="578">
        <f>F20+I20+L20+O20</f>
        <v>813997</v>
      </c>
      <c r="D20" s="445">
        <f t="shared" ref="D20:E20" si="0">SUM(D21,D24,D25,D41,D43)</f>
        <v>620907</v>
      </c>
      <c r="E20" s="446">
        <f t="shared" si="0"/>
        <v>0</v>
      </c>
      <c r="F20" s="447">
        <f>SUM(F21,F24,F25,F41,F43)</f>
        <v>620907</v>
      </c>
      <c r="G20" s="445">
        <f t="shared" ref="G20:H20" si="1">SUM(G21,G24,G43)</f>
        <v>183144</v>
      </c>
      <c r="H20" s="446">
        <f t="shared" si="1"/>
        <v>279</v>
      </c>
      <c r="I20" s="447">
        <f>SUM(I21,I24,I43)</f>
        <v>183423</v>
      </c>
      <c r="J20" s="448">
        <f t="shared" ref="J20:K20" si="2">SUM(J21,J26,J43)</f>
        <v>9667</v>
      </c>
      <c r="K20" s="446">
        <f t="shared" si="2"/>
        <v>0</v>
      </c>
      <c r="L20" s="447">
        <f>SUM(L21,L26,L43)</f>
        <v>9667</v>
      </c>
      <c r="M20" s="445">
        <f t="shared" ref="M20:O20" si="3">SUM(M21,M45)</f>
        <v>0</v>
      </c>
      <c r="N20" s="446">
        <f t="shared" si="3"/>
        <v>0</v>
      </c>
      <c r="O20" s="447">
        <f t="shared" si="3"/>
        <v>0</v>
      </c>
      <c r="P20" s="449"/>
    </row>
    <row r="21" spans="1:17" ht="12.75" thickTop="1" x14ac:dyDescent="0.25">
      <c r="A21" s="37"/>
      <c r="B21" s="38" t="s">
        <v>41</v>
      </c>
      <c r="C21" s="553">
        <f t="shared" ref="C21:C84" si="4">F21+I21+L21+O21</f>
        <v>2381</v>
      </c>
      <c r="D21" s="39">
        <f t="shared" ref="D21:E21" si="5">SUM(D22:D23)</f>
        <v>0</v>
      </c>
      <c r="E21" s="40">
        <f t="shared" si="5"/>
        <v>0</v>
      </c>
      <c r="F21" s="41">
        <f>SUM(F22:F23)</f>
        <v>0</v>
      </c>
      <c r="G21" s="39">
        <f t="shared" ref="G21:H21" si="6">SUM(G22:G23)</f>
        <v>0</v>
      </c>
      <c r="H21" s="40">
        <f t="shared" si="6"/>
        <v>0</v>
      </c>
      <c r="I21" s="41">
        <f>SUM(I22:I23)</f>
        <v>0</v>
      </c>
      <c r="J21" s="42">
        <f t="shared" ref="J21:K21" si="7">SUM(J22:J23)</f>
        <v>2381</v>
      </c>
      <c r="K21" s="40">
        <f t="shared" si="7"/>
        <v>0</v>
      </c>
      <c r="L21" s="41">
        <f>SUM(L22:L23)</f>
        <v>2381</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368"/>
      <c r="B23" s="355" t="s">
        <v>43</v>
      </c>
      <c r="C23" s="579">
        <f t="shared" si="4"/>
        <v>2381</v>
      </c>
      <c r="D23" s="329"/>
      <c r="E23" s="330"/>
      <c r="F23" s="331">
        <f t="shared" ref="F23:F25" si="9">D23+E23</f>
        <v>0</v>
      </c>
      <c r="G23" s="329"/>
      <c r="H23" s="330"/>
      <c r="I23" s="331">
        <f t="shared" ref="I23:I24" si="10">G23+H23</f>
        <v>0</v>
      </c>
      <c r="J23" s="332">
        <v>2381</v>
      </c>
      <c r="K23" s="330"/>
      <c r="L23" s="331">
        <f>J23+K23</f>
        <v>2381</v>
      </c>
      <c r="M23" s="329"/>
      <c r="N23" s="330"/>
      <c r="O23" s="331">
        <f>M23+N23</f>
        <v>0</v>
      </c>
      <c r="P23" s="450"/>
    </row>
    <row r="24" spans="1:17" s="29" customFormat="1" ht="29.25" customHeight="1" thickBot="1" x14ac:dyDescent="0.3">
      <c r="A24" s="300">
        <v>19300</v>
      </c>
      <c r="B24" s="300" t="s">
        <v>44</v>
      </c>
      <c r="C24" s="556">
        <f>F24+I24</f>
        <v>804330</v>
      </c>
      <c r="D24" s="301">
        <v>620907</v>
      </c>
      <c r="E24" s="302"/>
      <c r="F24" s="303">
        <f t="shared" si="9"/>
        <v>620907</v>
      </c>
      <c r="G24" s="301">
        <v>183144</v>
      </c>
      <c r="H24" s="302">
        <v>279</v>
      </c>
      <c r="I24" s="303">
        <f t="shared" si="10"/>
        <v>183423</v>
      </c>
      <c r="J24" s="304" t="s">
        <v>45</v>
      </c>
      <c r="K24" s="305" t="s">
        <v>45</v>
      </c>
      <c r="L24" s="308" t="s">
        <v>45</v>
      </c>
      <c r="M24" s="306" t="s">
        <v>45</v>
      </c>
      <c r="N24" s="307" t="s">
        <v>45</v>
      </c>
      <c r="O24" s="308" t="s">
        <v>45</v>
      </c>
      <c r="P24" s="208" t="s">
        <v>423</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7226</v>
      </c>
      <c r="D26" s="68" t="s">
        <v>45</v>
      </c>
      <c r="E26" s="67" t="s">
        <v>45</v>
      </c>
      <c r="F26" s="65" t="s">
        <v>45</v>
      </c>
      <c r="G26" s="68" t="s">
        <v>45</v>
      </c>
      <c r="H26" s="67" t="s">
        <v>45</v>
      </c>
      <c r="I26" s="65" t="s">
        <v>45</v>
      </c>
      <c r="J26" s="66">
        <f t="shared" ref="J26:K26" si="11">SUM(J27,J31,J33,J36)</f>
        <v>7226</v>
      </c>
      <c r="K26" s="67">
        <f t="shared" si="11"/>
        <v>0</v>
      </c>
      <c r="L26" s="178">
        <f>SUM(L27,L31,L33,L36)</f>
        <v>7226</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idden="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7226</v>
      </c>
      <c r="D36" s="68" t="s">
        <v>45</v>
      </c>
      <c r="E36" s="67" t="s">
        <v>45</v>
      </c>
      <c r="F36" s="65" t="s">
        <v>45</v>
      </c>
      <c r="G36" s="68" t="s">
        <v>45</v>
      </c>
      <c r="H36" s="67" t="s">
        <v>45</v>
      </c>
      <c r="I36" s="65" t="s">
        <v>45</v>
      </c>
      <c r="J36" s="66">
        <f t="shared" ref="J36:K36" si="18">SUM(J37:J40)</f>
        <v>7226</v>
      </c>
      <c r="K36" s="67">
        <f t="shared" si="18"/>
        <v>0</v>
      </c>
      <c r="L36" s="178">
        <f>SUM(L37:L40)</f>
        <v>7226</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7226</v>
      </c>
      <c r="D40" s="100" t="s">
        <v>45</v>
      </c>
      <c r="E40" s="101" t="s">
        <v>45</v>
      </c>
      <c r="F40" s="102" t="s">
        <v>45</v>
      </c>
      <c r="G40" s="100" t="s">
        <v>45</v>
      </c>
      <c r="H40" s="101" t="s">
        <v>45</v>
      </c>
      <c r="I40" s="102" t="s">
        <v>45</v>
      </c>
      <c r="J40" s="103">
        <v>7226</v>
      </c>
      <c r="K40" s="104"/>
      <c r="L40" s="216">
        <f t="shared" si="19"/>
        <v>7226</v>
      </c>
      <c r="M40" s="105" t="s">
        <v>45</v>
      </c>
      <c r="N40" s="104" t="s">
        <v>45</v>
      </c>
      <c r="O40" s="102" t="s">
        <v>45</v>
      </c>
      <c r="P40" s="45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60</v>
      </c>
      <c r="D43" s="124">
        <f t="shared" ref="D43:E43" si="21">D44</f>
        <v>0</v>
      </c>
      <c r="E43" s="125">
        <f t="shared" si="21"/>
        <v>0</v>
      </c>
      <c r="F43" s="62">
        <f>F44</f>
        <v>0</v>
      </c>
      <c r="G43" s="124">
        <f t="shared" ref="G43:L43" si="22">G44</f>
        <v>0</v>
      </c>
      <c r="H43" s="125">
        <f t="shared" si="22"/>
        <v>0</v>
      </c>
      <c r="I43" s="62">
        <f t="shared" si="22"/>
        <v>0</v>
      </c>
      <c r="J43" s="126">
        <f t="shared" si="22"/>
        <v>60</v>
      </c>
      <c r="K43" s="125">
        <f t="shared" si="22"/>
        <v>0</v>
      </c>
      <c r="L43" s="62">
        <f t="shared" si="22"/>
        <v>60</v>
      </c>
      <c r="M43" s="68" t="s">
        <v>45</v>
      </c>
      <c r="N43" s="67" t="s">
        <v>45</v>
      </c>
      <c r="O43" s="65" t="s">
        <v>45</v>
      </c>
      <c r="P43" s="69"/>
    </row>
    <row r="44" spans="1:16" s="29" customFormat="1" ht="24" x14ac:dyDescent="0.25">
      <c r="A44" s="52">
        <v>21499</v>
      </c>
      <c r="B44" s="79" t="s">
        <v>66</v>
      </c>
      <c r="C44" s="564">
        <f>F44+I44+L44</f>
        <v>60</v>
      </c>
      <c r="D44" s="127"/>
      <c r="E44" s="128"/>
      <c r="F44" s="48">
        <f>D44+E44</f>
        <v>0</v>
      </c>
      <c r="G44" s="46"/>
      <c r="H44" s="47"/>
      <c r="I44" s="48">
        <f>G44+H44</f>
        <v>0</v>
      </c>
      <c r="J44" s="75">
        <v>60</v>
      </c>
      <c r="K44" s="76"/>
      <c r="L44" s="48">
        <f>J44+K44</f>
        <v>60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813997</v>
      </c>
      <c r="D50" s="150">
        <f t="shared" ref="D50:E50" si="26">SUM(D51,D269)</f>
        <v>620907</v>
      </c>
      <c r="E50" s="151">
        <f t="shared" si="26"/>
        <v>0</v>
      </c>
      <c r="F50" s="152">
        <f>SUM(F51,F269)</f>
        <v>620907</v>
      </c>
      <c r="G50" s="150">
        <f t="shared" ref="G50:O50" si="27">SUM(G51,G269)</f>
        <v>183144</v>
      </c>
      <c r="H50" s="151">
        <f t="shared" si="27"/>
        <v>279</v>
      </c>
      <c r="I50" s="152">
        <f t="shared" si="27"/>
        <v>183423</v>
      </c>
      <c r="J50" s="153">
        <f t="shared" si="27"/>
        <v>9667</v>
      </c>
      <c r="K50" s="151">
        <f t="shared" si="27"/>
        <v>0</v>
      </c>
      <c r="L50" s="152">
        <f t="shared" si="27"/>
        <v>9667</v>
      </c>
      <c r="M50" s="150">
        <f t="shared" si="27"/>
        <v>0</v>
      </c>
      <c r="N50" s="151">
        <f t="shared" si="27"/>
        <v>0</v>
      </c>
      <c r="O50" s="152">
        <f t="shared" si="27"/>
        <v>0</v>
      </c>
      <c r="P50" s="154"/>
    </row>
    <row r="51" spans="1:16" s="29" customFormat="1" ht="36.75" thickTop="1" x14ac:dyDescent="0.25">
      <c r="A51" s="155"/>
      <c r="B51" s="156" t="s">
        <v>72</v>
      </c>
      <c r="C51" s="568">
        <f t="shared" si="4"/>
        <v>813997</v>
      </c>
      <c r="D51" s="157">
        <f t="shared" ref="D51:E51" si="28">SUM(D52,D181)</f>
        <v>620907</v>
      </c>
      <c r="E51" s="158">
        <f t="shared" si="28"/>
        <v>0</v>
      </c>
      <c r="F51" s="159">
        <f>SUM(F52,F181)</f>
        <v>620907</v>
      </c>
      <c r="G51" s="157">
        <f t="shared" ref="G51:H51" si="29">SUM(G52,G181)</f>
        <v>183144</v>
      </c>
      <c r="H51" s="158">
        <f t="shared" si="29"/>
        <v>279</v>
      </c>
      <c r="I51" s="159">
        <f>SUM(I52,I181)</f>
        <v>183423</v>
      </c>
      <c r="J51" s="160">
        <f t="shared" ref="J51:K51" si="30">SUM(J52,J181)</f>
        <v>9667</v>
      </c>
      <c r="K51" s="158">
        <f t="shared" si="30"/>
        <v>0</v>
      </c>
      <c r="L51" s="159">
        <f>SUM(L52,L181)</f>
        <v>9667</v>
      </c>
      <c r="M51" s="157">
        <f t="shared" ref="M51:O51" si="31">SUM(M52,M181)</f>
        <v>0</v>
      </c>
      <c r="N51" s="158">
        <f t="shared" si="31"/>
        <v>0</v>
      </c>
      <c r="O51" s="159">
        <f t="shared" si="31"/>
        <v>0</v>
      </c>
      <c r="P51" s="161"/>
    </row>
    <row r="52" spans="1:16" s="29" customFormat="1" ht="24" x14ac:dyDescent="0.25">
      <c r="A52" s="162"/>
      <c r="B52" s="20" t="s">
        <v>73</v>
      </c>
      <c r="C52" s="569">
        <f t="shared" si="4"/>
        <v>809207</v>
      </c>
      <c r="D52" s="163">
        <f t="shared" ref="D52:E52" si="32">SUM(D53,D75,D160,D174)</f>
        <v>617686</v>
      </c>
      <c r="E52" s="164">
        <f t="shared" si="32"/>
        <v>0</v>
      </c>
      <c r="F52" s="165">
        <f>SUM(F53,F75,F160,F174)</f>
        <v>617686</v>
      </c>
      <c r="G52" s="163">
        <f t="shared" ref="G52:H52" si="33">SUM(G53,G75,G160,G174)</f>
        <v>181575</v>
      </c>
      <c r="H52" s="164">
        <f t="shared" si="33"/>
        <v>279</v>
      </c>
      <c r="I52" s="165">
        <f>SUM(I53,I75,I160,I174)</f>
        <v>181854</v>
      </c>
      <c r="J52" s="166">
        <f t="shared" ref="J52:K52" si="34">SUM(J53,J75,J160,J174)</f>
        <v>9667</v>
      </c>
      <c r="K52" s="164">
        <f t="shared" si="34"/>
        <v>0</v>
      </c>
      <c r="L52" s="165">
        <f>SUM(L53,L75,L160,L174)</f>
        <v>9667</v>
      </c>
      <c r="M52" s="163">
        <f t="shared" ref="M52:O52" si="35">SUM(M53,M75,M160,M174)</f>
        <v>0</v>
      </c>
      <c r="N52" s="164">
        <f t="shared" si="35"/>
        <v>0</v>
      </c>
      <c r="O52" s="165">
        <f t="shared" si="35"/>
        <v>0</v>
      </c>
      <c r="P52" s="167"/>
    </row>
    <row r="53" spans="1:16" s="29" customFormat="1" x14ac:dyDescent="0.25">
      <c r="A53" s="168">
        <v>1000</v>
      </c>
      <c r="B53" s="168" t="s">
        <v>74</v>
      </c>
      <c r="C53" s="570">
        <f t="shared" si="4"/>
        <v>711400</v>
      </c>
      <c r="D53" s="169">
        <f t="shared" ref="D53:E53" si="36">SUM(D54,D67)</f>
        <v>531503</v>
      </c>
      <c r="E53" s="170">
        <f t="shared" si="36"/>
        <v>0</v>
      </c>
      <c r="F53" s="171">
        <f>SUM(F54,F67)</f>
        <v>531503</v>
      </c>
      <c r="G53" s="169">
        <f t="shared" ref="G53:H53" si="37">SUM(G54,G67)</f>
        <v>179618</v>
      </c>
      <c r="H53" s="170">
        <f t="shared" si="37"/>
        <v>279</v>
      </c>
      <c r="I53" s="171">
        <f>SUM(I54,I67)</f>
        <v>179897</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537508</v>
      </c>
      <c r="D54" s="176">
        <f t="shared" ref="D54:E54" si="40">SUM(D55,D58,D66)</f>
        <v>393877</v>
      </c>
      <c r="E54" s="177">
        <f t="shared" si="40"/>
        <v>0</v>
      </c>
      <c r="F54" s="178">
        <f>SUM(F55,F58,F66)</f>
        <v>393877</v>
      </c>
      <c r="G54" s="176">
        <f t="shared" ref="G54:H54" si="41">SUM(G55,G58,G66)</f>
        <v>143406</v>
      </c>
      <c r="H54" s="177">
        <f t="shared" si="41"/>
        <v>225</v>
      </c>
      <c r="I54" s="178">
        <f>SUM(I55,I58,I66)</f>
        <v>143631</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491962</v>
      </c>
      <c r="D55" s="140">
        <f t="shared" ref="D55:E55" si="44">SUM(D56:D57)</f>
        <v>351106</v>
      </c>
      <c r="E55" s="141">
        <f t="shared" si="44"/>
        <v>0</v>
      </c>
      <c r="F55" s="182">
        <f>SUM(F56:F57)</f>
        <v>351106</v>
      </c>
      <c r="G55" s="140">
        <f t="shared" ref="G55:H55" si="45">SUM(G56:G57)</f>
        <v>140856</v>
      </c>
      <c r="H55" s="141">
        <f t="shared" si="45"/>
        <v>0</v>
      </c>
      <c r="I55" s="182">
        <f>SUM(I56:I57)</f>
        <v>140856</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x14ac:dyDescent="0.25">
      <c r="A57" s="52">
        <v>1119</v>
      </c>
      <c r="B57" s="79" t="s">
        <v>78</v>
      </c>
      <c r="C57" s="559">
        <f t="shared" si="4"/>
        <v>491962</v>
      </c>
      <c r="D57" s="190">
        <v>351106</v>
      </c>
      <c r="E57" s="191"/>
      <c r="F57" s="192">
        <f t="shared" si="48"/>
        <v>351106</v>
      </c>
      <c r="G57" s="190">
        <v>140856</v>
      </c>
      <c r="H57" s="191"/>
      <c r="I57" s="192">
        <f t="shared" si="49"/>
        <v>140856</v>
      </c>
      <c r="J57" s="193"/>
      <c r="K57" s="191"/>
      <c r="L57" s="192">
        <f t="shared" si="50"/>
        <v>0</v>
      </c>
      <c r="M57" s="190"/>
      <c r="N57" s="191"/>
      <c r="O57" s="192">
        <f t="shared" si="51"/>
        <v>0</v>
      </c>
      <c r="P57" s="208"/>
    </row>
    <row r="58" spans="1:16" x14ac:dyDescent="0.25">
      <c r="A58" s="195">
        <v>1140</v>
      </c>
      <c r="B58" s="79" t="s">
        <v>79</v>
      </c>
      <c r="C58" s="559">
        <f t="shared" si="4"/>
        <v>43253</v>
      </c>
      <c r="D58" s="196">
        <f t="shared" ref="D58:E58" si="52">SUM(D59:D65)</f>
        <v>40478</v>
      </c>
      <c r="E58" s="197">
        <f t="shared" si="52"/>
        <v>0</v>
      </c>
      <c r="F58" s="192">
        <f>SUM(F59:F65)</f>
        <v>40478</v>
      </c>
      <c r="G58" s="196">
        <f t="shared" ref="G58:H58" si="53">SUM(G59:G65)</f>
        <v>2550</v>
      </c>
      <c r="H58" s="197">
        <f t="shared" si="53"/>
        <v>225</v>
      </c>
      <c r="I58" s="192">
        <f>SUM(I59:I65)</f>
        <v>2775</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 x14ac:dyDescent="0.25">
      <c r="A60" s="355">
        <v>1142</v>
      </c>
      <c r="B60" s="356" t="s">
        <v>81</v>
      </c>
      <c r="C60" s="580">
        <f t="shared" si="4"/>
        <v>1025</v>
      </c>
      <c r="D60" s="242">
        <v>1025</v>
      </c>
      <c r="E60" s="211"/>
      <c r="F60" s="241">
        <f t="shared" si="56"/>
        <v>1025</v>
      </c>
      <c r="G60" s="242">
        <v>0</v>
      </c>
      <c r="H60" s="211"/>
      <c r="I60" s="241">
        <f t="shared" si="57"/>
        <v>0</v>
      </c>
      <c r="J60" s="357"/>
      <c r="K60" s="211"/>
      <c r="L60" s="241">
        <f t="shared" si="58"/>
        <v>0</v>
      </c>
      <c r="M60" s="242"/>
      <c r="N60" s="211"/>
      <c r="O60" s="241">
        <f t="shared" si="59"/>
        <v>0</v>
      </c>
      <c r="P60" s="358"/>
    </row>
    <row r="61" spans="1:16" ht="24" x14ac:dyDescent="0.25">
      <c r="A61" s="52">
        <v>1145</v>
      </c>
      <c r="B61" s="79" t="s">
        <v>82</v>
      </c>
      <c r="C61" s="559">
        <f t="shared" si="4"/>
        <v>3847</v>
      </c>
      <c r="D61" s="190">
        <v>2448</v>
      </c>
      <c r="E61" s="191"/>
      <c r="F61" s="192">
        <f t="shared" si="56"/>
        <v>2448</v>
      </c>
      <c r="G61" s="190">
        <v>1399</v>
      </c>
      <c r="H61" s="191"/>
      <c r="I61" s="192">
        <f t="shared" si="57"/>
        <v>1399</v>
      </c>
      <c r="J61" s="193"/>
      <c r="K61" s="191"/>
      <c r="L61" s="192">
        <f t="shared" si="58"/>
        <v>0</v>
      </c>
      <c r="M61" s="190"/>
      <c r="N61" s="191"/>
      <c r="O61" s="192">
        <f t="shared" si="59"/>
        <v>0</v>
      </c>
      <c r="P61" s="208"/>
    </row>
    <row r="62" spans="1:16" ht="27.75" hidden="1" customHeight="1" x14ac:dyDescent="0.25">
      <c r="A62" s="355">
        <v>1146</v>
      </c>
      <c r="B62" s="356" t="s">
        <v>83</v>
      </c>
      <c r="C62" s="580">
        <f t="shared" si="4"/>
        <v>0</v>
      </c>
      <c r="D62" s="242"/>
      <c r="E62" s="211"/>
      <c r="F62" s="241">
        <f t="shared" si="56"/>
        <v>0</v>
      </c>
      <c r="G62" s="242"/>
      <c r="H62" s="211"/>
      <c r="I62" s="241">
        <f t="shared" si="57"/>
        <v>0</v>
      </c>
      <c r="J62" s="357"/>
      <c r="K62" s="211"/>
      <c r="L62" s="241">
        <f t="shared" si="58"/>
        <v>0</v>
      </c>
      <c r="M62" s="242"/>
      <c r="N62" s="211"/>
      <c r="O62" s="241">
        <f t="shared" si="59"/>
        <v>0</v>
      </c>
      <c r="P62" s="359"/>
    </row>
    <row r="63" spans="1:16" x14ac:dyDescent="0.25">
      <c r="A63" s="52">
        <v>1147</v>
      </c>
      <c r="B63" s="79" t="s">
        <v>84</v>
      </c>
      <c r="C63" s="559">
        <f t="shared" si="4"/>
        <v>4157</v>
      </c>
      <c r="D63" s="190">
        <v>4157</v>
      </c>
      <c r="E63" s="191"/>
      <c r="F63" s="192">
        <f t="shared" si="56"/>
        <v>4157</v>
      </c>
      <c r="G63" s="190"/>
      <c r="H63" s="191"/>
      <c r="I63" s="192">
        <f t="shared" si="57"/>
        <v>0</v>
      </c>
      <c r="J63" s="193"/>
      <c r="K63" s="191"/>
      <c r="L63" s="192">
        <f t="shared" si="58"/>
        <v>0</v>
      </c>
      <c r="M63" s="190"/>
      <c r="N63" s="191"/>
      <c r="O63" s="192">
        <f t="shared" si="59"/>
        <v>0</v>
      </c>
      <c r="P63" s="194"/>
    </row>
    <row r="64" spans="1:16" x14ac:dyDescent="0.25">
      <c r="A64" s="355">
        <v>1148</v>
      </c>
      <c r="B64" s="356" t="s">
        <v>85</v>
      </c>
      <c r="C64" s="580">
        <f t="shared" si="4"/>
        <v>29830</v>
      </c>
      <c r="D64" s="242">
        <v>28679</v>
      </c>
      <c r="E64" s="211"/>
      <c r="F64" s="241">
        <f t="shared" si="56"/>
        <v>28679</v>
      </c>
      <c r="G64" s="242">
        <v>1151</v>
      </c>
      <c r="H64" s="211"/>
      <c r="I64" s="241">
        <f t="shared" si="57"/>
        <v>1151</v>
      </c>
      <c r="J64" s="357"/>
      <c r="K64" s="211"/>
      <c r="L64" s="241">
        <f t="shared" si="58"/>
        <v>0</v>
      </c>
      <c r="M64" s="242"/>
      <c r="N64" s="211"/>
      <c r="O64" s="241">
        <f t="shared" si="59"/>
        <v>0</v>
      </c>
      <c r="P64" s="359"/>
    </row>
    <row r="65" spans="1:16" ht="24" customHeight="1" x14ac:dyDescent="0.25">
      <c r="A65" s="52">
        <v>1149</v>
      </c>
      <c r="B65" s="79" t="s">
        <v>86</v>
      </c>
      <c r="C65" s="559">
        <f t="shared" si="4"/>
        <v>225</v>
      </c>
      <c r="D65" s="190"/>
      <c r="E65" s="191"/>
      <c r="F65" s="192">
        <f t="shared" si="56"/>
        <v>0</v>
      </c>
      <c r="G65" s="190"/>
      <c r="H65" s="191">
        <v>225</v>
      </c>
      <c r="I65" s="192">
        <f t="shared" si="57"/>
        <v>225</v>
      </c>
      <c r="J65" s="193"/>
      <c r="K65" s="191"/>
      <c r="L65" s="192">
        <f t="shared" si="58"/>
        <v>0</v>
      </c>
      <c r="M65" s="190"/>
      <c r="N65" s="191"/>
      <c r="O65" s="192">
        <f t="shared" si="59"/>
        <v>0</v>
      </c>
      <c r="P65" s="208" t="s">
        <v>423</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173892</v>
      </c>
      <c r="D67" s="176">
        <f t="shared" ref="D67:E67" si="60">SUM(D68:D69)</f>
        <v>137626</v>
      </c>
      <c r="E67" s="177">
        <f t="shared" si="60"/>
        <v>0</v>
      </c>
      <c r="F67" s="178">
        <f>SUM(F68:F69)</f>
        <v>137626</v>
      </c>
      <c r="G67" s="176">
        <f t="shared" ref="G67:H67" si="61">SUM(G68:G69)</f>
        <v>36212</v>
      </c>
      <c r="H67" s="177">
        <f t="shared" si="61"/>
        <v>54</v>
      </c>
      <c r="I67" s="178">
        <f>SUM(I68:I69)</f>
        <v>36266</v>
      </c>
      <c r="J67" s="179">
        <f t="shared" ref="J67:K67" si="62">SUM(J68:J69)</f>
        <v>0</v>
      </c>
      <c r="K67" s="177">
        <f t="shared" si="62"/>
        <v>0</v>
      </c>
      <c r="L67" s="178">
        <f>SUM(L68:L69)</f>
        <v>0</v>
      </c>
      <c r="M67" s="176">
        <f t="shared" ref="M67:O67" si="63">SUM(M68:M69)</f>
        <v>0</v>
      </c>
      <c r="N67" s="177">
        <f t="shared" si="63"/>
        <v>0</v>
      </c>
      <c r="O67" s="178">
        <f t="shared" si="63"/>
        <v>0</v>
      </c>
      <c r="P67" s="202"/>
    </row>
    <row r="68" spans="1:16" ht="29.25" customHeight="1" x14ac:dyDescent="0.25">
      <c r="A68" s="593">
        <v>1210</v>
      </c>
      <c r="B68" s="71" t="s">
        <v>90</v>
      </c>
      <c r="C68" s="558">
        <f t="shared" si="4"/>
        <v>135336</v>
      </c>
      <c r="D68" s="185">
        <v>100420</v>
      </c>
      <c r="E68" s="186"/>
      <c r="F68" s="187">
        <f>D68+E68</f>
        <v>100420</v>
      </c>
      <c r="G68" s="185">
        <v>34862</v>
      </c>
      <c r="H68" s="186">
        <v>54</v>
      </c>
      <c r="I68" s="187">
        <f>G68+H68</f>
        <v>34916</v>
      </c>
      <c r="J68" s="188"/>
      <c r="K68" s="186"/>
      <c r="L68" s="187">
        <f>J68+K68</f>
        <v>0</v>
      </c>
      <c r="M68" s="185"/>
      <c r="N68" s="186"/>
      <c r="O68" s="187">
        <f t="shared" ref="O68" si="64">M68+N68</f>
        <v>0</v>
      </c>
      <c r="P68" s="208" t="s">
        <v>424</v>
      </c>
    </row>
    <row r="69" spans="1:16" ht="24" x14ac:dyDescent="0.25">
      <c r="A69" s="195">
        <v>1220</v>
      </c>
      <c r="B69" s="79" t="s">
        <v>92</v>
      </c>
      <c r="C69" s="559">
        <f t="shared" si="4"/>
        <v>38556</v>
      </c>
      <c r="D69" s="196">
        <f t="shared" ref="D69:E69" si="65">SUM(D70:D74)</f>
        <v>37206</v>
      </c>
      <c r="E69" s="197">
        <f t="shared" si="65"/>
        <v>0</v>
      </c>
      <c r="F69" s="192">
        <f>SUM(F70:F74)</f>
        <v>37206</v>
      </c>
      <c r="G69" s="196">
        <f t="shared" ref="G69:H69" si="66">SUM(G70:G74)</f>
        <v>1350</v>
      </c>
      <c r="H69" s="197">
        <f t="shared" si="66"/>
        <v>0</v>
      </c>
      <c r="I69" s="192">
        <f>SUM(I70:I74)</f>
        <v>1350</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24323</v>
      </c>
      <c r="D70" s="190">
        <v>22973</v>
      </c>
      <c r="E70" s="191"/>
      <c r="F70" s="192">
        <f t="shared" ref="F70:F74" si="69">D70+E70</f>
        <v>22973</v>
      </c>
      <c r="G70" s="190">
        <v>1350</v>
      </c>
      <c r="H70" s="191"/>
      <c r="I70" s="192">
        <f t="shared" ref="I70:I74" si="70">G70+H70</f>
        <v>1350</v>
      </c>
      <c r="J70" s="193"/>
      <c r="K70" s="191"/>
      <c r="L70" s="192">
        <f t="shared" ref="L70:L74" si="71">J70+K70</f>
        <v>0</v>
      </c>
      <c r="M70" s="190"/>
      <c r="N70" s="191"/>
      <c r="O70" s="192">
        <f t="shared" ref="O70:O74" si="72">M70+N70</f>
        <v>0</v>
      </c>
      <c r="P70" s="20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13233</v>
      </c>
      <c r="D73" s="190">
        <v>13233</v>
      </c>
      <c r="E73" s="191"/>
      <c r="F73" s="192">
        <f t="shared" si="69"/>
        <v>13233</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1000</v>
      </c>
      <c r="D74" s="190">
        <v>1000</v>
      </c>
      <c r="E74" s="191"/>
      <c r="F74" s="192">
        <f t="shared" si="69"/>
        <v>1000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97807</v>
      </c>
      <c r="D75" s="169">
        <f t="shared" ref="D75:O75" si="73">SUM(D76,D83,D120,D151,D152)</f>
        <v>86183</v>
      </c>
      <c r="E75" s="170">
        <f t="shared" si="73"/>
        <v>0</v>
      </c>
      <c r="F75" s="171">
        <f t="shared" si="73"/>
        <v>86183</v>
      </c>
      <c r="G75" s="169">
        <f t="shared" si="73"/>
        <v>1957</v>
      </c>
      <c r="H75" s="170">
        <f t="shared" si="73"/>
        <v>0</v>
      </c>
      <c r="I75" s="171">
        <f t="shared" si="73"/>
        <v>1957</v>
      </c>
      <c r="J75" s="172">
        <f t="shared" si="73"/>
        <v>9667</v>
      </c>
      <c r="K75" s="170">
        <f t="shared" si="73"/>
        <v>0</v>
      </c>
      <c r="L75" s="171">
        <f t="shared" si="73"/>
        <v>9667</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48760</v>
      </c>
      <c r="D83" s="176">
        <f t="shared" ref="D83:E83" si="94">SUM(D84,D85,D91,D99,D107,D108,D114,D119)</f>
        <v>48014</v>
      </c>
      <c r="E83" s="177">
        <f t="shared" si="94"/>
        <v>0</v>
      </c>
      <c r="F83" s="178">
        <f>SUM(F84,F85,F91,F99,F107,F108,F114,F119)</f>
        <v>48014</v>
      </c>
      <c r="G83" s="176">
        <f t="shared" ref="G83:H83" si="95">SUM(G84,G85,G91,G99,G107,G108,G114,G119)</f>
        <v>686</v>
      </c>
      <c r="H83" s="177">
        <f t="shared" si="95"/>
        <v>0</v>
      </c>
      <c r="I83" s="178">
        <f>SUM(I84,I85,I91,I99,I107,I108,I114,I119)</f>
        <v>686</v>
      </c>
      <c r="J83" s="179">
        <f t="shared" ref="J83:K83" si="96">SUM(J84,J85,J91,J99,J107,J108,J114,J119)</f>
        <v>60</v>
      </c>
      <c r="K83" s="177">
        <f t="shared" si="96"/>
        <v>0</v>
      </c>
      <c r="L83" s="178">
        <f>SUM(L84,L85,L91,L99,L107,L108,L114,L119)</f>
        <v>60</v>
      </c>
      <c r="M83" s="176">
        <f t="shared" ref="M83:O83" si="97">SUM(M84,M85,M91,M99,M107,M108,M114,M119)</f>
        <v>0</v>
      </c>
      <c r="N83" s="177">
        <f t="shared" si="97"/>
        <v>0</v>
      </c>
      <c r="O83" s="178">
        <f t="shared" si="97"/>
        <v>0</v>
      </c>
      <c r="P83" s="207"/>
    </row>
    <row r="84" spans="1:16" x14ac:dyDescent="0.25">
      <c r="A84" s="181">
        <v>2210</v>
      </c>
      <c r="B84" s="135" t="s">
        <v>105</v>
      </c>
      <c r="C84" s="565">
        <f t="shared" si="4"/>
        <v>1075</v>
      </c>
      <c r="D84" s="199">
        <v>1015</v>
      </c>
      <c r="E84" s="200"/>
      <c r="F84" s="182">
        <f>D84+E84</f>
        <v>1015</v>
      </c>
      <c r="G84" s="199"/>
      <c r="H84" s="200"/>
      <c r="I84" s="182">
        <f>G84+H84</f>
        <v>0</v>
      </c>
      <c r="J84" s="201">
        <v>60</v>
      </c>
      <c r="K84" s="200"/>
      <c r="L84" s="182">
        <f>J84+K84</f>
        <v>60</v>
      </c>
      <c r="M84" s="199"/>
      <c r="N84" s="200"/>
      <c r="O84" s="182">
        <f t="shared" ref="O84" si="98">M84+N84</f>
        <v>0</v>
      </c>
      <c r="P84" s="184"/>
    </row>
    <row r="85" spans="1:16" ht="24" x14ac:dyDescent="0.25">
      <c r="A85" s="195">
        <v>2220</v>
      </c>
      <c r="B85" s="79" t="s">
        <v>106</v>
      </c>
      <c r="C85" s="559">
        <f t="shared" ref="C85:C148" si="99">F85+I85+L85+O85</f>
        <v>35534</v>
      </c>
      <c r="D85" s="196">
        <f t="shared" ref="D85:E85" si="100">SUM(D86:D90)</f>
        <v>35534</v>
      </c>
      <c r="E85" s="197">
        <f t="shared" si="100"/>
        <v>0</v>
      </c>
      <c r="F85" s="192">
        <f>SUM(F86:F90)</f>
        <v>35534</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x14ac:dyDescent="0.25">
      <c r="A86" s="52">
        <v>2221</v>
      </c>
      <c r="B86" s="79" t="s">
        <v>107</v>
      </c>
      <c r="C86" s="559">
        <f t="shared" si="99"/>
        <v>20489</v>
      </c>
      <c r="D86" s="190">
        <v>20489</v>
      </c>
      <c r="E86" s="191"/>
      <c r="F86" s="192">
        <f t="shared" ref="F86:F90" si="104">D86+E86</f>
        <v>20489</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52">
        <v>2222</v>
      </c>
      <c r="B87" s="79" t="s">
        <v>108</v>
      </c>
      <c r="C87" s="559">
        <f t="shared" si="99"/>
        <v>5282</v>
      </c>
      <c r="D87" s="190">
        <v>5282</v>
      </c>
      <c r="E87" s="191"/>
      <c r="F87" s="192">
        <f t="shared" si="104"/>
        <v>5282</v>
      </c>
      <c r="G87" s="190"/>
      <c r="H87" s="191"/>
      <c r="I87" s="192">
        <f t="shared" si="105"/>
        <v>0</v>
      </c>
      <c r="J87" s="193"/>
      <c r="K87" s="191"/>
      <c r="L87" s="192">
        <f t="shared" si="106"/>
        <v>0</v>
      </c>
      <c r="M87" s="190"/>
      <c r="N87" s="191"/>
      <c r="O87" s="192">
        <f t="shared" si="107"/>
        <v>0</v>
      </c>
      <c r="P87" s="194"/>
    </row>
    <row r="88" spans="1:16" x14ac:dyDescent="0.25">
      <c r="A88" s="52">
        <v>2223</v>
      </c>
      <c r="B88" s="79" t="s">
        <v>109</v>
      </c>
      <c r="C88" s="559">
        <f t="shared" si="99"/>
        <v>8227</v>
      </c>
      <c r="D88" s="190">
        <v>8227</v>
      </c>
      <c r="E88" s="191"/>
      <c r="F88" s="192">
        <f t="shared" si="104"/>
        <v>8227</v>
      </c>
      <c r="G88" s="190"/>
      <c r="H88" s="191"/>
      <c r="I88" s="192">
        <f t="shared" si="105"/>
        <v>0</v>
      </c>
      <c r="J88" s="193"/>
      <c r="K88" s="191"/>
      <c r="L88" s="192">
        <f t="shared" si="106"/>
        <v>0</v>
      </c>
      <c r="M88" s="190"/>
      <c r="N88" s="191"/>
      <c r="O88" s="192">
        <f t="shared" si="107"/>
        <v>0</v>
      </c>
      <c r="P88" s="194"/>
    </row>
    <row r="89" spans="1:16" ht="48" x14ac:dyDescent="0.25">
      <c r="A89" s="52">
        <v>2224</v>
      </c>
      <c r="B89" s="79" t="s">
        <v>110</v>
      </c>
      <c r="C89" s="559">
        <f t="shared" si="99"/>
        <v>1536</v>
      </c>
      <c r="D89" s="190">
        <v>1536</v>
      </c>
      <c r="E89" s="191"/>
      <c r="F89" s="192">
        <f t="shared" si="104"/>
        <v>1536</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4089</v>
      </c>
      <c r="D91" s="196">
        <f t="shared" ref="D91:E91" si="108">SUM(D92:D98)</f>
        <v>3403</v>
      </c>
      <c r="E91" s="197">
        <f t="shared" si="108"/>
        <v>0</v>
      </c>
      <c r="F91" s="192">
        <f>SUM(F92:F98)</f>
        <v>3403</v>
      </c>
      <c r="G91" s="196">
        <f t="shared" ref="G91:H91" si="109">SUM(G92:G98)</f>
        <v>686</v>
      </c>
      <c r="H91" s="197">
        <f t="shared" si="109"/>
        <v>0</v>
      </c>
      <c r="I91" s="192">
        <f>SUM(I92:I98)</f>
        <v>686</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355">
        <v>2231</v>
      </c>
      <c r="B92" s="356" t="s">
        <v>113</v>
      </c>
      <c r="C92" s="580">
        <f t="shared" si="99"/>
        <v>263</v>
      </c>
      <c r="D92" s="242"/>
      <c r="E92" s="211"/>
      <c r="F92" s="241">
        <f t="shared" ref="F92:F98" si="112">D92+E92</f>
        <v>0</v>
      </c>
      <c r="G92" s="242">
        <v>263</v>
      </c>
      <c r="H92" s="211"/>
      <c r="I92" s="241">
        <f t="shared" ref="I92:I98" si="113">G92+H92</f>
        <v>263</v>
      </c>
      <c r="J92" s="357"/>
      <c r="K92" s="211"/>
      <c r="L92" s="241">
        <f t="shared" ref="L92:L98" si="114">J92+K92</f>
        <v>0</v>
      </c>
      <c r="M92" s="242"/>
      <c r="N92" s="211"/>
      <c r="O92" s="241">
        <f t="shared" ref="O92:O98" si="115">M92+N92</f>
        <v>0</v>
      </c>
      <c r="P92" s="35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9.25" customHeight="1" x14ac:dyDescent="0.25">
      <c r="A94" s="362">
        <v>2233</v>
      </c>
      <c r="B94" s="363" t="s">
        <v>115</v>
      </c>
      <c r="C94" s="581">
        <f t="shared" si="99"/>
        <v>423</v>
      </c>
      <c r="D94" s="364"/>
      <c r="E94" s="365"/>
      <c r="F94" s="366">
        <f t="shared" si="112"/>
        <v>0</v>
      </c>
      <c r="G94" s="364">
        <v>423</v>
      </c>
      <c r="H94" s="365"/>
      <c r="I94" s="366">
        <f t="shared" si="113"/>
        <v>423</v>
      </c>
      <c r="J94" s="367"/>
      <c r="K94" s="365"/>
      <c r="L94" s="366">
        <f t="shared" si="114"/>
        <v>0</v>
      </c>
      <c r="M94" s="364"/>
      <c r="N94" s="365"/>
      <c r="O94" s="366">
        <f t="shared" si="115"/>
        <v>0</v>
      </c>
      <c r="P94" s="358"/>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3403</v>
      </c>
      <c r="D98" s="190">
        <v>3403</v>
      </c>
      <c r="E98" s="191"/>
      <c r="F98" s="192">
        <f t="shared" si="112"/>
        <v>3403</v>
      </c>
      <c r="G98" s="190"/>
      <c r="H98" s="191"/>
      <c r="I98" s="192">
        <f t="shared" si="113"/>
        <v>0</v>
      </c>
      <c r="J98" s="193"/>
      <c r="K98" s="191"/>
      <c r="L98" s="192">
        <f t="shared" si="114"/>
        <v>0</v>
      </c>
      <c r="M98" s="190"/>
      <c r="N98" s="191"/>
      <c r="O98" s="192">
        <f t="shared" si="115"/>
        <v>0</v>
      </c>
      <c r="P98" s="194"/>
    </row>
    <row r="99" spans="1:16" ht="36" x14ac:dyDescent="0.25">
      <c r="A99" s="195">
        <v>2240</v>
      </c>
      <c r="B99" s="79" t="s">
        <v>120</v>
      </c>
      <c r="C99" s="559">
        <f t="shared" si="99"/>
        <v>7100</v>
      </c>
      <c r="D99" s="196">
        <f t="shared" ref="D99:E99" si="116">SUM(D100:D106)</f>
        <v>7100</v>
      </c>
      <c r="E99" s="197">
        <f t="shared" si="116"/>
        <v>0</v>
      </c>
      <c r="F99" s="192">
        <f>SUM(F100:F106)</f>
        <v>7100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2141</v>
      </c>
      <c r="D102" s="190">
        <v>2141</v>
      </c>
      <c r="E102" s="191"/>
      <c r="F102" s="192">
        <f t="shared" si="120"/>
        <v>2141</v>
      </c>
      <c r="G102" s="190"/>
      <c r="H102" s="191"/>
      <c r="I102" s="192">
        <f t="shared" si="121"/>
        <v>0</v>
      </c>
      <c r="J102" s="193"/>
      <c r="K102" s="191"/>
      <c r="L102" s="192">
        <f t="shared" si="122"/>
        <v>0</v>
      </c>
      <c r="M102" s="190"/>
      <c r="N102" s="191"/>
      <c r="O102" s="192">
        <f t="shared" si="123"/>
        <v>0</v>
      </c>
      <c r="P102" s="194"/>
    </row>
    <row r="103" spans="1:16" x14ac:dyDescent="0.25">
      <c r="A103" s="355">
        <v>2244</v>
      </c>
      <c r="B103" s="356" t="s">
        <v>124</v>
      </c>
      <c r="C103" s="580">
        <f t="shared" si="99"/>
        <v>4959</v>
      </c>
      <c r="D103" s="242">
        <v>4959</v>
      </c>
      <c r="E103" s="211"/>
      <c r="F103" s="241">
        <f t="shared" si="120"/>
        <v>4959</v>
      </c>
      <c r="G103" s="242"/>
      <c r="H103" s="211"/>
      <c r="I103" s="241">
        <f t="shared" si="121"/>
        <v>0</v>
      </c>
      <c r="J103" s="357"/>
      <c r="K103" s="211"/>
      <c r="L103" s="241">
        <f t="shared" si="122"/>
        <v>0</v>
      </c>
      <c r="M103" s="242"/>
      <c r="N103" s="211"/>
      <c r="O103" s="241">
        <f t="shared" si="123"/>
        <v>0</v>
      </c>
      <c r="P103" s="359"/>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910</v>
      </c>
      <c r="D107" s="190">
        <v>910</v>
      </c>
      <c r="E107" s="191"/>
      <c r="F107" s="192">
        <f t="shared" si="120"/>
        <v>910</v>
      </c>
      <c r="G107" s="190"/>
      <c r="H107" s="191"/>
      <c r="I107" s="192">
        <f t="shared" si="121"/>
        <v>0</v>
      </c>
      <c r="J107" s="193"/>
      <c r="K107" s="191"/>
      <c r="L107" s="192">
        <f t="shared" si="122"/>
        <v>0</v>
      </c>
      <c r="M107" s="190"/>
      <c r="N107" s="191"/>
      <c r="O107" s="192">
        <f t="shared" si="123"/>
        <v>0</v>
      </c>
      <c r="P107" s="194"/>
    </row>
    <row r="108" spans="1:16" x14ac:dyDescent="0.25">
      <c r="A108" s="195">
        <v>2260</v>
      </c>
      <c r="B108" s="356" t="s">
        <v>129</v>
      </c>
      <c r="C108" s="559">
        <f t="shared" si="99"/>
        <v>52</v>
      </c>
      <c r="D108" s="196">
        <f t="shared" ref="D108:E108" si="124">SUM(D109:D113)</f>
        <v>52</v>
      </c>
      <c r="E108" s="197">
        <f t="shared" si="124"/>
        <v>0</v>
      </c>
      <c r="F108" s="192">
        <f>SUM(F109:F113)</f>
        <v>52</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229" x14ac:dyDescent="0.25">
      <c r="A113" s="52">
        <v>2269</v>
      </c>
      <c r="B113" s="79" t="s">
        <v>134</v>
      </c>
      <c r="C113" s="559">
        <f t="shared" si="99"/>
        <v>52</v>
      </c>
      <c r="D113" s="190">
        <v>52</v>
      </c>
      <c r="E113" s="191"/>
      <c r="F113" s="192">
        <f t="shared" si="128"/>
        <v>52</v>
      </c>
      <c r="G113" s="190"/>
      <c r="H113" s="191"/>
      <c r="I113" s="192">
        <f t="shared" si="129"/>
        <v>0</v>
      </c>
      <c r="J113" s="193"/>
      <c r="K113" s="191"/>
      <c r="L113" s="192">
        <f t="shared" si="130"/>
        <v>0</v>
      </c>
      <c r="M113" s="190"/>
      <c r="N113" s="191"/>
      <c r="O113" s="192">
        <f t="shared" si="131"/>
        <v>0</v>
      </c>
      <c r="P113" s="194"/>
    </row>
    <row r="114" spans="1:229"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229"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229"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229" ht="24" hidden="1" x14ac:dyDescent="0.25">
      <c r="A117" s="355">
        <v>2275</v>
      </c>
      <c r="B117" s="356" t="s">
        <v>138</v>
      </c>
      <c r="C117" s="580">
        <f t="shared" si="99"/>
        <v>0</v>
      </c>
      <c r="D117" s="242"/>
      <c r="E117" s="211"/>
      <c r="F117" s="241">
        <f t="shared" si="136"/>
        <v>0</v>
      </c>
      <c r="G117" s="242">
        <v>0</v>
      </c>
      <c r="H117" s="211"/>
      <c r="I117" s="241">
        <f t="shared" si="137"/>
        <v>0</v>
      </c>
      <c r="J117" s="357"/>
      <c r="K117" s="211"/>
      <c r="L117" s="241">
        <f t="shared" si="138"/>
        <v>0</v>
      </c>
      <c r="M117" s="242"/>
      <c r="N117" s="211"/>
      <c r="O117" s="241">
        <f t="shared" si="139"/>
        <v>0</v>
      </c>
      <c r="P117" s="359"/>
    </row>
    <row r="118" spans="1:229"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229" ht="51.75" hidden="1" customHeight="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229" ht="38.25" customHeight="1" x14ac:dyDescent="0.25">
      <c r="A120" s="130">
        <v>2300</v>
      </c>
      <c r="B120" s="99" t="s">
        <v>141</v>
      </c>
      <c r="C120" s="561">
        <f t="shared" si="99"/>
        <v>49047</v>
      </c>
      <c r="D120" s="214">
        <f t="shared" ref="D120:E120" si="140">SUM(D121,D126,D130,D131,D134,D138,D146,D147,D150)</f>
        <v>38169</v>
      </c>
      <c r="E120" s="215">
        <f t="shared" si="140"/>
        <v>0</v>
      </c>
      <c r="F120" s="216">
        <f>SUM(F121,F126,F130,F131,F134,F138,F146,F147,F150)</f>
        <v>38169</v>
      </c>
      <c r="G120" s="214">
        <f t="shared" ref="G120:H120" si="141">SUM(G121,G126,G130,G131,G134,G138,G146,G147,G150)</f>
        <v>1271</v>
      </c>
      <c r="H120" s="215">
        <f t="shared" si="141"/>
        <v>0</v>
      </c>
      <c r="I120" s="216">
        <f>SUM(I121,I126,I130,I131,I134,I138,I146,I147,I150)</f>
        <v>1271</v>
      </c>
      <c r="J120" s="217">
        <f t="shared" ref="J120:K120" si="142">SUM(J121,J126,J130,J131,J134,J138,J146,J147,J150)</f>
        <v>9607</v>
      </c>
      <c r="K120" s="215">
        <f t="shared" si="142"/>
        <v>0</v>
      </c>
      <c r="L120" s="216">
        <f>SUM(L121,L126,L130,L131,L134,L138,L146,L147,L150)</f>
        <v>9607</v>
      </c>
      <c r="M120" s="214">
        <f t="shared" ref="M120:O120" si="143">SUM(M121,M126,M130,M131,M134,M138,M146,M147,M150)</f>
        <v>0</v>
      </c>
      <c r="N120" s="215">
        <f t="shared" si="143"/>
        <v>0</v>
      </c>
      <c r="O120" s="216">
        <f t="shared" si="143"/>
        <v>0</v>
      </c>
      <c r="P120" s="207"/>
    </row>
    <row r="121" spans="1:229" ht="24" x14ac:dyDescent="0.25">
      <c r="A121" s="203">
        <v>2310</v>
      </c>
      <c r="B121" s="71" t="s">
        <v>142</v>
      </c>
      <c r="C121" s="558">
        <f t="shared" si="99"/>
        <v>24123</v>
      </c>
      <c r="D121" s="204">
        <f t="shared" ref="D121:O121" si="144">SUM(D122:D125)</f>
        <v>24123</v>
      </c>
      <c r="E121" s="205">
        <f t="shared" si="144"/>
        <v>0</v>
      </c>
      <c r="F121" s="187">
        <f t="shared" si="144"/>
        <v>24123</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229" x14ac:dyDescent="0.25">
      <c r="A122" s="52">
        <v>2311</v>
      </c>
      <c r="B122" s="79" t="s">
        <v>143</v>
      </c>
      <c r="C122" s="559">
        <f t="shared" si="99"/>
        <v>580</v>
      </c>
      <c r="D122" s="190">
        <v>580</v>
      </c>
      <c r="E122" s="191"/>
      <c r="F122" s="192">
        <f t="shared" ref="F122:F125" si="145">D122+E122</f>
        <v>580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229" s="452" customFormat="1" x14ac:dyDescent="0.25">
      <c r="A123" s="355">
        <v>2312</v>
      </c>
      <c r="B123" s="356" t="s">
        <v>144</v>
      </c>
      <c r="C123" s="580">
        <f t="shared" si="99"/>
        <v>23473</v>
      </c>
      <c r="D123" s="242">
        <v>23473</v>
      </c>
      <c r="E123" s="211"/>
      <c r="F123" s="241">
        <f t="shared" si="145"/>
        <v>23473</v>
      </c>
      <c r="G123" s="242"/>
      <c r="H123" s="211"/>
      <c r="I123" s="241">
        <f t="shared" si="146"/>
        <v>0</v>
      </c>
      <c r="J123" s="357"/>
      <c r="K123" s="211"/>
      <c r="L123" s="241">
        <f t="shared" si="147"/>
        <v>0</v>
      </c>
      <c r="M123" s="242"/>
      <c r="N123" s="211"/>
      <c r="O123" s="241">
        <f t="shared" si="148"/>
        <v>0</v>
      </c>
      <c r="P123" s="358"/>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row>
    <row r="124" spans="1:229" x14ac:dyDescent="0.25">
      <c r="A124" s="355">
        <v>2313</v>
      </c>
      <c r="B124" s="356" t="s">
        <v>145</v>
      </c>
      <c r="C124" s="580">
        <f t="shared" si="99"/>
        <v>70</v>
      </c>
      <c r="D124" s="242">
        <v>70</v>
      </c>
      <c r="E124" s="211"/>
      <c r="F124" s="241">
        <f t="shared" si="145"/>
        <v>70</v>
      </c>
      <c r="G124" s="242"/>
      <c r="H124" s="211"/>
      <c r="I124" s="241">
        <f t="shared" si="146"/>
        <v>0</v>
      </c>
      <c r="J124" s="357"/>
      <c r="K124" s="211"/>
      <c r="L124" s="241">
        <f t="shared" si="147"/>
        <v>0</v>
      </c>
      <c r="M124" s="242"/>
      <c r="N124" s="211"/>
      <c r="O124" s="241">
        <f t="shared" si="148"/>
        <v>0</v>
      </c>
      <c r="P124" s="359"/>
    </row>
    <row r="125" spans="1:229" ht="36" hidden="1" customHeight="1" x14ac:dyDescent="0.25">
      <c r="A125" s="355">
        <v>2314</v>
      </c>
      <c r="B125" s="356" t="s">
        <v>146</v>
      </c>
      <c r="C125" s="580">
        <f t="shared" si="99"/>
        <v>0</v>
      </c>
      <c r="D125" s="242"/>
      <c r="E125" s="211"/>
      <c r="F125" s="241">
        <f t="shared" si="145"/>
        <v>0</v>
      </c>
      <c r="G125" s="242"/>
      <c r="H125" s="211"/>
      <c r="I125" s="241">
        <f t="shared" si="146"/>
        <v>0</v>
      </c>
      <c r="J125" s="357"/>
      <c r="K125" s="211"/>
      <c r="L125" s="241">
        <f t="shared" si="147"/>
        <v>0</v>
      </c>
      <c r="M125" s="242"/>
      <c r="N125" s="211"/>
      <c r="O125" s="241">
        <f t="shared" si="148"/>
        <v>0</v>
      </c>
      <c r="P125" s="359"/>
    </row>
    <row r="126" spans="1:229" x14ac:dyDescent="0.25">
      <c r="A126" s="195">
        <v>2320</v>
      </c>
      <c r="B126" s="79" t="s">
        <v>147</v>
      </c>
      <c r="C126" s="559">
        <f t="shared" si="99"/>
        <v>265</v>
      </c>
      <c r="D126" s="196">
        <f t="shared" ref="D126:E126" si="149">SUM(D127:D129)</f>
        <v>265</v>
      </c>
      <c r="E126" s="197">
        <f t="shared" si="149"/>
        <v>0</v>
      </c>
      <c r="F126" s="192">
        <f>SUM(F127:F129)</f>
        <v>265</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229"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229" x14ac:dyDescent="0.25">
      <c r="A128" s="52">
        <v>2322</v>
      </c>
      <c r="B128" s="79" t="s">
        <v>149</v>
      </c>
      <c r="C128" s="559">
        <f t="shared" si="99"/>
        <v>265</v>
      </c>
      <c r="D128" s="190">
        <v>265</v>
      </c>
      <c r="E128" s="191"/>
      <c r="F128" s="192">
        <f t="shared" si="153"/>
        <v>265</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143</v>
      </c>
      <c r="D131" s="196">
        <f t="shared" ref="D131:E131" si="157">SUM(D132:D133)</f>
        <v>143</v>
      </c>
      <c r="E131" s="197">
        <f t="shared" si="157"/>
        <v>0</v>
      </c>
      <c r="F131" s="192">
        <f>SUM(F132:F133)</f>
        <v>143</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143</v>
      </c>
      <c r="D132" s="190">
        <v>143</v>
      </c>
      <c r="E132" s="191"/>
      <c r="F132" s="192">
        <f t="shared" ref="F132:F133" si="161">D132+E132</f>
        <v>143</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4.25" customHeight="1" x14ac:dyDescent="0.25">
      <c r="A134" s="181">
        <v>2350</v>
      </c>
      <c r="B134" s="135" t="s">
        <v>155</v>
      </c>
      <c r="C134" s="565">
        <f t="shared" si="99"/>
        <v>4607</v>
      </c>
      <c r="D134" s="140">
        <f t="shared" ref="D134:E134" si="165">SUM(D135:D137)</f>
        <v>4607</v>
      </c>
      <c r="E134" s="141">
        <f t="shared" si="165"/>
        <v>0</v>
      </c>
      <c r="F134" s="182">
        <f>SUM(F135:F137)</f>
        <v>4607</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1030</v>
      </c>
      <c r="D135" s="185">
        <v>1030</v>
      </c>
      <c r="E135" s="186"/>
      <c r="F135" s="187">
        <f t="shared" ref="F135:F137" si="169">D135+E135</f>
        <v>1030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3577</v>
      </c>
      <c r="D136" s="190">
        <v>3577</v>
      </c>
      <c r="E136" s="191"/>
      <c r="F136" s="192">
        <f t="shared" si="169"/>
        <v>3577</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14396</v>
      </c>
      <c r="D138" s="196">
        <f t="shared" ref="D138:E138" si="173">SUM(D139:D145)</f>
        <v>4789</v>
      </c>
      <c r="E138" s="197">
        <f t="shared" si="173"/>
        <v>0</v>
      </c>
      <c r="F138" s="192">
        <f>SUM(F139:F145)</f>
        <v>4789</v>
      </c>
      <c r="G138" s="196">
        <f t="shared" ref="G138:H138" si="174">SUM(G139:G145)</f>
        <v>0</v>
      </c>
      <c r="H138" s="197">
        <f t="shared" si="174"/>
        <v>0</v>
      </c>
      <c r="I138" s="192">
        <f>SUM(I139:I145)</f>
        <v>0</v>
      </c>
      <c r="J138" s="198">
        <f t="shared" ref="J138:K138" si="175">SUM(J139:J145)</f>
        <v>9607</v>
      </c>
      <c r="K138" s="197">
        <f t="shared" si="175"/>
        <v>0</v>
      </c>
      <c r="L138" s="192">
        <f>SUM(L139:L145)</f>
        <v>9607</v>
      </c>
      <c r="M138" s="196">
        <f t="shared" ref="M138:O138" si="176">SUM(M139:M145)</f>
        <v>0</v>
      </c>
      <c r="N138" s="197">
        <f t="shared" si="176"/>
        <v>0</v>
      </c>
      <c r="O138" s="192">
        <f t="shared" si="176"/>
        <v>0</v>
      </c>
      <c r="P138" s="194"/>
    </row>
    <row r="139" spans="1:16" x14ac:dyDescent="0.25">
      <c r="A139" s="368">
        <v>2361</v>
      </c>
      <c r="B139" s="356" t="s">
        <v>160</v>
      </c>
      <c r="C139" s="580">
        <f t="shared" si="99"/>
        <v>3962</v>
      </c>
      <c r="D139" s="242">
        <v>3962</v>
      </c>
      <c r="E139" s="211"/>
      <c r="F139" s="241">
        <f t="shared" ref="F139:F146" si="177">D139+E139</f>
        <v>3962</v>
      </c>
      <c r="G139" s="242"/>
      <c r="H139" s="211"/>
      <c r="I139" s="241">
        <f t="shared" ref="I139:I146" si="178">G139+H139</f>
        <v>0</v>
      </c>
      <c r="J139" s="357"/>
      <c r="K139" s="211"/>
      <c r="L139" s="241">
        <f t="shared" ref="L139:L146" si="179">J139+K139</f>
        <v>0</v>
      </c>
      <c r="M139" s="242"/>
      <c r="N139" s="211"/>
      <c r="O139" s="241">
        <f t="shared" ref="O139:O146" si="180">M139+N139</f>
        <v>0</v>
      </c>
      <c r="P139" s="359"/>
    </row>
    <row r="140" spans="1:16" ht="24" x14ac:dyDescent="0.25">
      <c r="A140" s="368">
        <v>2362</v>
      </c>
      <c r="B140" s="356" t="s">
        <v>161</v>
      </c>
      <c r="C140" s="580">
        <f t="shared" si="99"/>
        <v>827</v>
      </c>
      <c r="D140" s="242">
        <v>827</v>
      </c>
      <c r="E140" s="211"/>
      <c r="F140" s="241">
        <f t="shared" si="177"/>
        <v>827</v>
      </c>
      <c r="G140" s="242"/>
      <c r="H140" s="211"/>
      <c r="I140" s="241">
        <f t="shared" si="178"/>
        <v>0</v>
      </c>
      <c r="J140" s="357"/>
      <c r="K140" s="211"/>
      <c r="L140" s="241">
        <f t="shared" si="179"/>
        <v>0</v>
      </c>
      <c r="M140" s="242"/>
      <c r="N140" s="211"/>
      <c r="O140" s="241">
        <f t="shared" si="180"/>
        <v>0</v>
      </c>
      <c r="P140" s="359"/>
    </row>
    <row r="141" spans="1:16" x14ac:dyDescent="0.25">
      <c r="A141" s="51">
        <v>2363</v>
      </c>
      <c r="B141" s="79" t="s">
        <v>162</v>
      </c>
      <c r="C141" s="559">
        <f t="shared" si="99"/>
        <v>9607</v>
      </c>
      <c r="D141" s="190"/>
      <c r="E141" s="191"/>
      <c r="F141" s="192">
        <f t="shared" si="177"/>
        <v>0</v>
      </c>
      <c r="G141" s="190"/>
      <c r="H141" s="191"/>
      <c r="I141" s="192">
        <f t="shared" si="178"/>
        <v>0</v>
      </c>
      <c r="J141" s="193">
        <v>9607</v>
      </c>
      <c r="K141" s="191"/>
      <c r="L141" s="192">
        <f t="shared" si="179"/>
        <v>9607</v>
      </c>
      <c r="M141" s="190"/>
      <c r="N141" s="191"/>
      <c r="O141" s="192">
        <f t="shared" si="180"/>
        <v>0</v>
      </c>
      <c r="P141" s="451"/>
    </row>
    <row r="142" spans="1:16" hidden="1" x14ac:dyDescent="0.25">
      <c r="A142" s="368">
        <v>2364</v>
      </c>
      <c r="B142" s="356" t="s">
        <v>163</v>
      </c>
      <c r="C142" s="580">
        <f t="shared" si="99"/>
        <v>0</v>
      </c>
      <c r="D142" s="242"/>
      <c r="E142" s="211"/>
      <c r="F142" s="241">
        <f t="shared" si="177"/>
        <v>0</v>
      </c>
      <c r="G142" s="242"/>
      <c r="H142" s="211"/>
      <c r="I142" s="241">
        <f t="shared" si="178"/>
        <v>0</v>
      </c>
      <c r="J142" s="357"/>
      <c r="K142" s="211"/>
      <c r="L142" s="241">
        <f t="shared" si="179"/>
        <v>0</v>
      </c>
      <c r="M142" s="242"/>
      <c r="N142" s="211"/>
      <c r="O142" s="241">
        <f t="shared" si="180"/>
        <v>0</v>
      </c>
      <c r="P142" s="359"/>
    </row>
    <row r="143" spans="1:16" ht="12.75" hidden="1" customHeight="1" x14ac:dyDescent="0.25">
      <c r="A143" s="368">
        <v>2365</v>
      </c>
      <c r="B143" s="356" t="s">
        <v>164</v>
      </c>
      <c r="C143" s="580">
        <f t="shared" si="99"/>
        <v>0</v>
      </c>
      <c r="D143" s="242"/>
      <c r="E143" s="211"/>
      <c r="F143" s="241">
        <f t="shared" si="177"/>
        <v>0</v>
      </c>
      <c r="G143" s="242"/>
      <c r="H143" s="211"/>
      <c r="I143" s="241">
        <f t="shared" si="178"/>
        <v>0</v>
      </c>
      <c r="J143" s="357"/>
      <c r="K143" s="211"/>
      <c r="L143" s="241">
        <f t="shared" si="179"/>
        <v>0</v>
      </c>
      <c r="M143" s="242"/>
      <c r="N143" s="211"/>
      <c r="O143" s="241">
        <f t="shared" si="180"/>
        <v>0</v>
      </c>
      <c r="P143" s="359"/>
    </row>
    <row r="144" spans="1:16" ht="36" hidden="1" x14ac:dyDescent="0.25">
      <c r="A144" s="368">
        <v>2366</v>
      </c>
      <c r="B144" s="356" t="s">
        <v>165</v>
      </c>
      <c r="C144" s="580">
        <f t="shared" si="99"/>
        <v>0</v>
      </c>
      <c r="D144" s="242"/>
      <c r="E144" s="211"/>
      <c r="F144" s="241">
        <f t="shared" si="177"/>
        <v>0</v>
      </c>
      <c r="G144" s="242"/>
      <c r="H144" s="211"/>
      <c r="I144" s="241">
        <f t="shared" si="178"/>
        <v>0</v>
      </c>
      <c r="J144" s="357"/>
      <c r="K144" s="211"/>
      <c r="L144" s="241">
        <f t="shared" si="179"/>
        <v>0</v>
      </c>
      <c r="M144" s="242"/>
      <c r="N144" s="211"/>
      <c r="O144" s="241">
        <f t="shared" si="180"/>
        <v>0</v>
      </c>
      <c r="P144" s="359"/>
    </row>
    <row r="145" spans="1:16" ht="60" hidden="1" x14ac:dyDescent="0.25">
      <c r="A145" s="368">
        <v>2369</v>
      </c>
      <c r="B145" s="356" t="s">
        <v>166</v>
      </c>
      <c r="C145" s="580">
        <f t="shared" si="99"/>
        <v>0</v>
      </c>
      <c r="D145" s="242"/>
      <c r="E145" s="211"/>
      <c r="F145" s="241">
        <f t="shared" si="177"/>
        <v>0</v>
      </c>
      <c r="G145" s="242"/>
      <c r="H145" s="211"/>
      <c r="I145" s="241">
        <f t="shared" si="178"/>
        <v>0</v>
      </c>
      <c r="J145" s="357"/>
      <c r="K145" s="211"/>
      <c r="L145" s="241">
        <f t="shared" si="179"/>
        <v>0</v>
      </c>
      <c r="M145" s="242"/>
      <c r="N145" s="211"/>
      <c r="O145" s="241">
        <f t="shared" si="180"/>
        <v>0</v>
      </c>
      <c r="P145" s="359"/>
    </row>
    <row r="146" spans="1:16" x14ac:dyDescent="0.25">
      <c r="A146" s="369">
        <v>2370</v>
      </c>
      <c r="B146" s="370" t="s">
        <v>167</v>
      </c>
      <c r="C146" s="582">
        <f t="shared" si="99"/>
        <v>5513</v>
      </c>
      <c r="D146" s="219">
        <v>4242</v>
      </c>
      <c r="E146" s="220"/>
      <c r="F146" s="218">
        <f t="shared" si="177"/>
        <v>4242</v>
      </c>
      <c r="G146" s="219">
        <v>1271</v>
      </c>
      <c r="H146" s="220"/>
      <c r="I146" s="218">
        <f t="shared" si="178"/>
        <v>1271</v>
      </c>
      <c r="J146" s="371"/>
      <c r="K146" s="220"/>
      <c r="L146" s="218">
        <f t="shared" si="179"/>
        <v>0</v>
      </c>
      <c r="M146" s="219"/>
      <c r="N146" s="220"/>
      <c r="O146" s="218">
        <f t="shared" si="180"/>
        <v>0</v>
      </c>
      <c r="P146" s="453"/>
    </row>
    <row r="147" spans="1:16" hidden="1" x14ac:dyDescent="0.25">
      <c r="A147" s="369">
        <v>2380</v>
      </c>
      <c r="B147" s="370" t="s">
        <v>168</v>
      </c>
      <c r="C147" s="582">
        <f t="shared" si="99"/>
        <v>0</v>
      </c>
      <c r="D147" s="454">
        <f t="shared" ref="D147:E147" si="181">SUM(D148:D149)</f>
        <v>0</v>
      </c>
      <c r="E147" s="455">
        <f t="shared" si="181"/>
        <v>0</v>
      </c>
      <c r="F147" s="218">
        <f>SUM(F148:F149)</f>
        <v>0</v>
      </c>
      <c r="G147" s="454">
        <f t="shared" ref="G147:H147" si="182">SUM(G148:G149)</f>
        <v>0</v>
      </c>
      <c r="H147" s="455">
        <f t="shared" si="182"/>
        <v>0</v>
      </c>
      <c r="I147" s="218">
        <f>SUM(I148:I149)</f>
        <v>0</v>
      </c>
      <c r="J147" s="456">
        <f t="shared" ref="J147:K147" si="183">SUM(J148:J149)</f>
        <v>0</v>
      </c>
      <c r="K147" s="455">
        <f t="shared" si="183"/>
        <v>0</v>
      </c>
      <c r="L147" s="218">
        <f>SUM(L148:L149)</f>
        <v>0</v>
      </c>
      <c r="M147" s="454">
        <f t="shared" ref="M147:O147" si="184">SUM(M148:M149)</f>
        <v>0</v>
      </c>
      <c r="N147" s="455">
        <f t="shared" si="184"/>
        <v>0</v>
      </c>
      <c r="O147" s="218">
        <f t="shared" si="184"/>
        <v>0</v>
      </c>
      <c r="P147" s="453"/>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20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215"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215"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215"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215"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215" s="29" customFormat="1" ht="24" x14ac:dyDescent="0.25">
      <c r="A181" s="239"/>
      <c r="B181" s="21" t="s">
        <v>202</v>
      </c>
      <c r="C181" s="569">
        <f t="shared" si="189"/>
        <v>4790</v>
      </c>
      <c r="D181" s="163">
        <f t="shared" ref="D181:O181" si="245">SUM(D182,D211,D252,D265)</f>
        <v>3221</v>
      </c>
      <c r="E181" s="164">
        <f t="shared" si="245"/>
        <v>0</v>
      </c>
      <c r="F181" s="165">
        <f t="shared" si="245"/>
        <v>3221</v>
      </c>
      <c r="G181" s="163">
        <f t="shared" si="245"/>
        <v>1569</v>
      </c>
      <c r="H181" s="164">
        <f t="shared" si="245"/>
        <v>0</v>
      </c>
      <c r="I181" s="165">
        <f t="shared" si="245"/>
        <v>1569</v>
      </c>
      <c r="J181" s="166">
        <f t="shared" si="245"/>
        <v>0</v>
      </c>
      <c r="K181" s="164">
        <f t="shared" si="245"/>
        <v>0</v>
      </c>
      <c r="L181" s="165">
        <f t="shared" si="245"/>
        <v>0</v>
      </c>
      <c r="M181" s="163">
        <f t="shared" si="245"/>
        <v>0</v>
      </c>
      <c r="N181" s="164">
        <f t="shared" si="245"/>
        <v>0</v>
      </c>
      <c r="O181" s="165">
        <f t="shared" si="245"/>
        <v>0</v>
      </c>
      <c r="P181" s="240"/>
      <c r="GV181" s="2"/>
      <c r="GW181" s="2"/>
      <c r="GX181" s="2"/>
      <c r="GY181" s="2"/>
      <c r="GZ181" s="2"/>
      <c r="HA181" s="2"/>
      <c r="HB181" s="2"/>
      <c r="HC181" s="2"/>
      <c r="HD181" s="2"/>
      <c r="HE181" s="2"/>
      <c r="HF181" s="2"/>
      <c r="HG181" s="2"/>
    </row>
    <row r="182" spans="1:215" x14ac:dyDescent="0.25">
      <c r="A182" s="168">
        <v>5000</v>
      </c>
      <c r="B182" s="168" t="s">
        <v>203</v>
      </c>
      <c r="C182" s="570">
        <f t="shared" si="189"/>
        <v>4790</v>
      </c>
      <c r="D182" s="169">
        <f t="shared" ref="D182:E182" si="246">D183+D187</f>
        <v>3221</v>
      </c>
      <c r="E182" s="170">
        <f t="shared" si="246"/>
        <v>0</v>
      </c>
      <c r="F182" s="171">
        <f>F183+F187</f>
        <v>3221</v>
      </c>
      <c r="G182" s="169">
        <f t="shared" ref="G182:H182" si="247">G183+G187</f>
        <v>1569</v>
      </c>
      <c r="H182" s="170">
        <f t="shared" si="247"/>
        <v>0</v>
      </c>
      <c r="I182" s="171">
        <f>I183+I187</f>
        <v>1569</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215"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215"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215"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215"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215" ht="24" x14ac:dyDescent="0.25">
      <c r="A187" s="59">
        <v>5200</v>
      </c>
      <c r="B187" s="175" t="s">
        <v>208</v>
      </c>
      <c r="C187" s="557">
        <f t="shared" si="189"/>
        <v>4790</v>
      </c>
      <c r="D187" s="176">
        <f t="shared" ref="D187:E187" si="258">D188+D198+D199+D206+D207+D208+D210</f>
        <v>3221</v>
      </c>
      <c r="E187" s="177">
        <f t="shared" si="258"/>
        <v>0</v>
      </c>
      <c r="F187" s="178">
        <f>F188+F198+F199+F206+F207+F208+F210</f>
        <v>3221</v>
      </c>
      <c r="G187" s="176">
        <f t="shared" ref="G187:H187" si="259">G188+G198+G199+G206+G207+G208+G210</f>
        <v>1569</v>
      </c>
      <c r="H187" s="177">
        <f t="shared" si="259"/>
        <v>0</v>
      </c>
      <c r="I187" s="178">
        <f>I188+I198+I199+I206+I207+I208+I210</f>
        <v>1569</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215"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215"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215"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215"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215"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4790</v>
      </c>
      <c r="D199" s="196">
        <f t="shared" ref="D199:E199" si="270">SUM(D200:D205)</f>
        <v>3221</v>
      </c>
      <c r="E199" s="197">
        <f t="shared" si="270"/>
        <v>0</v>
      </c>
      <c r="F199" s="192">
        <f>SUM(F200:F205)</f>
        <v>3221</v>
      </c>
      <c r="G199" s="196">
        <f t="shared" ref="G199:H199" si="271">SUM(G200:G205)</f>
        <v>1569</v>
      </c>
      <c r="H199" s="197">
        <f t="shared" si="271"/>
        <v>0</v>
      </c>
      <c r="I199" s="192">
        <f>SUM(I200:I205)</f>
        <v>1569</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3309</v>
      </c>
      <c r="D201" s="190">
        <v>1740</v>
      </c>
      <c r="E201" s="191"/>
      <c r="F201" s="192">
        <f t="shared" si="274"/>
        <v>1740</v>
      </c>
      <c r="G201" s="190">
        <v>1569</v>
      </c>
      <c r="H201" s="191"/>
      <c r="I201" s="192">
        <f t="shared" si="275"/>
        <v>1569</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x14ac:dyDescent="0.25">
      <c r="A205" s="355">
        <v>5239</v>
      </c>
      <c r="B205" s="356" t="s">
        <v>226</v>
      </c>
      <c r="C205" s="580">
        <f t="shared" si="189"/>
        <v>1481</v>
      </c>
      <c r="D205" s="242">
        <v>1481</v>
      </c>
      <c r="E205" s="211"/>
      <c r="F205" s="241">
        <f t="shared" si="274"/>
        <v>1481</v>
      </c>
      <c r="G205" s="242"/>
      <c r="H205" s="211"/>
      <c r="I205" s="241">
        <f t="shared" si="275"/>
        <v>0</v>
      </c>
      <c r="J205" s="357"/>
      <c r="K205" s="211"/>
      <c r="L205" s="241">
        <f t="shared" si="276"/>
        <v>0</v>
      </c>
      <c r="M205" s="242"/>
      <c r="N205" s="211"/>
      <c r="O205" s="241">
        <f t="shared" si="277"/>
        <v>0</v>
      </c>
      <c r="P205" s="358"/>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215"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215"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215"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215"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215"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215"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215"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215"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215"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215"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215"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215"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215"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215"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215"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c r="GV255" s="2"/>
      <c r="GW255" s="2"/>
      <c r="GX255" s="2"/>
      <c r="GY255" s="2"/>
      <c r="GZ255" s="2"/>
      <c r="HA255" s="2"/>
      <c r="HB255" s="2"/>
      <c r="HC255" s="2"/>
      <c r="HD255" s="2"/>
      <c r="HE255" s="2"/>
      <c r="HF255" s="2"/>
      <c r="HG255" s="2"/>
    </row>
    <row r="256" spans="1:215"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813997</v>
      </c>
      <c r="D272" s="269">
        <f>SUM(D269,D265,D252,D211,D182,D174,D160,D75,D53)</f>
        <v>620907</v>
      </c>
      <c r="E272" s="270">
        <f t="shared" ref="E272:O272" si="371">SUM(E269,E265,E252,E211,E182,E174,E160,E75,E53)</f>
        <v>0</v>
      </c>
      <c r="F272" s="271">
        <f t="shared" si="371"/>
        <v>620907</v>
      </c>
      <c r="G272" s="269">
        <f t="shared" si="371"/>
        <v>183144</v>
      </c>
      <c r="H272" s="270">
        <f t="shared" si="371"/>
        <v>279</v>
      </c>
      <c r="I272" s="271">
        <f t="shared" si="371"/>
        <v>183423</v>
      </c>
      <c r="J272" s="272">
        <f t="shared" si="371"/>
        <v>9667</v>
      </c>
      <c r="K272" s="270">
        <f t="shared" si="371"/>
        <v>0</v>
      </c>
      <c r="L272" s="271">
        <f t="shared" si="371"/>
        <v>9667</v>
      </c>
      <c r="M272" s="269">
        <f t="shared" si="371"/>
        <v>0</v>
      </c>
      <c r="N272" s="270">
        <f t="shared" si="371"/>
        <v>0</v>
      </c>
      <c r="O272" s="271">
        <f t="shared" si="371"/>
        <v>0</v>
      </c>
      <c r="P272" s="273"/>
    </row>
    <row r="273" spans="1:16" s="29" customFormat="1" ht="13.5" thickTop="1" thickBot="1" x14ac:dyDescent="0.3">
      <c r="A273" s="1373" t="s">
        <v>295</v>
      </c>
      <c r="B273" s="1374"/>
      <c r="C273" s="576">
        <f t="shared" si="291"/>
        <v>-2381</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-2381</v>
      </c>
      <c r="K273" s="275">
        <f t="shared" si="374"/>
        <v>0</v>
      </c>
      <c r="L273" s="276">
        <f>(L26+L43)-L51</f>
        <v>-2381</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2381</v>
      </c>
      <c r="D274" s="279">
        <f t="shared" ref="D274:O274" si="376">SUM(D275,D276)-D283+D284</f>
        <v>0</v>
      </c>
      <c r="E274" s="280">
        <f t="shared" si="376"/>
        <v>0</v>
      </c>
      <c r="F274" s="281">
        <f t="shared" si="376"/>
        <v>0</v>
      </c>
      <c r="G274" s="279">
        <f t="shared" si="376"/>
        <v>0</v>
      </c>
      <c r="H274" s="280">
        <f t="shared" si="376"/>
        <v>0</v>
      </c>
      <c r="I274" s="281">
        <f t="shared" si="376"/>
        <v>0</v>
      </c>
      <c r="J274" s="286">
        <f t="shared" si="376"/>
        <v>2381</v>
      </c>
      <c r="K274" s="280">
        <f t="shared" si="376"/>
        <v>0</v>
      </c>
      <c r="L274" s="281">
        <f t="shared" si="376"/>
        <v>2381</v>
      </c>
      <c r="M274" s="279">
        <f t="shared" si="376"/>
        <v>0</v>
      </c>
      <c r="N274" s="280">
        <f t="shared" si="376"/>
        <v>0</v>
      </c>
      <c r="O274" s="281">
        <f t="shared" si="376"/>
        <v>0</v>
      </c>
      <c r="P274" s="283"/>
    </row>
    <row r="275" spans="1:16" s="29" customFormat="1" ht="12.75" thickBot="1" x14ac:dyDescent="0.3">
      <c r="A275" s="149" t="s">
        <v>297</v>
      </c>
      <c r="B275" s="149" t="s">
        <v>298</v>
      </c>
      <c r="C275" s="567">
        <f t="shared" si="291"/>
        <v>2381</v>
      </c>
      <c r="D275" s="150">
        <f>D21-D269</f>
        <v>0</v>
      </c>
      <c r="E275" s="150">
        <f t="shared" ref="E275:O275" si="377">E21-E269</f>
        <v>0</v>
      </c>
      <c r="F275" s="150">
        <f t="shared" si="377"/>
        <v>0</v>
      </c>
      <c r="G275" s="150">
        <f t="shared" si="377"/>
        <v>0</v>
      </c>
      <c r="H275" s="150">
        <f t="shared" si="377"/>
        <v>0</v>
      </c>
      <c r="I275" s="150">
        <f t="shared" si="377"/>
        <v>0</v>
      </c>
      <c r="J275" s="150">
        <f t="shared" si="377"/>
        <v>2381</v>
      </c>
      <c r="K275" s="150">
        <f t="shared" si="377"/>
        <v>0</v>
      </c>
      <c r="L275" s="567">
        <f t="shared" si="377"/>
        <v>2381</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x4pnu/gmP4svhvzy7hWOEWwid6moDOyuRCHGZ0VRIoPTXMAq8YU9LQ1MZmWS+rtr4o2fHuSuWtrCYCwZgr4Eig==" saltValue="lzqPJVCGfMTTrf6YVd2sZw==" spinCount="100000" sheet="1" objects="1" scenarios="1" formatCells="0" formatColumns="0" formatRows="0" sort="0"/>
  <autoFilter ref="A18:P284">
    <filterColumn colId="2">
      <filters>
        <filter val="1 000"/>
        <filter val="1 025"/>
        <filter val="1 030"/>
        <filter val="1 075"/>
        <filter val="1 481"/>
        <filter val="1 536"/>
        <filter val="13 233"/>
        <filter val="135 336"/>
        <filter val="14 396"/>
        <filter val="143"/>
        <filter val="173 892"/>
        <filter val="2 141"/>
        <filter val="2 293"/>
        <filter val="2 381"/>
        <filter val="-2 381"/>
        <filter val="20 489"/>
        <filter val="225"/>
        <filter val="23 473"/>
        <filter val="24 123"/>
        <filter val="24 323"/>
        <filter val="263"/>
        <filter val="265"/>
        <filter val="29 830"/>
        <filter val="3 309"/>
        <filter val="3 403"/>
        <filter val="3 577"/>
        <filter val="3 847"/>
        <filter val="3 962"/>
        <filter val="35 534"/>
        <filter val="38 556"/>
        <filter val="4 089"/>
        <filter val="4 157"/>
        <filter val="4 169"/>
        <filter val="4 607"/>
        <filter val="4 790"/>
        <filter val="4 959"/>
        <filter val="423"/>
        <filter val="43 253"/>
        <filter val="48 760"/>
        <filter val="49 047"/>
        <filter val="491 962"/>
        <filter val="5 282"/>
        <filter val="5 513"/>
        <filter val="52"/>
        <filter val="537 508"/>
        <filter val="580"/>
        <filter val="60"/>
        <filter val="7 100"/>
        <filter val="7 226"/>
        <filter val="70"/>
        <filter val="711 400"/>
        <filter val="8 227"/>
        <filter val="804 330"/>
        <filter val="809 207"/>
        <filter val="813 997"/>
        <filter val="827"/>
        <filter val="9 607"/>
        <filter val="910"/>
        <filter val="97 807"/>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2020.gada 17.decembra saistošajiem noteikumiem Nr.38
(protokols Nr.23, 14.punkts)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T9" sqref="T9"/>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405</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394</v>
      </c>
      <c r="D3" s="1410"/>
      <c r="E3" s="1410"/>
      <c r="F3" s="1410"/>
      <c r="G3" s="1410"/>
      <c r="H3" s="1410"/>
      <c r="I3" s="1410"/>
      <c r="J3" s="1410"/>
      <c r="K3" s="1410"/>
      <c r="L3" s="1410"/>
      <c r="M3" s="1410"/>
      <c r="N3" s="1410"/>
      <c r="O3" s="1410"/>
      <c r="P3" s="1411"/>
      <c r="Q3" s="590"/>
    </row>
    <row r="4" spans="1:17" ht="12.75" customHeight="1" x14ac:dyDescent="0.25">
      <c r="A4" s="3" t="s">
        <v>4</v>
      </c>
      <c r="B4" s="4"/>
      <c r="C4" s="1410" t="s">
        <v>395</v>
      </c>
      <c r="D4" s="1410"/>
      <c r="E4" s="1410"/>
      <c r="F4" s="1410"/>
      <c r="G4" s="1410"/>
      <c r="H4" s="1410"/>
      <c r="I4" s="1410"/>
      <c r="J4" s="1410"/>
      <c r="K4" s="1410"/>
      <c r="L4" s="1410"/>
      <c r="M4" s="1410"/>
      <c r="N4" s="1410"/>
      <c r="O4" s="1410"/>
      <c r="P4" s="1411"/>
      <c r="Q4" s="590"/>
    </row>
    <row r="5" spans="1:17" ht="12.75" customHeight="1" x14ac:dyDescent="0.25">
      <c r="A5" s="5" t="s">
        <v>6</v>
      </c>
      <c r="B5" s="6"/>
      <c r="C5" s="1404" t="s">
        <v>396</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5.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397</v>
      </c>
      <c r="D9" s="1404"/>
      <c r="E9" s="1404"/>
      <c r="F9" s="1404"/>
      <c r="G9" s="1404"/>
      <c r="H9" s="1404"/>
      <c r="I9" s="1404"/>
      <c r="J9" s="1404"/>
      <c r="K9" s="1404"/>
      <c r="L9" s="1404"/>
      <c r="M9" s="1404"/>
      <c r="N9" s="1404"/>
      <c r="O9" s="1404"/>
      <c r="P9" s="1405"/>
      <c r="Q9" s="590"/>
    </row>
    <row r="10" spans="1:17" ht="12.75" customHeight="1" x14ac:dyDescent="0.25">
      <c r="A10" s="5"/>
      <c r="B10" s="6" t="s">
        <v>15</v>
      </c>
      <c r="C10" s="1404" t="s">
        <v>398</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4" t="s">
        <v>399</v>
      </c>
      <c r="D11" s="1404"/>
      <c r="E11" s="1404"/>
      <c r="F11" s="1404"/>
      <c r="G11" s="1404"/>
      <c r="H11" s="1404"/>
      <c r="I11" s="1404"/>
      <c r="J11" s="1404"/>
      <c r="K11" s="1404"/>
      <c r="L11" s="1404"/>
      <c r="M11" s="1404"/>
      <c r="N11" s="1404"/>
      <c r="O11" s="1404"/>
      <c r="P11" s="1405"/>
      <c r="Q11" s="590"/>
    </row>
    <row r="12" spans="1:17" ht="12.75" customHeight="1" x14ac:dyDescent="0.25">
      <c r="A12" s="5"/>
      <c r="B12" s="6" t="s">
        <v>18</v>
      </c>
      <c r="C12" s="1404" t="s">
        <v>400</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5.2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922725</v>
      </c>
      <c r="D20" s="32">
        <f t="shared" ref="D20:E20" si="0">SUM(D21,D24,D25,D41,D43)</f>
        <v>59195</v>
      </c>
      <c r="E20" s="33">
        <f t="shared" si="0"/>
        <v>0</v>
      </c>
      <c r="F20" s="34">
        <f>SUM(F21,F24,F25,F41,F43)</f>
        <v>59195</v>
      </c>
      <c r="G20" s="32">
        <f t="shared" ref="G20:H20" si="1">SUM(G21,G24,G43)</f>
        <v>858281</v>
      </c>
      <c r="H20" s="33">
        <f t="shared" si="1"/>
        <v>1181</v>
      </c>
      <c r="I20" s="34">
        <f>SUM(I21,I24,I43)</f>
        <v>859462</v>
      </c>
      <c r="J20" s="35">
        <f t="shared" ref="J20:K20" si="2">SUM(J21,J26,J43)</f>
        <v>4068</v>
      </c>
      <c r="K20" s="33">
        <f t="shared" si="2"/>
        <v>0</v>
      </c>
      <c r="L20" s="34">
        <f>SUM(L21,L26,L43)</f>
        <v>4068</v>
      </c>
      <c r="M20" s="32">
        <f t="shared" ref="M20:O20" si="3">SUM(M21,M45)</f>
        <v>0</v>
      </c>
      <c r="N20" s="33">
        <f t="shared" si="3"/>
        <v>0</v>
      </c>
      <c r="O20" s="34">
        <f t="shared" si="3"/>
        <v>0</v>
      </c>
      <c r="P20" s="36"/>
    </row>
    <row r="21" spans="1:17" ht="12.75" thickTop="1" x14ac:dyDescent="0.25">
      <c r="A21" s="37"/>
      <c r="B21" s="38" t="s">
        <v>41</v>
      </c>
      <c r="C21" s="553">
        <f t="shared" ref="C21:C84" si="4">F21+I21+L21+O21</f>
        <v>2095</v>
      </c>
      <c r="D21" s="39">
        <f t="shared" ref="D21:E21" si="5">SUM(D22:D23)</f>
        <v>0</v>
      </c>
      <c r="E21" s="40">
        <f t="shared" si="5"/>
        <v>0</v>
      </c>
      <c r="F21" s="41">
        <f>SUM(F22:F23)</f>
        <v>0</v>
      </c>
      <c r="G21" s="39">
        <f t="shared" ref="G21:H21" si="6">SUM(G22:G23)</f>
        <v>0</v>
      </c>
      <c r="H21" s="40">
        <f t="shared" si="6"/>
        <v>0</v>
      </c>
      <c r="I21" s="41">
        <f>SUM(I22:I23)</f>
        <v>0</v>
      </c>
      <c r="J21" s="42">
        <f t="shared" ref="J21:K21" si="7">SUM(J22:J23)</f>
        <v>2095</v>
      </c>
      <c r="K21" s="40">
        <f t="shared" si="7"/>
        <v>0</v>
      </c>
      <c r="L21" s="41">
        <f>SUM(L22:L23)</f>
        <v>2095</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2095</v>
      </c>
      <c r="D23" s="53"/>
      <c r="E23" s="54"/>
      <c r="F23" s="55">
        <f t="shared" ref="F23:F25" si="9">D23+E23</f>
        <v>0</v>
      </c>
      <c r="G23" s="53"/>
      <c r="H23" s="54"/>
      <c r="I23" s="55">
        <f t="shared" ref="I23:I24" si="10">G23+H23</f>
        <v>0</v>
      </c>
      <c r="J23" s="298">
        <v>2095</v>
      </c>
      <c r="K23" s="54">
        <v>0</v>
      </c>
      <c r="L23" s="55">
        <f>J23+K23</f>
        <v>2095</v>
      </c>
      <c r="M23" s="53"/>
      <c r="N23" s="54"/>
      <c r="O23" s="55">
        <f>M23+N23</f>
        <v>0</v>
      </c>
      <c r="P23" s="57" t="s">
        <v>401</v>
      </c>
    </row>
    <row r="24" spans="1:17" s="29" customFormat="1" ht="27" customHeight="1" thickBot="1" x14ac:dyDescent="0.3">
      <c r="A24" s="300">
        <v>19300</v>
      </c>
      <c r="B24" s="300" t="s">
        <v>44</v>
      </c>
      <c r="C24" s="556">
        <f>F24+I24</f>
        <v>918657</v>
      </c>
      <c r="D24" s="301">
        <v>59195</v>
      </c>
      <c r="E24" s="302">
        <v>0</v>
      </c>
      <c r="F24" s="303">
        <f t="shared" si="9"/>
        <v>59195</v>
      </c>
      <c r="G24" s="301">
        <v>858281</v>
      </c>
      <c r="H24" s="302">
        <v>1181</v>
      </c>
      <c r="I24" s="303">
        <f t="shared" si="10"/>
        <v>859462</v>
      </c>
      <c r="J24" s="304" t="s">
        <v>45</v>
      </c>
      <c r="K24" s="305" t="s">
        <v>45</v>
      </c>
      <c r="L24" s="308" t="s">
        <v>45</v>
      </c>
      <c r="M24" s="306" t="s">
        <v>45</v>
      </c>
      <c r="N24" s="307" t="s">
        <v>45</v>
      </c>
      <c r="O24" s="308" t="s">
        <v>45</v>
      </c>
      <c r="P24" s="427" t="s">
        <v>402</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1907</v>
      </c>
      <c r="D26" s="68" t="s">
        <v>45</v>
      </c>
      <c r="E26" s="67" t="s">
        <v>45</v>
      </c>
      <c r="F26" s="65" t="s">
        <v>45</v>
      </c>
      <c r="G26" s="68" t="s">
        <v>45</v>
      </c>
      <c r="H26" s="67" t="s">
        <v>45</v>
      </c>
      <c r="I26" s="65" t="s">
        <v>45</v>
      </c>
      <c r="J26" s="66">
        <f t="shared" ref="J26:K26" si="11">SUM(J27,J31,J33,J36)</f>
        <v>1907</v>
      </c>
      <c r="K26" s="67">
        <f t="shared" si="11"/>
        <v>0</v>
      </c>
      <c r="L26" s="178">
        <f>SUM(L27,L31,L33,L36)</f>
        <v>1907</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497</v>
      </c>
      <c r="D33" s="68" t="s">
        <v>45</v>
      </c>
      <c r="E33" s="67" t="s">
        <v>45</v>
      </c>
      <c r="F33" s="65" t="s">
        <v>45</v>
      </c>
      <c r="G33" s="68" t="s">
        <v>45</v>
      </c>
      <c r="H33" s="67" t="s">
        <v>45</v>
      </c>
      <c r="I33" s="65" t="s">
        <v>45</v>
      </c>
      <c r="J33" s="66">
        <f t="shared" ref="J33:K33" si="16">SUM(J34:J35)</f>
        <v>497</v>
      </c>
      <c r="K33" s="67">
        <f t="shared" si="16"/>
        <v>0</v>
      </c>
      <c r="L33" s="178">
        <f>SUM(L34:L35)</f>
        <v>497</v>
      </c>
      <c r="M33" s="68" t="s">
        <v>45</v>
      </c>
      <c r="N33" s="67" t="s">
        <v>45</v>
      </c>
      <c r="O33" s="65" t="s">
        <v>45</v>
      </c>
      <c r="P33" s="69"/>
    </row>
    <row r="34" spans="1:16" x14ac:dyDescent="0.25">
      <c r="A34" s="605">
        <v>21381</v>
      </c>
      <c r="B34" s="225" t="s">
        <v>56</v>
      </c>
      <c r="C34" s="572">
        <f t="shared" si="13"/>
        <v>497</v>
      </c>
      <c r="D34" s="606" t="s">
        <v>45</v>
      </c>
      <c r="E34" s="607" t="s">
        <v>45</v>
      </c>
      <c r="F34" s="608" t="s">
        <v>45</v>
      </c>
      <c r="G34" s="606" t="s">
        <v>45</v>
      </c>
      <c r="H34" s="607" t="s">
        <v>45</v>
      </c>
      <c r="I34" s="608" t="s">
        <v>45</v>
      </c>
      <c r="J34" s="609">
        <v>497</v>
      </c>
      <c r="K34" s="610"/>
      <c r="L34" s="235">
        <f t="shared" ref="L34:L35" si="17">J34+K34</f>
        <v>497</v>
      </c>
      <c r="M34" s="611" t="s">
        <v>45</v>
      </c>
      <c r="N34" s="610" t="s">
        <v>45</v>
      </c>
      <c r="O34" s="608" t="s">
        <v>45</v>
      </c>
      <c r="P34" s="612"/>
    </row>
    <row r="35" spans="1:16" ht="24" hidden="1" x14ac:dyDescent="0.25">
      <c r="A35" s="134">
        <v>21383</v>
      </c>
      <c r="B35" s="135" t="s">
        <v>57</v>
      </c>
      <c r="C35" s="565">
        <f t="shared" si="13"/>
        <v>0</v>
      </c>
      <c r="D35" s="115" t="s">
        <v>45</v>
      </c>
      <c r="E35" s="114" t="s">
        <v>45</v>
      </c>
      <c r="F35" s="112" t="s">
        <v>45</v>
      </c>
      <c r="G35" s="115" t="s">
        <v>45</v>
      </c>
      <c r="H35" s="114" t="s">
        <v>45</v>
      </c>
      <c r="I35" s="112" t="s">
        <v>45</v>
      </c>
      <c r="J35" s="604"/>
      <c r="K35" s="137"/>
      <c r="L35" s="182">
        <f t="shared" si="17"/>
        <v>0</v>
      </c>
      <c r="M35" s="136" t="s">
        <v>45</v>
      </c>
      <c r="N35" s="137" t="s">
        <v>45</v>
      </c>
      <c r="O35" s="112" t="s">
        <v>45</v>
      </c>
      <c r="P35" s="116"/>
    </row>
    <row r="36" spans="1:16" s="29" customFormat="1" ht="25.5" customHeight="1" x14ac:dyDescent="0.25">
      <c r="A36" s="70">
        <v>21390</v>
      </c>
      <c r="B36" s="59" t="s">
        <v>58</v>
      </c>
      <c r="C36" s="557">
        <f t="shared" si="13"/>
        <v>1410</v>
      </c>
      <c r="D36" s="68" t="s">
        <v>45</v>
      </c>
      <c r="E36" s="67" t="s">
        <v>45</v>
      </c>
      <c r="F36" s="65" t="s">
        <v>45</v>
      </c>
      <c r="G36" s="68" t="s">
        <v>45</v>
      </c>
      <c r="H36" s="81" t="s">
        <v>45</v>
      </c>
      <c r="I36" s="65" t="s">
        <v>45</v>
      </c>
      <c r="J36" s="66">
        <f t="shared" ref="J36:K36" si="18">SUM(J37:J40)</f>
        <v>1410</v>
      </c>
      <c r="K36" s="67">
        <f t="shared" si="18"/>
        <v>0</v>
      </c>
      <c r="L36" s="178">
        <f>SUM(L37:L40)</f>
        <v>1410</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1410</v>
      </c>
      <c r="D40" s="100" t="s">
        <v>45</v>
      </c>
      <c r="E40" s="101" t="s">
        <v>45</v>
      </c>
      <c r="F40" s="102" t="s">
        <v>45</v>
      </c>
      <c r="G40" s="100" t="s">
        <v>45</v>
      </c>
      <c r="H40" s="101" t="s">
        <v>45</v>
      </c>
      <c r="I40" s="102" t="s">
        <v>45</v>
      </c>
      <c r="J40" s="103">
        <v>1410</v>
      </c>
      <c r="K40" s="104">
        <v>0</v>
      </c>
      <c r="L40" s="216">
        <f t="shared" si="19"/>
        <v>1410</v>
      </c>
      <c r="M40" s="105" t="s">
        <v>45</v>
      </c>
      <c r="N40" s="104" t="s">
        <v>45</v>
      </c>
      <c r="O40" s="102" t="s">
        <v>45</v>
      </c>
      <c r="P40" s="392" t="s">
        <v>401</v>
      </c>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66</v>
      </c>
      <c r="D43" s="124">
        <f t="shared" ref="D43:E43" si="21">D44</f>
        <v>0</v>
      </c>
      <c r="E43" s="125">
        <f t="shared" si="21"/>
        <v>0</v>
      </c>
      <c r="F43" s="62">
        <f>F44</f>
        <v>0</v>
      </c>
      <c r="G43" s="124">
        <f t="shared" ref="G43:L43" si="22">G44</f>
        <v>0</v>
      </c>
      <c r="H43" s="125">
        <f t="shared" si="22"/>
        <v>0</v>
      </c>
      <c r="I43" s="62">
        <f t="shared" si="22"/>
        <v>0</v>
      </c>
      <c r="J43" s="126">
        <f t="shared" si="22"/>
        <v>66</v>
      </c>
      <c r="K43" s="125">
        <f t="shared" si="22"/>
        <v>0</v>
      </c>
      <c r="L43" s="62">
        <f t="shared" si="22"/>
        <v>66</v>
      </c>
      <c r="M43" s="68" t="s">
        <v>45</v>
      </c>
      <c r="N43" s="67" t="s">
        <v>45</v>
      </c>
      <c r="O43" s="65" t="s">
        <v>45</v>
      </c>
      <c r="P43" s="69"/>
    </row>
    <row r="44" spans="1:16" s="29" customFormat="1" ht="24" x14ac:dyDescent="0.25">
      <c r="A44" s="52">
        <v>21499</v>
      </c>
      <c r="B44" s="79" t="s">
        <v>66</v>
      </c>
      <c r="C44" s="564">
        <f>F44+I44+L44</f>
        <v>66</v>
      </c>
      <c r="D44" s="127"/>
      <c r="E44" s="128"/>
      <c r="F44" s="48">
        <f>D44+E44</f>
        <v>0</v>
      </c>
      <c r="G44" s="46"/>
      <c r="H44" s="47"/>
      <c r="I44" s="48">
        <f>G44+H44</f>
        <v>0</v>
      </c>
      <c r="J44" s="75">
        <v>66</v>
      </c>
      <c r="K44" s="76"/>
      <c r="L44" s="48">
        <f>J44+K44</f>
        <v>66</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922725</v>
      </c>
      <c r="D50" s="150">
        <f t="shared" ref="D50:E50" si="26">SUM(D51,D269)</f>
        <v>59195</v>
      </c>
      <c r="E50" s="151">
        <f t="shared" si="26"/>
        <v>0</v>
      </c>
      <c r="F50" s="152">
        <f>SUM(F51,F269)</f>
        <v>59195</v>
      </c>
      <c r="G50" s="150">
        <f t="shared" ref="G50:O50" si="27">SUM(G51,G269)</f>
        <v>858281</v>
      </c>
      <c r="H50" s="151">
        <f t="shared" si="27"/>
        <v>1181</v>
      </c>
      <c r="I50" s="152">
        <f t="shared" si="27"/>
        <v>859462</v>
      </c>
      <c r="J50" s="153">
        <f t="shared" si="27"/>
        <v>4068</v>
      </c>
      <c r="K50" s="151">
        <f t="shared" si="27"/>
        <v>0</v>
      </c>
      <c r="L50" s="152">
        <f t="shared" si="27"/>
        <v>4068</v>
      </c>
      <c r="M50" s="150">
        <f t="shared" si="27"/>
        <v>0</v>
      </c>
      <c r="N50" s="151">
        <f t="shared" si="27"/>
        <v>0</v>
      </c>
      <c r="O50" s="152">
        <f t="shared" si="27"/>
        <v>0</v>
      </c>
      <c r="P50" s="154"/>
    </row>
    <row r="51" spans="1:16" s="29" customFormat="1" ht="36.75" thickTop="1" x14ac:dyDescent="0.25">
      <c r="A51" s="155"/>
      <c r="B51" s="156" t="s">
        <v>72</v>
      </c>
      <c r="C51" s="568">
        <f t="shared" si="4"/>
        <v>922725</v>
      </c>
      <c r="D51" s="157">
        <f t="shared" ref="D51:E51" si="28">SUM(D52,D181)</f>
        <v>59195</v>
      </c>
      <c r="E51" s="158">
        <f t="shared" si="28"/>
        <v>0</v>
      </c>
      <c r="F51" s="159">
        <f>SUM(F52,F181)</f>
        <v>59195</v>
      </c>
      <c r="G51" s="157">
        <f t="shared" ref="G51:H51" si="29">SUM(G52,G181)</f>
        <v>858281</v>
      </c>
      <c r="H51" s="158">
        <f t="shared" si="29"/>
        <v>1181</v>
      </c>
      <c r="I51" s="159">
        <f>SUM(I52,I181)</f>
        <v>859462</v>
      </c>
      <c r="J51" s="160">
        <f t="shared" ref="J51:K51" si="30">SUM(J52,J181)</f>
        <v>4068</v>
      </c>
      <c r="K51" s="158">
        <f t="shared" si="30"/>
        <v>0</v>
      </c>
      <c r="L51" s="159">
        <f>SUM(L52,L181)</f>
        <v>4068</v>
      </c>
      <c r="M51" s="157">
        <f t="shared" ref="M51:O51" si="31">SUM(M52,M181)</f>
        <v>0</v>
      </c>
      <c r="N51" s="158">
        <f t="shared" si="31"/>
        <v>0</v>
      </c>
      <c r="O51" s="159">
        <f t="shared" si="31"/>
        <v>0</v>
      </c>
      <c r="P51" s="161"/>
    </row>
    <row r="52" spans="1:16" s="29" customFormat="1" ht="24" x14ac:dyDescent="0.25">
      <c r="A52" s="162"/>
      <c r="B52" s="20" t="s">
        <v>73</v>
      </c>
      <c r="C52" s="569">
        <f t="shared" si="4"/>
        <v>917152</v>
      </c>
      <c r="D52" s="163">
        <f t="shared" ref="D52:E52" si="32">SUM(D53,D75,D160,D174)</f>
        <v>59195</v>
      </c>
      <c r="E52" s="164">
        <f t="shared" si="32"/>
        <v>0</v>
      </c>
      <c r="F52" s="165">
        <f>SUM(F53,F75,F160,F174)</f>
        <v>59195</v>
      </c>
      <c r="G52" s="163">
        <f t="shared" ref="G52:H52" si="33">SUM(G53,G75,G160,G174)</f>
        <v>852708</v>
      </c>
      <c r="H52" s="164">
        <f t="shared" si="33"/>
        <v>1181</v>
      </c>
      <c r="I52" s="165">
        <f>SUM(I53,I75,I160,I174)</f>
        <v>853889</v>
      </c>
      <c r="J52" s="166">
        <f t="shared" ref="J52:K52" si="34">SUM(J53,J75,J160,J174)</f>
        <v>4068</v>
      </c>
      <c r="K52" s="164">
        <f t="shared" si="34"/>
        <v>0</v>
      </c>
      <c r="L52" s="165">
        <f>SUM(L53,L75,L160,L174)</f>
        <v>4068</v>
      </c>
      <c r="M52" s="163">
        <f t="shared" ref="M52:O52" si="35">SUM(M53,M75,M160,M174)</f>
        <v>0</v>
      </c>
      <c r="N52" s="164">
        <f t="shared" si="35"/>
        <v>0</v>
      </c>
      <c r="O52" s="165">
        <f t="shared" si="35"/>
        <v>0</v>
      </c>
      <c r="P52" s="167"/>
    </row>
    <row r="53" spans="1:16" s="29" customFormat="1" x14ac:dyDescent="0.25">
      <c r="A53" s="168">
        <v>1000</v>
      </c>
      <c r="B53" s="168" t="s">
        <v>74</v>
      </c>
      <c r="C53" s="570">
        <f t="shared" si="4"/>
        <v>788590</v>
      </c>
      <c r="D53" s="169">
        <f t="shared" ref="D53:E53" si="36">SUM(D54,D67)</f>
        <v>59060</v>
      </c>
      <c r="E53" s="170">
        <f t="shared" si="36"/>
        <v>0</v>
      </c>
      <c r="F53" s="171">
        <f>SUM(F54,F67)</f>
        <v>59060</v>
      </c>
      <c r="G53" s="169">
        <f t="shared" ref="G53:H53" si="37">SUM(G54,G67)</f>
        <v>728349</v>
      </c>
      <c r="H53" s="170">
        <f t="shared" si="37"/>
        <v>1181</v>
      </c>
      <c r="I53" s="171">
        <f>SUM(I54,I67)</f>
        <v>729530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600784</v>
      </c>
      <c r="D54" s="176">
        <f t="shared" ref="D54:E54" si="40">SUM(D55,D58,D66)</f>
        <v>20356</v>
      </c>
      <c r="E54" s="177">
        <f t="shared" si="40"/>
        <v>0</v>
      </c>
      <c r="F54" s="178">
        <f>SUM(F55,F58,F66)</f>
        <v>20356</v>
      </c>
      <c r="G54" s="176">
        <f t="shared" ref="G54:H54" si="41">SUM(G55,G58,G66)</f>
        <v>579476</v>
      </c>
      <c r="H54" s="177">
        <f t="shared" si="41"/>
        <v>952</v>
      </c>
      <c r="I54" s="178">
        <f>SUM(I55,I58,I66)</f>
        <v>580428</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520437</v>
      </c>
      <c r="D55" s="140">
        <f t="shared" ref="D55:E55" si="44">SUM(D56:D57)</f>
        <v>729</v>
      </c>
      <c r="E55" s="141">
        <f t="shared" si="44"/>
        <v>0</v>
      </c>
      <c r="F55" s="182">
        <f>SUM(F56:F57)</f>
        <v>729</v>
      </c>
      <c r="G55" s="140">
        <f t="shared" ref="G55:H55" si="45">SUM(G56:G57)</f>
        <v>519708</v>
      </c>
      <c r="H55" s="141">
        <f t="shared" si="45"/>
        <v>0</v>
      </c>
      <c r="I55" s="182">
        <f>SUM(I56:I57)</f>
        <v>519708</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x14ac:dyDescent="0.25">
      <c r="A57" s="52">
        <v>1119</v>
      </c>
      <c r="B57" s="79" t="s">
        <v>78</v>
      </c>
      <c r="C57" s="559">
        <f t="shared" si="4"/>
        <v>520437</v>
      </c>
      <c r="D57" s="190">
        <v>729</v>
      </c>
      <c r="E57" s="191">
        <v>0</v>
      </c>
      <c r="F57" s="192">
        <f t="shared" si="48"/>
        <v>729</v>
      </c>
      <c r="G57" s="190">
        <v>519708</v>
      </c>
      <c r="H57" s="191">
        <v>0</v>
      </c>
      <c r="I57" s="192">
        <f t="shared" si="49"/>
        <v>519708</v>
      </c>
      <c r="J57" s="193"/>
      <c r="K57" s="191"/>
      <c r="L57" s="192">
        <f t="shared" si="50"/>
        <v>0</v>
      </c>
      <c r="M57" s="190"/>
      <c r="N57" s="191"/>
      <c r="O57" s="192">
        <f t="shared" si="51"/>
        <v>0</v>
      </c>
      <c r="P57" s="208" t="s">
        <v>401</v>
      </c>
    </row>
    <row r="58" spans="1:16" x14ac:dyDescent="0.25">
      <c r="A58" s="195">
        <v>1140</v>
      </c>
      <c r="B58" s="79" t="s">
        <v>79</v>
      </c>
      <c r="C58" s="559">
        <f t="shared" si="4"/>
        <v>80052</v>
      </c>
      <c r="D58" s="196">
        <f t="shared" ref="D58:E58" si="52">SUM(D59:D65)</f>
        <v>19627</v>
      </c>
      <c r="E58" s="197">
        <f t="shared" si="52"/>
        <v>0</v>
      </c>
      <c r="F58" s="192">
        <f>SUM(F59:F65)</f>
        <v>19627</v>
      </c>
      <c r="G58" s="196">
        <f t="shared" ref="G58:H58" si="53">SUM(G59:G65)</f>
        <v>59473</v>
      </c>
      <c r="H58" s="197">
        <f t="shared" si="53"/>
        <v>952</v>
      </c>
      <c r="I58" s="192">
        <f>SUM(I59:I65)</f>
        <v>60425</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4149</v>
      </c>
      <c r="D59" s="190"/>
      <c r="E59" s="191"/>
      <c r="F59" s="192">
        <f t="shared" ref="F59:F66" si="56">D59+E59</f>
        <v>0</v>
      </c>
      <c r="G59" s="190">
        <v>4149</v>
      </c>
      <c r="H59" s="191">
        <v>0</v>
      </c>
      <c r="I59" s="192">
        <f t="shared" ref="I59:I66" si="57">G59+H59</f>
        <v>4149</v>
      </c>
      <c r="J59" s="193"/>
      <c r="K59" s="191"/>
      <c r="L59" s="192">
        <f t="shared" ref="L59:L66" si="58">J59+K59</f>
        <v>0</v>
      </c>
      <c r="M59" s="190"/>
      <c r="N59" s="191"/>
      <c r="O59" s="192">
        <f t="shared" ref="O59:O66" si="59">M59+N59</f>
        <v>0</v>
      </c>
      <c r="P59" s="208" t="s">
        <v>401</v>
      </c>
    </row>
    <row r="60" spans="1:16" ht="24.75" customHeight="1" x14ac:dyDescent="0.25">
      <c r="A60" s="52">
        <v>1142</v>
      </c>
      <c r="B60" s="79" t="s">
        <v>81</v>
      </c>
      <c r="C60" s="559">
        <f t="shared" si="4"/>
        <v>1444</v>
      </c>
      <c r="D60" s="190"/>
      <c r="E60" s="191"/>
      <c r="F60" s="192">
        <f t="shared" si="56"/>
        <v>0</v>
      </c>
      <c r="G60" s="190">
        <v>1444</v>
      </c>
      <c r="H60" s="191"/>
      <c r="I60" s="192">
        <f t="shared" si="57"/>
        <v>1444</v>
      </c>
      <c r="J60" s="193"/>
      <c r="K60" s="191"/>
      <c r="L60" s="192">
        <f t="shared" si="58"/>
        <v>0</v>
      </c>
      <c r="M60" s="190"/>
      <c r="N60" s="191"/>
      <c r="O60" s="192">
        <f t="shared" si="59"/>
        <v>0</v>
      </c>
      <c r="P60" s="194"/>
    </row>
    <row r="61" spans="1:16" ht="24" x14ac:dyDescent="0.25">
      <c r="A61" s="52">
        <v>1145</v>
      </c>
      <c r="B61" s="79" t="s">
        <v>82</v>
      </c>
      <c r="C61" s="559">
        <f t="shared" si="4"/>
        <v>49034</v>
      </c>
      <c r="D61" s="190">
        <v>146</v>
      </c>
      <c r="E61" s="191">
        <v>0</v>
      </c>
      <c r="F61" s="192">
        <f t="shared" si="56"/>
        <v>146</v>
      </c>
      <c r="G61" s="190">
        <v>48888</v>
      </c>
      <c r="H61" s="191">
        <v>0</v>
      </c>
      <c r="I61" s="192">
        <f t="shared" si="57"/>
        <v>48888</v>
      </c>
      <c r="J61" s="193"/>
      <c r="K61" s="191"/>
      <c r="L61" s="192">
        <f t="shared" si="58"/>
        <v>0</v>
      </c>
      <c r="M61" s="190"/>
      <c r="N61" s="191"/>
      <c r="O61" s="192">
        <f t="shared" si="59"/>
        <v>0</v>
      </c>
      <c r="P61" s="208" t="s">
        <v>401</v>
      </c>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2502</v>
      </c>
      <c r="D63" s="190"/>
      <c r="E63" s="191"/>
      <c r="F63" s="192">
        <f t="shared" si="56"/>
        <v>0</v>
      </c>
      <c r="G63" s="190">
        <v>2502</v>
      </c>
      <c r="H63" s="191"/>
      <c r="I63" s="192">
        <f t="shared" si="57"/>
        <v>2502</v>
      </c>
      <c r="J63" s="193"/>
      <c r="K63" s="191"/>
      <c r="L63" s="192">
        <f t="shared" si="58"/>
        <v>0</v>
      </c>
      <c r="M63" s="190"/>
      <c r="N63" s="191"/>
      <c r="O63" s="192">
        <f t="shared" si="59"/>
        <v>0</v>
      </c>
      <c r="P63" s="194"/>
    </row>
    <row r="64" spans="1:16" x14ac:dyDescent="0.25">
      <c r="A64" s="52">
        <v>1148</v>
      </c>
      <c r="B64" s="79" t="s">
        <v>85</v>
      </c>
      <c r="C64" s="559">
        <f t="shared" si="4"/>
        <v>19481</v>
      </c>
      <c r="D64" s="190">
        <v>19481</v>
      </c>
      <c r="E64" s="191">
        <v>0</v>
      </c>
      <c r="F64" s="192">
        <f t="shared" si="56"/>
        <v>19481</v>
      </c>
      <c r="G64" s="190"/>
      <c r="H64" s="191"/>
      <c r="I64" s="192">
        <f t="shared" si="57"/>
        <v>0</v>
      </c>
      <c r="J64" s="193"/>
      <c r="K64" s="191"/>
      <c r="L64" s="192">
        <f t="shared" si="58"/>
        <v>0</v>
      </c>
      <c r="M64" s="190"/>
      <c r="N64" s="191"/>
      <c r="O64" s="192">
        <f t="shared" si="59"/>
        <v>0</v>
      </c>
      <c r="P64" s="194"/>
    </row>
    <row r="65" spans="1:16" ht="30" customHeight="1" x14ac:dyDescent="0.25">
      <c r="A65" s="52">
        <v>1149</v>
      </c>
      <c r="B65" s="79" t="s">
        <v>86</v>
      </c>
      <c r="C65" s="559">
        <f t="shared" si="4"/>
        <v>3442</v>
      </c>
      <c r="D65" s="190"/>
      <c r="E65" s="191"/>
      <c r="F65" s="192">
        <f t="shared" si="56"/>
        <v>0</v>
      </c>
      <c r="G65" s="190">
        <v>2490</v>
      </c>
      <c r="H65" s="191">
        <v>952</v>
      </c>
      <c r="I65" s="192">
        <f t="shared" si="57"/>
        <v>3442</v>
      </c>
      <c r="J65" s="193"/>
      <c r="K65" s="191"/>
      <c r="L65" s="192">
        <f t="shared" si="58"/>
        <v>0</v>
      </c>
      <c r="M65" s="190"/>
      <c r="N65" s="191"/>
      <c r="O65" s="192">
        <f t="shared" si="59"/>
        <v>0</v>
      </c>
      <c r="P65" s="208" t="s">
        <v>403</v>
      </c>
    </row>
    <row r="66" spans="1:16" ht="36" x14ac:dyDescent="0.25">
      <c r="A66" s="181">
        <v>1150</v>
      </c>
      <c r="B66" s="135" t="s">
        <v>88</v>
      </c>
      <c r="C66" s="565">
        <f t="shared" si="4"/>
        <v>295</v>
      </c>
      <c r="D66" s="199"/>
      <c r="E66" s="200"/>
      <c r="F66" s="182">
        <f t="shared" si="56"/>
        <v>0</v>
      </c>
      <c r="G66" s="199">
        <v>295</v>
      </c>
      <c r="H66" s="200">
        <v>0</v>
      </c>
      <c r="I66" s="182">
        <f t="shared" si="57"/>
        <v>295</v>
      </c>
      <c r="J66" s="201"/>
      <c r="K66" s="200"/>
      <c r="L66" s="182">
        <f t="shared" si="58"/>
        <v>0</v>
      </c>
      <c r="M66" s="199"/>
      <c r="N66" s="200"/>
      <c r="O66" s="182">
        <f t="shared" si="59"/>
        <v>0</v>
      </c>
      <c r="P66" s="311" t="s">
        <v>401</v>
      </c>
    </row>
    <row r="67" spans="1:16" ht="36" x14ac:dyDescent="0.25">
      <c r="A67" s="59">
        <v>1200</v>
      </c>
      <c r="B67" s="175" t="s">
        <v>89</v>
      </c>
      <c r="C67" s="557">
        <f t="shared" si="4"/>
        <v>187806</v>
      </c>
      <c r="D67" s="176">
        <f t="shared" ref="D67:E67" si="60">SUM(D68:D69)</f>
        <v>38704</v>
      </c>
      <c r="E67" s="177">
        <f t="shared" si="60"/>
        <v>0</v>
      </c>
      <c r="F67" s="178">
        <f>SUM(F68:F69)</f>
        <v>38704</v>
      </c>
      <c r="G67" s="176">
        <f t="shared" ref="G67:H67" si="61">SUM(G68:G69)</f>
        <v>148873</v>
      </c>
      <c r="H67" s="177">
        <f t="shared" si="61"/>
        <v>229</v>
      </c>
      <c r="I67" s="178">
        <f>SUM(I68:I69)</f>
        <v>149102</v>
      </c>
      <c r="J67" s="179">
        <f t="shared" ref="J67:K67" si="62">SUM(J68:J69)</f>
        <v>0</v>
      </c>
      <c r="K67" s="177">
        <f t="shared" si="62"/>
        <v>0</v>
      </c>
      <c r="L67" s="178">
        <f>SUM(L68:L69)</f>
        <v>0</v>
      </c>
      <c r="M67" s="176">
        <f t="shared" ref="M67:O67" si="63">SUM(M68:M69)</f>
        <v>0</v>
      </c>
      <c r="N67" s="177">
        <f t="shared" si="63"/>
        <v>0</v>
      </c>
      <c r="O67" s="178">
        <f t="shared" si="63"/>
        <v>0</v>
      </c>
      <c r="P67" s="202"/>
    </row>
    <row r="68" spans="1:16" ht="30" customHeight="1" x14ac:dyDescent="0.25">
      <c r="A68" s="203">
        <v>1210</v>
      </c>
      <c r="B68" s="71" t="s">
        <v>90</v>
      </c>
      <c r="C68" s="558">
        <f t="shared" si="4"/>
        <v>148761</v>
      </c>
      <c r="D68" s="185">
        <v>9855</v>
      </c>
      <c r="E68" s="186">
        <v>0</v>
      </c>
      <c r="F68" s="187">
        <f>D68+E68</f>
        <v>9855</v>
      </c>
      <c r="G68" s="185">
        <v>138677</v>
      </c>
      <c r="H68" s="186">
        <v>229</v>
      </c>
      <c r="I68" s="187">
        <f>G68+H68</f>
        <v>138906</v>
      </c>
      <c r="J68" s="188"/>
      <c r="K68" s="186"/>
      <c r="L68" s="187">
        <f>J68+K68</f>
        <v>0</v>
      </c>
      <c r="M68" s="185"/>
      <c r="N68" s="186"/>
      <c r="O68" s="187">
        <f t="shared" ref="O68" si="64">M68+N68</f>
        <v>0</v>
      </c>
      <c r="P68" s="310" t="s">
        <v>404</v>
      </c>
    </row>
    <row r="69" spans="1:16" ht="24" x14ac:dyDescent="0.25">
      <c r="A69" s="195">
        <v>1220</v>
      </c>
      <c r="B69" s="79" t="s">
        <v>92</v>
      </c>
      <c r="C69" s="559">
        <f t="shared" si="4"/>
        <v>39045</v>
      </c>
      <c r="D69" s="196">
        <f t="shared" ref="D69:E69" si="65">SUM(D70:D74)</f>
        <v>28849</v>
      </c>
      <c r="E69" s="197">
        <f t="shared" si="65"/>
        <v>0</v>
      </c>
      <c r="F69" s="192">
        <f>SUM(F70:F74)</f>
        <v>28849</v>
      </c>
      <c r="G69" s="196">
        <f t="shared" ref="G69:H69" si="66">SUM(G70:G74)</f>
        <v>10196</v>
      </c>
      <c r="H69" s="197">
        <f t="shared" si="66"/>
        <v>0</v>
      </c>
      <c r="I69" s="192">
        <f>SUM(I70:I74)</f>
        <v>10196</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25548</v>
      </c>
      <c r="D70" s="190">
        <v>20548</v>
      </c>
      <c r="E70" s="191"/>
      <c r="F70" s="192">
        <f t="shared" ref="F70:F74" si="69">D70+E70</f>
        <v>20548</v>
      </c>
      <c r="G70" s="190">
        <v>5000</v>
      </c>
      <c r="H70" s="191"/>
      <c r="I70" s="192">
        <f t="shared" ref="I70:I74" si="70">G70+H70</f>
        <v>5000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12497</v>
      </c>
      <c r="D73" s="190">
        <v>7801</v>
      </c>
      <c r="E73" s="191"/>
      <c r="F73" s="192">
        <f t="shared" si="69"/>
        <v>7801</v>
      </c>
      <c r="G73" s="190">
        <v>4696</v>
      </c>
      <c r="H73" s="191"/>
      <c r="I73" s="192">
        <f t="shared" si="70"/>
        <v>4696</v>
      </c>
      <c r="J73" s="193"/>
      <c r="K73" s="191"/>
      <c r="L73" s="192">
        <f t="shared" si="71"/>
        <v>0</v>
      </c>
      <c r="M73" s="190"/>
      <c r="N73" s="191"/>
      <c r="O73" s="192">
        <f t="shared" si="72"/>
        <v>0</v>
      </c>
      <c r="P73" s="194"/>
    </row>
    <row r="74" spans="1:16" ht="60" x14ac:dyDescent="0.25">
      <c r="A74" s="52">
        <v>1228</v>
      </c>
      <c r="B74" s="79" t="s">
        <v>97</v>
      </c>
      <c r="C74" s="559">
        <f t="shared" si="4"/>
        <v>1000</v>
      </c>
      <c r="D74" s="190">
        <v>500</v>
      </c>
      <c r="E74" s="191"/>
      <c r="F74" s="192">
        <f t="shared" si="69"/>
        <v>500</v>
      </c>
      <c r="G74" s="190">
        <v>500</v>
      </c>
      <c r="H74" s="191"/>
      <c r="I74" s="192">
        <f t="shared" si="70"/>
        <v>500</v>
      </c>
      <c r="J74" s="193"/>
      <c r="K74" s="191"/>
      <c r="L74" s="192">
        <f t="shared" si="71"/>
        <v>0</v>
      </c>
      <c r="M74" s="190"/>
      <c r="N74" s="191"/>
      <c r="O74" s="192">
        <f t="shared" si="72"/>
        <v>0</v>
      </c>
      <c r="P74" s="194"/>
    </row>
    <row r="75" spans="1:16" x14ac:dyDescent="0.25">
      <c r="A75" s="168">
        <v>2000</v>
      </c>
      <c r="B75" s="168" t="s">
        <v>98</v>
      </c>
      <c r="C75" s="570">
        <f t="shared" si="4"/>
        <v>128562</v>
      </c>
      <c r="D75" s="169">
        <f t="shared" ref="D75:O75" si="73">SUM(D76,D83,D120,D151,D152)</f>
        <v>135</v>
      </c>
      <c r="E75" s="170">
        <f t="shared" si="73"/>
        <v>0</v>
      </c>
      <c r="F75" s="171">
        <f t="shared" si="73"/>
        <v>135</v>
      </c>
      <c r="G75" s="169">
        <f t="shared" si="73"/>
        <v>124359</v>
      </c>
      <c r="H75" s="170">
        <f t="shared" si="73"/>
        <v>0</v>
      </c>
      <c r="I75" s="171">
        <f t="shared" si="73"/>
        <v>124359</v>
      </c>
      <c r="J75" s="172">
        <f t="shared" si="73"/>
        <v>4068</v>
      </c>
      <c r="K75" s="170">
        <f t="shared" si="73"/>
        <v>0</v>
      </c>
      <c r="L75" s="171">
        <f t="shared" si="73"/>
        <v>4068</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34763</v>
      </c>
      <c r="D83" s="176">
        <f t="shared" ref="D83:E83" si="94">SUM(D84,D85,D91,D99,D107,D108,D114,D119)</f>
        <v>0</v>
      </c>
      <c r="E83" s="177">
        <f t="shared" si="94"/>
        <v>0</v>
      </c>
      <c r="F83" s="178">
        <f>SUM(F84,F85,F91,F99,F107,F108,F114,F119)</f>
        <v>0</v>
      </c>
      <c r="G83" s="176">
        <f t="shared" ref="G83:H83" si="95">SUM(G84,G85,G91,G99,G107,G108,G114,G119)</f>
        <v>33471</v>
      </c>
      <c r="H83" s="177">
        <f t="shared" si="95"/>
        <v>0</v>
      </c>
      <c r="I83" s="178">
        <f>SUM(I84,I85,I91,I99,I107,I108,I114,I119)</f>
        <v>33471</v>
      </c>
      <c r="J83" s="179">
        <f t="shared" ref="J83:K83" si="96">SUM(J84,J85,J91,J99,J107,J108,J114,J119)</f>
        <v>1292</v>
      </c>
      <c r="K83" s="177">
        <f t="shared" si="96"/>
        <v>0</v>
      </c>
      <c r="L83" s="178">
        <f>SUM(L84,L85,L91,L99,L107,L108,L114,L119)</f>
        <v>1292</v>
      </c>
      <c r="M83" s="176">
        <f t="shared" ref="M83:O83" si="97">SUM(M84,M85,M91,M99,M107,M108,M114,M119)</f>
        <v>0</v>
      </c>
      <c r="N83" s="177">
        <f t="shared" si="97"/>
        <v>0</v>
      </c>
      <c r="O83" s="178">
        <f t="shared" si="97"/>
        <v>0</v>
      </c>
      <c r="P83" s="207"/>
    </row>
    <row r="84" spans="1:16" x14ac:dyDescent="0.25">
      <c r="A84" s="181">
        <v>2210</v>
      </c>
      <c r="B84" s="135" t="s">
        <v>105</v>
      </c>
      <c r="C84" s="565">
        <f t="shared" si="4"/>
        <v>1878</v>
      </c>
      <c r="D84" s="199"/>
      <c r="E84" s="200"/>
      <c r="F84" s="182">
        <f>D84+E84</f>
        <v>0</v>
      </c>
      <c r="G84" s="199">
        <v>1725</v>
      </c>
      <c r="H84" s="200"/>
      <c r="I84" s="182">
        <f>G84+H84</f>
        <v>1725</v>
      </c>
      <c r="J84" s="201">
        <v>153</v>
      </c>
      <c r="K84" s="200"/>
      <c r="L84" s="182">
        <f>J84+K84</f>
        <v>153</v>
      </c>
      <c r="M84" s="199"/>
      <c r="N84" s="200"/>
      <c r="O84" s="182">
        <f t="shared" ref="O84" si="98">M84+N84</f>
        <v>0</v>
      </c>
      <c r="P84" s="184"/>
    </row>
    <row r="85" spans="1:16" ht="24" x14ac:dyDescent="0.25">
      <c r="A85" s="195">
        <v>2220</v>
      </c>
      <c r="B85" s="79" t="s">
        <v>106</v>
      </c>
      <c r="C85" s="559">
        <f t="shared" ref="C85:C148" si="99">F85+I85+L85+O85</f>
        <v>11619</v>
      </c>
      <c r="D85" s="196">
        <f t="shared" ref="D85:E85" si="100">SUM(D86:D90)</f>
        <v>0</v>
      </c>
      <c r="E85" s="197">
        <f t="shared" si="100"/>
        <v>0</v>
      </c>
      <c r="F85" s="192">
        <f>SUM(F86:F90)</f>
        <v>0</v>
      </c>
      <c r="G85" s="196">
        <f t="shared" ref="G85:H85" si="101">SUM(G86:G90)</f>
        <v>11249</v>
      </c>
      <c r="H85" s="197">
        <f t="shared" si="101"/>
        <v>0</v>
      </c>
      <c r="I85" s="192">
        <f>SUM(I86:I90)</f>
        <v>11249</v>
      </c>
      <c r="J85" s="198">
        <f t="shared" ref="J85:K85" si="102">SUM(J86:J90)</f>
        <v>370</v>
      </c>
      <c r="K85" s="197">
        <f t="shared" si="102"/>
        <v>0</v>
      </c>
      <c r="L85" s="192">
        <f>SUM(L86:L90)</f>
        <v>370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52">
        <v>2222</v>
      </c>
      <c r="B87" s="79" t="s">
        <v>108</v>
      </c>
      <c r="C87" s="559">
        <f t="shared" si="99"/>
        <v>3442</v>
      </c>
      <c r="D87" s="190"/>
      <c r="E87" s="191"/>
      <c r="F87" s="192">
        <f t="shared" si="104"/>
        <v>0</v>
      </c>
      <c r="G87" s="190">
        <v>3232</v>
      </c>
      <c r="H87" s="191"/>
      <c r="I87" s="192">
        <f t="shared" si="105"/>
        <v>3232</v>
      </c>
      <c r="J87" s="193">
        <v>210</v>
      </c>
      <c r="K87" s="191"/>
      <c r="L87" s="192">
        <f t="shared" si="106"/>
        <v>210</v>
      </c>
      <c r="M87" s="190"/>
      <c r="N87" s="191"/>
      <c r="O87" s="192">
        <f t="shared" si="107"/>
        <v>0</v>
      </c>
      <c r="P87" s="194"/>
    </row>
    <row r="88" spans="1:16" x14ac:dyDescent="0.25">
      <c r="A88" s="52">
        <v>2223</v>
      </c>
      <c r="B88" s="79" t="s">
        <v>109</v>
      </c>
      <c r="C88" s="559">
        <f t="shared" si="99"/>
        <v>6987</v>
      </c>
      <c r="D88" s="190"/>
      <c r="E88" s="191"/>
      <c r="F88" s="192">
        <f t="shared" si="104"/>
        <v>0</v>
      </c>
      <c r="G88" s="190">
        <v>6987</v>
      </c>
      <c r="H88" s="191">
        <v>0</v>
      </c>
      <c r="I88" s="192">
        <f t="shared" si="105"/>
        <v>6987</v>
      </c>
      <c r="J88" s="193">
        <v>0</v>
      </c>
      <c r="K88" s="191"/>
      <c r="L88" s="192">
        <f t="shared" si="106"/>
        <v>0</v>
      </c>
      <c r="M88" s="190"/>
      <c r="N88" s="191"/>
      <c r="O88" s="192">
        <f t="shared" si="107"/>
        <v>0</v>
      </c>
      <c r="P88" s="208" t="s">
        <v>401</v>
      </c>
    </row>
    <row r="89" spans="1:16" ht="48" x14ac:dyDescent="0.25">
      <c r="A89" s="52">
        <v>2224</v>
      </c>
      <c r="B89" s="79" t="s">
        <v>110</v>
      </c>
      <c r="C89" s="559">
        <f t="shared" si="99"/>
        <v>1190</v>
      </c>
      <c r="D89" s="190"/>
      <c r="E89" s="191"/>
      <c r="F89" s="192">
        <f t="shared" si="104"/>
        <v>0</v>
      </c>
      <c r="G89" s="190">
        <v>1030</v>
      </c>
      <c r="H89" s="191"/>
      <c r="I89" s="192">
        <f t="shared" si="105"/>
        <v>1030</v>
      </c>
      <c r="J89" s="193">
        <v>160</v>
      </c>
      <c r="K89" s="191"/>
      <c r="L89" s="192">
        <f t="shared" si="106"/>
        <v>160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2601</v>
      </c>
      <c r="D91" s="196">
        <f t="shared" ref="D91:E91" si="108">SUM(D92:D98)</f>
        <v>0</v>
      </c>
      <c r="E91" s="197">
        <f t="shared" si="108"/>
        <v>0</v>
      </c>
      <c r="F91" s="192">
        <f>SUM(F92:F98)</f>
        <v>0</v>
      </c>
      <c r="G91" s="196">
        <f t="shared" ref="G91:H91" si="109">SUM(G92:G98)</f>
        <v>2601</v>
      </c>
      <c r="H91" s="197">
        <f t="shared" si="109"/>
        <v>0</v>
      </c>
      <c r="I91" s="192">
        <f>SUM(I92:I98)</f>
        <v>2601</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52">
        <v>2231</v>
      </c>
      <c r="B92" s="79" t="s">
        <v>113</v>
      </c>
      <c r="C92" s="559">
        <f t="shared" si="99"/>
        <v>1072</v>
      </c>
      <c r="D92" s="190"/>
      <c r="E92" s="191"/>
      <c r="F92" s="192">
        <f t="shared" ref="F92:F98" si="112">D92+E92</f>
        <v>0</v>
      </c>
      <c r="G92" s="190">
        <v>1072</v>
      </c>
      <c r="H92" s="191">
        <v>0</v>
      </c>
      <c r="I92" s="192">
        <f t="shared" ref="I92:I98" si="113">G92+H92</f>
        <v>1072</v>
      </c>
      <c r="J92" s="193"/>
      <c r="K92" s="191"/>
      <c r="L92" s="192">
        <f t="shared" ref="L92:L98" si="114">J92+K92</f>
        <v>0</v>
      </c>
      <c r="M92" s="190"/>
      <c r="N92" s="191"/>
      <c r="O92" s="192">
        <f t="shared" ref="O92:O98" si="115">M92+N92</f>
        <v>0</v>
      </c>
      <c r="P92" s="208" t="s">
        <v>401</v>
      </c>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x14ac:dyDescent="0.25">
      <c r="A95" s="52">
        <v>2234</v>
      </c>
      <c r="B95" s="79" t="s">
        <v>116</v>
      </c>
      <c r="C95" s="559">
        <f t="shared" si="99"/>
        <v>38</v>
      </c>
      <c r="D95" s="190"/>
      <c r="E95" s="191"/>
      <c r="F95" s="192">
        <f t="shared" si="112"/>
        <v>0</v>
      </c>
      <c r="G95" s="190">
        <v>38</v>
      </c>
      <c r="H95" s="191"/>
      <c r="I95" s="192">
        <f t="shared" si="113"/>
        <v>38</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1491</v>
      </c>
      <c r="D98" s="190"/>
      <c r="E98" s="191"/>
      <c r="F98" s="192">
        <f t="shared" si="112"/>
        <v>0</v>
      </c>
      <c r="G98" s="190">
        <v>1491</v>
      </c>
      <c r="H98" s="191">
        <v>0</v>
      </c>
      <c r="I98" s="192">
        <f t="shared" si="113"/>
        <v>1491</v>
      </c>
      <c r="J98" s="193"/>
      <c r="K98" s="191"/>
      <c r="L98" s="192">
        <f t="shared" si="114"/>
        <v>0</v>
      </c>
      <c r="M98" s="190"/>
      <c r="N98" s="191"/>
      <c r="O98" s="192">
        <f t="shared" si="115"/>
        <v>0</v>
      </c>
      <c r="P98" s="208" t="s">
        <v>401</v>
      </c>
    </row>
    <row r="99" spans="1:16" ht="36" x14ac:dyDescent="0.25">
      <c r="A99" s="195">
        <v>2240</v>
      </c>
      <c r="B99" s="79" t="s">
        <v>120</v>
      </c>
      <c r="C99" s="559">
        <f t="shared" si="99"/>
        <v>17172</v>
      </c>
      <c r="D99" s="196">
        <f t="shared" ref="D99:E99" si="116">SUM(D100:D106)</f>
        <v>0</v>
      </c>
      <c r="E99" s="197">
        <f t="shared" si="116"/>
        <v>0</v>
      </c>
      <c r="F99" s="192">
        <f>SUM(F100:F106)</f>
        <v>0</v>
      </c>
      <c r="G99" s="196">
        <f t="shared" ref="G99:H99" si="117">SUM(G100:G106)</f>
        <v>16403</v>
      </c>
      <c r="H99" s="197">
        <f t="shared" si="117"/>
        <v>0</v>
      </c>
      <c r="I99" s="192">
        <f>SUM(I100:I106)</f>
        <v>16403</v>
      </c>
      <c r="J99" s="198">
        <f t="shared" ref="J99:K99" si="118">SUM(J100:J106)</f>
        <v>769</v>
      </c>
      <c r="K99" s="197">
        <f t="shared" si="118"/>
        <v>0</v>
      </c>
      <c r="L99" s="192">
        <f>SUM(L100:L106)</f>
        <v>769</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3.25" customHeight="1" x14ac:dyDescent="0.25">
      <c r="A101" s="52">
        <v>2242</v>
      </c>
      <c r="B101" s="79" t="s">
        <v>122</v>
      </c>
      <c r="C101" s="559">
        <f t="shared" si="99"/>
        <v>6718</v>
      </c>
      <c r="D101" s="190"/>
      <c r="E101" s="191"/>
      <c r="F101" s="192">
        <f t="shared" si="120"/>
        <v>0</v>
      </c>
      <c r="G101" s="190">
        <v>5949</v>
      </c>
      <c r="H101" s="191">
        <v>0</v>
      </c>
      <c r="I101" s="192">
        <f t="shared" si="121"/>
        <v>5949</v>
      </c>
      <c r="J101" s="193">
        <v>769</v>
      </c>
      <c r="K101" s="191"/>
      <c r="L101" s="192">
        <f t="shared" si="122"/>
        <v>769</v>
      </c>
      <c r="M101" s="190"/>
      <c r="N101" s="191"/>
      <c r="O101" s="192">
        <f t="shared" si="123"/>
        <v>0</v>
      </c>
      <c r="P101" s="208" t="s">
        <v>401</v>
      </c>
    </row>
    <row r="102" spans="1:16" ht="24" x14ac:dyDescent="0.25">
      <c r="A102" s="52">
        <v>2243</v>
      </c>
      <c r="B102" s="79" t="s">
        <v>123</v>
      </c>
      <c r="C102" s="559">
        <f t="shared" si="99"/>
        <v>1104</v>
      </c>
      <c r="D102" s="190"/>
      <c r="E102" s="191"/>
      <c r="F102" s="192">
        <f t="shared" si="120"/>
        <v>0</v>
      </c>
      <c r="G102" s="190">
        <v>1104</v>
      </c>
      <c r="H102" s="191"/>
      <c r="I102" s="192">
        <f t="shared" si="121"/>
        <v>1104</v>
      </c>
      <c r="J102" s="193"/>
      <c r="K102" s="191"/>
      <c r="L102" s="192">
        <f t="shared" si="122"/>
        <v>0</v>
      </c>
      <c r="M102" s="190"/>
      <c r="N102" s="191"/>
      <c r="O102" s="192">
        <f t="shared" si="123"/>
        <v>0</v>
      </c>
      <c r="P102" s="194"/>
    </row>
    <row r="103" spans="1:16" x14ac:dyDescent="0.25">
      <c r="A103" s="52">
        <v>2244</v>
      </c>
      <c r="B103" s="79" t="s">
        <v>124</v>
      </c>
      <c r="C103" s="559">
        <f t="shared" si="99"/>
        <v>8920</v>
      </c>
      <c r="D103" s="190"/>
      <c r="E103" s="191"/>
      <c r="F103" s="192">
        <f t="shared" si="120"/>
        <v>0</v>
      </c>
      <c r="G103" s="190">
        <v>8920</v>
      </c>
      <c r="H103" s="191"/>
      <c r="I103" s="192">
        <f t="shared" si="121"/>
        <v>8920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430</v>
      </c>
      <c r="D106" s="190"/>
      <c r="E106" s="191"/>
      <c r="F106" s="192">
        <f t="shared" si="120"/>
        <v>0</v>
      </c>
      <c r="G106" s="190">
        <v>430</v>
      </c>
      <c r="H106" s="191"/>
      <c r="I106" s="192">
        <f t="shared" si="121"/>
        <v>430</v>
      </c>
      <c r="J106" s="193"/>
      <c r="K106" s="191"/>
      <c r="L106" s="192">
        <f t="shared" si="122"/>
        <v>0</v>
      </c>
      <c r="M106" s="190"/>
      <c r="N106" s="191"/>
      <c r="O106" s="192">
        <f t="shared" si="123"/>
        <v>0</v>
      </c>
      <c r="P106" s="208" t="s">
        <v>401</v>
      </c>
    </row>
    <row r="107" spans="1:16" x14ac:dyDescent="0.25">
      <c r="A107" s="195">
        <v>2250</v>
      </c>
      <c r="B107" s="79" t="s">
        <v>128</v>
      </c>
      <c r="C107" s="559">
        <f t="shared" si="99"/>
        <v>1423</v>
      </c>
      <c r="D107" s="190"/>
      <c r="E107" s="191"/>
      <c r="F107" s="192">
        <f t="shared" si="120"/>
        <v>0</v>
      </c>
      <c r="G107" s="190">
        <v>1423</v>
      </c>
      <c r="H107" s="191">
        <v>0</v>
      </c>
      <c r="I107" s="192">
        <f t="shared" si="121"/>
        <v>1423</v>
      </c>
      <c r="J107" s="193"/>
      <c r="K107" s="191"/>
      <c r="L107" s="192">
        <f t="shared" si="122"/>
        <v>0</v>
      </c>
      <c r="M107" s="190"/>
      <c r="N107" s="191"/>
      <c r="O107" s="192">
        <f t="shared" si="123"/>
        <v>0</v>
      </c>
      <c r="P107" s="208" t="s">
        <v>401</v>
      </c>
    </row>
    <row r="108" spans="1:16" x14ac:dyDescent="0.25">
      <c r="A108" s="195">
        <v>2260</v>
      </c>
      <c r="B108" s="79" t="s">
        <v>129</v>
      </c>
      <c r="C108" s="559">
        <f t="shared" si="99"/>
        <v>70</v>
      </c>
      <c r="D108" s="196">
        <f t="shared" ref="D108:E108" si="124">SUM(D109:D113)</f>
        <v>0</v>
      </c>
      <c r="E108" s="197">
        <f t="shared" si="124"/>
        <v>0</v>
      </c>
      <c r="F108" s="192">
        <f>SUM(F109:F113)</f>
        <v>0</v>
      </c>
      <c r="G108" s="196">
        <f t="shared" ref="G108:H108" si="125">SUM(G109:G113)</f>
        <v>70</v>
      </c>
      <c r="H108" s="197">
        <f t="shared" si="125"/>
        <v>0</v>
      </c>
      <c r="I108" s="192">
        <f>SUM(I109:I113)</f>
        <v>70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70</v>
      </c>
      <c r="D113" s="190"/>
      <c r="E113" s="191"/>
      <c r="F113" s="192">
        <f t="shared" si="128"/>
        <v>0</v>
      </c>
      <c r="G113" s="190">
        <v>70</v>
      </c>
      <c r="H113" s="191"/>
      <c r="I113" s="192">
        <f t="shared" si="129"/>
        <v>70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v>0</v>
      </c>
      <c r="H117" s="191">
        <v>0</v>
      </c>
      <c r="I117" s="192">
        <f t="shared" si="137"/>
        <v>0</v>
      </c>
      <c r="J117" s="193"/>
      <c r="K117" s="191"/>
      <c r="L117" s="192">
        <f t="shared" si="138"/>
        <v>0</v>
      </c>
      <c r="M117" s="190"/>
      <c r="N117" s="191"/>
      <c r="O117" s="192">
        <f t="shared" si="139"/>
        <v>0</v>
      </c>
      <c r="P117" s="194" t="s">
        <v>401</v>
      </c>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93329</v>
      </c>
      <c r="D120" s="214">
        <f t="shared" ref="D120:E120" si="140">SUM(D121,D126,D130,D131,D134,D138,D146,D147,D150)</f>
        <v>135</v>
      </c>
      <c r="E120" s="215">
        <f t="shared" si="140"/>
        <v>0</v>
      </c>
      <c r="F120" s="216">
        <f>SUM(F121,F126,F130,F131,F134,F138,F146,F147,F150)</f>
        <v>135</v>
      </c>
      <c r="G120" s="214">
        <f t="shared" ref="G120:H120" si="141">SUM(G121,G126,G130,G131,G134,G138,G146,G147,G150)</f>
        <v>90418</v>
      </c>
      <c r="H120" s="215">
        <f t="shared" si="141"/>
        <v>0</v>
      </c>
      <c r="I120" s="216">
        <f>SUM(I121,I126,I130,I131,I134,I138,I146,I147,I150)</f>
        <v>90418</v>
      </c>
      <c r="J120" s="217">
        <f t="shared" ref="J120:K120" si="142">SUM(J121,J126,J130,J131,J134,J138,J146,J147,J150)</f>
        <v>2776</v>
      </c>
      <c r="K120" s="215">
        <f t="shared" si="142"/>
        <v>0</v>
      </c>
      <c r="L120" s="216">
        <f>SUM(L121,L126,L130,L131,L134,L138,L146,L147,L150)</f>
        <v>2776</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7631</v>
      </c>
      <c r="D121" s="204">
        <f t="shared" ref="D121:O121" si="144">SUM(D122:D125)</f>
        <v>0</v>
      </c>
      <c r="E121" s="205">
        <f t="shared" si="144"/>
        <v>0</v>
      </c>
      <c r="F121" s="187">
        <f t="shared" si="144"/>
        <v>0</v>
      </c>
      <c r="G121" s="204">
        <f t="shared" si="144"/>
        <v>7631</v>
      </c>
      <c r="H121" s="205">
        <f t="shared" si="144"/>
        <v>0</v>
      </c>
      <c r="I121" s="187">
        <f t="shared" si="144"/>
        <v>7631</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1800</v>
      </c>
      <c r="D122" s="190"/>
      <c r="E122" s="191"/>
      <c r="F122" s="192">
        <f t="shared" ref="F122:F125" si="145">D122+E122</f>
        <v>0</v>
      </c>
      <c r="G122" s="190">
        <v>1800</v>
      </c>
      <c r="H122" s="191"/>
      <c r="I122" s="192">
        <f t="shared" ref="I122:I125" si="146">G122+H122</f>
        <v>1800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5431</v>
      </c>
      <c r="D123" s="190"/>
      <c r="E123" s="191"/>
      <c r="F123" s="192">
        <f t="shared" si="145"/>
        <v>0</v>
      </c>
      <c r="G123" s="190">
        <v>5431</v>
      </c>
      <c r="H123" s="191">
        <v>0</v>
      </c>
      <c r="I123" s="192">
        <f t="shared" si="146"/>
        <v>5431</v>
      </c>
      <c r="J123" s="193"/>
      <c r="K123" s="191"/>
      <c r="L123" s="192">
        <f t="shared" si="147"/>
        <v>0</v>
      </c>
      <c r="M123" s="190"/>
      <c r="N123" s="191"/>
      <c r="O123" s="192">
        <f t="shared" si="148"/>
        <v>0</v>
      </c>
      <c r="P123" s="208" t="s">
        <v>401</v>
      </c>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7" customHeight="1" x14ac:dyDescent="0.25">
      <c r="A125" s="52">
        <v>2314</v>
      </c>
      <c r="B125" s="79" t="s">
        <v>146</v>
      </c>
      <c r="C125" s="559">
        <f t="shared" si="99"/>
        <v>400</v>
      </c>
      <c r="D125" s="190"/>
      <c r="E125" s="191"/>
      <c r="F125" s="192">
        <f t="shared" si="145"/>
        <v>0</v>
      </c>
      <c r="G125" s="190">
        <v>400</v>
      </c>
      <c r="H125" s="191"/>
      <c r="I125" s="192">
        <f t="shared" si="146"/>
        <v>400</v>
      </c>
      <c r="J125" s="193"/>
      <c r="K125" s="191"/>
      <c r="L125" s="192">
        <f t="shared" si="147"/>
        <v>0</v>
      </c>
      <c r="M125" s="190"/>
      <c r="N125" s="191"/>
      <c r="O125" s="192">
        <f t="shared" si="148"/>
        <v>0</v>
      </c>
      <c r="P125" s="194"/>
    </row>
    <row r="126" spans="1:16" x14ac:dyDescent="0.25">
      <c r="A126" s="195">
        <v>2320</v>
      </c>
      <c r="B126" s="79" t="s">
        <v>147</v>
      </c>
      <c r="C126" s="559">
        <f t="shared" si="99"/>
        <v>20140</v>
      </c>
      <c r="D126" s="196">
        <f t="shared" ref="D126:E126" si="149">SUM(D127:D129)</f>
        <v>135</v>
      </c>
      <c r="E126" s="197">
        <f t="shared" si="149"/>
        <v>0</v>
      </c>
      <c r="F126" s="192">
        <f>SUM(F127:F129)</f>
        <v>135</v>
      </c>
      <c r="G126" s="196">
        <f t="shared" ref="G126:H126" si="150">SUM(G127:G129)</f>
        <v>18364</v>
      </c>
      <c r="H126" s="197">
        <f t="shared" si="150"/>
        <v>0</v>
      </c>
      <c r="I126" s="192">
        <f>SUM(I127:I129)</f>
        <v>18364</v>
      </c>
      <c r="J126" s="198">
        <f t="shared" ref="J126:K126" si="151">SUM(J127:J129)</f>
        <v>1641</v>
      </c>
      <c r="K126" s="197">
        <f t="shared" si="151"/>
        <v>0</v>
      </c>
      <c r="L126" s="192">
        <f>SUM(L127:L129)</f>
        <v>1641</v>
      </c>
      <c r="M126" s="196">
        <f t="shared" ref="M126:O126" si="152">SUM(M127:M129)</f>
        <v>0</v>
      </c>
      <c r="N126" s="197">
        <f t="shared" si="152"/>
        <v>0</v>
      </c>
      <c r="O126" s="192">
        <f t="shared" si="152"/>
        <v>0</v>
      </c>
      <c r="P126" s="194"/>
    </row>
    <row r="127" spans="1:16" x14ac:dyDescent="0.25">
      <c r="A127" s="52">
        <v>2321</v>
      </c>
      <c r="B127" s="79" t="s">
        <v>148</v>
      </c>
      <c r="C127" s="559">
        <f t="shared" si="99"/>
        <v>14811</v>
      </c>
      <c r="D127" s="190"/>
      <c r="E127" s="191"/>
      <c r="F127" s="192">
        <f t="shared" ref="F127:F130" si="153">D127+E127</f>
        <v>0</v>
      </c>
      <c r="G127" s="190">
        <v>13637</v>
      </c>
      <c r="H127" s="191">
        <v>0</v>
      </c>
      <c r="I127" s="192">
        <f t="shared" ref="I127:I130" si="154">G127+H127</f>
        <v>13637</v>
      </c>
      <c r="J127" s="193">
        <v>1174</v>
      </c>
      <c r="K127" s="191">
        <v>0</v>
      </c>
      <c r="L127" s="192">
        <f t="shared" ref="L127:L130" si="155">J127+K127</f>
        <v>1174</v>
      </c>
      <c r="M127" s="190"/>
      <c r="N127" s="191"/>
      <c r="O127" s="192">
        <f t="shared" ref="O127:O130" si="156">M127+N127</f>
        <v>0</v>
      </c>
      <c r="P127" s="208" t="s">
        <v>401</v>
      </c>
    </row>
    <row r="128" spans="1:16" x14ac:dyDescent="0.25">
      <c r="A128" s="52">
        <v>2322</v>
      </c>
      <c r="B128" s="79" t="s">
        <v>149</v>
      </c>
      <c r="C128" s="559">
        <f t="shared" si="99"/>
        <v>5329</v>
      </c>
      <c r="D128" s="190">
        <v>135</v>
      </c>
      <c r="E128" s="191">
        <v>0</v>
      </c>
      <c r="F128" s="192">
        <f t="shared" si="153"/>
        <v>135</v>
      </c>
      <c r="G128" s="190">
        <v>4727</v>
      </c>
      <c r="H128" s="191"/>
      <c r="I128" s="192">
        <f t="shared" si="154"/>
        <v>4727</v>
      </c>
      <c r="J128" s="193">
        <v>467</v>
      </c>
      <c r="K128" s="191"/>
      <c r="L128" s="192">
        <f t="shared" si="155"/>
        <v>467</v>
      </c>
      <c r="M128" s="190"/>
      <c r="N128" s="191"/>
      <c r="O128" s="192">
        <f t="shared" si="156"/>
        <v>0</v>
      </c>
      <c r="P128" s="428" t="s">
        <v>401</v>
      </c>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8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 customHeight="1" x14ac:dyDescent="0.25">
      <c r="A131" s="195">
        <v>2340</v>
      </c>
      <c r="B131" s="79" t="s">
        <v>152</v>
      </c>
      <c r="C131" s="559">
        <f t="shared" si="99"/>
        <v>1420</v>
      </c>
      <c r="D131" s="196">
        <f t="shared" ref="D131:E131" si="157">SUM(D132:D133)</f>
        <v>0</v>
      </c>
      <c r="E131" s="197">
        <f t="shared" si="157"/>
        <v>0</v>
      </c>
      <c r="F131" s="192">
        <f>SUM(F132:F133)</f>
        <v>0</v>
      </c>
      <c r="G131" s="196">
        <f t="shared" ref="G131:H131" si="158">SUM(G132:G133)</f>
        <v>1420</v>
      </c>
      <c r="H131" s="197">
        <f t="shared" si="158"/>
        <v>0</v>
      </c>
      <c r="I131" s="192">
        <f>SUM(I132:I133)</f>
        <v>1420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1420</v>
      </c>
      <c r="D132" s="190"/>
      <c r="E132" s="191"/>
      <c r="F132" s="192">
        <f t="shared" ref="F132:F133" si="161">D132+E132</f>
        <v>0</v>
      </c>
      <c r="G132" s="190">
        <v>1420</v>
      </c>
      <c r="H132" s="191"/>
      <c r="I132" s="192">
        <f t="shared" ref="I132:I133" si="162">G132+H132</f>
        <v>1420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5.75" customHeight="1" x14ac:dyDescent="0.25">
      <c r="A134" s="181">
        <v>2350</v>
      </c>
      <c r="B134" s="135" t="s">
        <v>155</v>
      </c>
      <c r="C134" s="565">
        <f t="shared" si="99"/>
        <v>11193</v>
      </c>
      <c r="D134" s="140">
        <f t="shared" ref="D134:E134" si="165">SUM(D135:D137)</f>
        <v>0</v>
      </c>
      <c r="E134" s="141">
        <f t="shared" si="165"/>
        <v>0</v>
      </c>
      <c r="F134" s="182">
        <f>SUM(F135:F137)</f>
        <v>0</v>
      </c>
      <c r="G134" s="140">
        <f t="shared" ref="G134:H134" si="166">SUM(G135:G137)</f>
        <v>11039</v>
      </c>
      <c r="H134" s="141">
        <f t="shared" si="166"/>
        <v>0</v>
      </c>
      <c r="I134" s="182">
        <f>SUM(I135:I137)</f>
        <v>11039</v>
      </c>
      <c r="J134" s="183">
        <f t="shared" ref="J134:K134" si="167">SUM(J135:J137)</f>
        <v>154</v>
      </c>
      <c r="K134" s="141">
        <f t="shared" si="167"/>
        <v>0</v>
      </c>
      <c r="L134" s="182">
        <f>SUM(L135:L137)</f>
        <v>154</v>
      </c>
      <c r="M134" s="140">
        <f t="shared" ref="M134:O134" si="168">SUM(M135:M137)</f>
        <v>0</v>
      </c>
      <c r="N134" s="141">
        <f t="shared" si="168"/>
        <v>0</v>
      </c>
      <c r="O134" s="182">
        <f t="shared" si="168"/>
        <v>0</v>
      </c>
      <c r="P134" s="184"/>
    </row>
    <row r="135" spans="1:16" x14ac:dyDescent="0.25">
      <c r="A135" s="45">
        <v>2351</v>
      </c>
      <c r="B135" s="71" t="s">
        <v>156</v>
      </c>
      <c r="C135" s="558">
        <f t="shared" si="99"/>
        <v>6750</v>
      </c>
      <c r="D135" s="185"/>
      <c r="E135" s="186"/>
      <c r="F135" s="187">
        <f t="shared" ref="F135:F137" si="169">D135+E135</f>
        <v>0</v>
      </c>
      <c r="G135" s="185">
        <v>6750</v>
      </c>
      <c r="H135" s="186"/>
      <c r="I135" s="187">
        <f t="shared" ref="I135:I137" si="170">G135+H135</f>
        <v>6750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3860</v>
      </c>
      <c r="D136" s="190"/>
      <c r="E136" s="191"/>
      <c r="F136" s="192">
        <f t="shared" si="169"/>
        <v>0</v>
      </c>
      <c r="G136" s="190">
        <v>3706</v>
      </c>
      <c r="H136" s="191"/>
      <c r="I136" s="192">
        <f t="shared" si="170"/>
        <v>3706</v>
      </c>
      <c r="J136" s="193">
        <v>154</v>
      </c>
      <c r="K136" s="191"/>
      <c r="L136" s="192">
        <f t="shared" si="171"/>
        <v>154</v>
      </c>
      <c r="M136" s="190"/>
      <c r="N136" s="191"/>
      <c r="O136" s="192">
        <f t="shared" si="172"/>
        <v>0</v>
      </c>
      <c r="P136" s="194"/>
    </row>
    <row r="137" spans="1:16" ht="24" x14ac:dyDescent="0.25">
      <c r="A137" s="52">
        <v>2353</v>
      </c>
      <c r="B137" s="79" t="s">
        <v>158</v>
      </c>
      <c r="C137" s="559">
        <f t="shared" si="99"/>
        <v>583</v>
      </c>
      <c r="D137" s="190"/>
      <c r="E137" s="191"/>
      <c r="F137" s="192">
        <f t="shared" si="169"/>
        <v>0</v>
      </c>
      <c r="G137" s="190">
        <v>583</v>
      </c>
      <c r="H137" s="191"/>
      <c r="I137" s="192">
        <f t="shared" si="170"/>
        <v>583</v>
      </c>
      <c r="J137" s="193"/>
      <c r="K137" s="191"/>
      <c r="L137" s="192">
        <f t="shared" si="171"/>
        <v>0</v>
      </c>
      <c r="M137" s="190"/>
      <c r="N137" s="191"/>
      <c r="O137" s="192">
        <f t="shared" si="172"/>
        <v>0</v>
      </c>
      <c r="P137" s="194"/>
    </row>
    <row r="138" spans="1:16" ht="36" x14ac:dyDescent="0.25">
      <c r="A138" s="195">
        <v>2360</v>
      </c>
      <c r="B138" s="79" t="s">
        <v>159</v>
      </c>
      <c r="C138" s="559">
        <f t="shared" si="99"/>
        <v>48439</v>
      </c>
      <c r="D138" s="196">
        <f t="shared" ref="D138:E138" si="173">SUM(D139:D145)</f>
        <v>0</v>
      </c>
      <c r="E138" s="197">
        <f t="shared" si="173"/>
        <v>0</v>
      </c>
      <c r="F138" s="192">
        <f>SUM(F139:F145)</f>
        <v>0</v>
      </c>
      <c r="G138" s="196">
        <f t="shared" ref="G138:H138" si="174">SUM(G139:G145)</f>
        <v>47458</v>
      </c>
      <c r="H138" s="197">
        <f t="shared" si="174"/>
        <v>0</v>
      </c>
      <c r="I138" s="192">
        <f>SUM(I139:I145)</f>
        <v>47458</v>
      </c>
      <c r="J138" s="198">
        <f t="shared" ref="J138:K138" si="175">SUM(J139:J145)</f>
        <v>981</v>
      </c>
      <c r="K138" s="197">
        <f t="shared" si="175"/>
        <v>0</v>
      </c>
      <c r="L138" s="192">
        <f>SUM(L139:L145)</f>
        <v>981</v>
      </c>
      <c r="M138" s="196">
        <f t="shared" ref="M138:O138" si="176">SUM(M139:M145)</f>
        <v>0</v>
      </c>
      <c r="N138" s="197">
        <f t="shared" si="176"/>
        <v>0</v>
      </c>
      <c r="O138" s="192">
        <f t="shared" si="176"/>
        <v>0</v>
      </c>
      <c r="P138" s="194"/>
    </row>
    <row r="139" spans="1:16" x14ac:dyDescent="0.25">
      <c r="A139" s="51">
        <v>2361</v>
      </c>
      <c r="B139" s="79" t="s">
        <v>160</v>
      </c>
      <c r="C139" s="559">
        <f t="shared" si="99"/>
        <v>3500</v>
      </c>
      <c r="D139" s="190"/>
      <c r="E139" s="191"/>
      <c r="F139" s="192">
        <f t="shared" ref="F139:F146" si="177">D139+E139</f>
        <v>0</v>
      </c>
      <c r="G139" s="190">
        <v>3500</v>
      </c>
      <c r="H139" s="191"/>
      <c r="I139" s="192">
        <f t="shared" ref="I139:I146" si="178">G139+H139</f>
        <v>3500</v>
      </c>
      <c r="J139" s="193"/>
      <c r="K139" s="191"/>
      <c r="L139" s="192">
        <f t="shared" ref="L139:L146" si="179">J139+K139</f>
        <v>0</v>
      </c>
      <c r="M139" s="190"/>
      <c r="N139" s="191"/>
      <c r="O139" s="192">
        <f t="shared" ref="O139:O146" si="180">M139+N139</f>
        <v>0</v>
      </c>
      <c r="P139" s="194"/>
    </row>
    <row r="140" spans="1:16" ht="24" x14ac:dyDescent="0.25">
      <c r="A140" s="51">
        <v>2362</v>
      </c>
      <c r="B140" s="79" t="s">
        <v>161</v>
      </c>
      <c r="C140" s="559">
        <f t="shared" si="99"/>
        <v>792</v>
      </c>
      <c r="D140" s="190"/>
      <c r="E140" s="191"/>
      <c r="F140" s="192">
        <f t="shared" si="177"/>
        <v>0</v>
      </c>
      <c r="G140" s="190">
        <v>792</v>
      </c>
      <c r="H140" s="191"/>
      <c r="I140" s="192">
        <f t="shared" si="178"/>
        <v>792</v>
      </c>
      <c r="J140" s="193"/>
      <c r="K140" s="191"/>
      <c r="L140" s="192">
        <f t="shared" si="179"/>
        <v>0</v>
      </c>
      <c r="M140" s="190"/>
      <c r="N140" s="191"/>
      <c r="O140" s="192">
        <f t="shared" si="180"/>
        <v>0</v>
      </c>
      <c r="P140" s="194"/>
    </row>
    <row r="141" spans="1:16" x14ac:dyDescent="0.25">
      <c r="A141" s="51">
        <v>2363</v>
      </c>
      <c r="B141" s="79" t="s">
        <v>162</v>
      </c>
      <c r="C141" s="559">
        <f t="shared" si="99"/>
        <v>43289</v>
      </c>
      <c r="D141" s="190"/>
      <c r="E141" s="191"/>
      <c r="F141" s="192">
        <f t="shared" si="177"/>
        <v>0</v>
      </c>
      <c r="G141" s="190">
        <v>42308</v>
      </c>
      <c r="H141" s="191"/>
      <c r="I141" s="192">
        <f t="shared" si="178"/>
        <v>42308</v>
      </c>
      <c r="J141" s="193">
        <v>981</v>
      </c>
      <c r="K141" s="191"/>
      <c r="L141" s="192">
        <f t="shared" si="179"/>
        <v>981</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49.5" customHeight="1" x14ac:dyDescent="0.25">
      <c r="A145" s="51">
        <v>2369</v>
      </c>
      <c r="B145" s="79" t="s">
        <v>166</v>
      </c>
      <c r="C145" s="559">
        <f t="shared" si="99"/>
        <v>858</v>
      </c>
      <c r="D145" s="190"/>
      <c r="E145" s="191"/>
      <c r="F145" s="192">
        <f t="shared" si="177"/>
        <v>0</v>
      </c>
      <c r="G145" s="190">
        <v>858</v>
      </c>
      <c r="H145" s="191">
        <v>0</v>
      </c>
      <c r="I145" s="192">
        <f t="shared" si="178"/>
        <v>858</v>
      </c>
      <c r="J145" s="193"/>
      <c r="K145" s="191"/>
      <c r="L145" s="192">
        <f t="shared" si="179"/>
        <v>0</v>
      </c>
      <c r="M145" s="190"/>
      <c r="N145" s="191"/>
      <c r="O145" s="192">
        <f t="shared" si="180"/>
        <v>0</v>
      </c>
      <c r="P145" s="208" t="s">
        <v>401</v>
      </c>
    </row>
    <row r="146" spans="1:16" x14ac:dyDescent="0.25">
      <c r="A146" s="181">
        <v>2370</v>
      </c>
      <c r="B146" s="135" t="s">
        <v>167</v>
      </c>
      <c r="C146" s="565">
        <f t="shared" si="99"/>
        <v>4506</v>
      </c>
      <c r="D146" s="199"/>
      <c r="E146" s="200"/>
      <c r="F146" s="182">
        <f t="shared" si="177"/>
        <v>0</v>
      </c>
      <c r="G146" s="199">
        <v>4506</v>
      </c>
      <c r="H146" s="200">
        <v>0</v>
      </c>
      <c r="I146" s="182">
        <f t="shared" si="178"/>
        <v>4506</v>
      </c>
      <c r="J146" s="201"/>
      <c r="K146" s="200"/>
      <c r="L146" s="182">
        <f t="shared" si="179"/>
        <v>0</v>
      </c>
      <c r="M146" s="199"/>
      <c r="N146" s="200"/>
      <c r="O146" s="182">
        <f t="shared" si="180"/>
        <v>0</v>
      </c>
      <c r="P146" s="311" t="s">
        <v>401</v>
      </c>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470</v>
      </c>
      <c r="D152" s="176">
        <f t="shared" ref="D152:E152" si="190">SUM(D153,D159)</f>
        <v>0</v>
      </c>
      <c r="E152" s="177">
        <f t="shared" si="190"/>
        <v>0</v>
      </c>
      <c r="F152" s="178">
        <f>SUM(F153,F159)</f>
        <v>0</v>
      </c>
      <c r="G152" s="176">
        <f t="shared" ref="G152:O152" si="191">SUM(G153,G159)</f>
        <v>470</v>
      </c>
      <c r="H152" s="177">
        <f t="shared" si="191"/>
        <v>0</v>
      </c>
      <c r="I152" s="178">
        <f t="shared" si="191"/>
        <v>470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470</v>
      </c>
      <c r="D153" s="204">
        <f t="shared" ref="D153:E153" si="192">SUM(D154:D158)</f>
        <v>0</v>
      </c>
      <c r="E153" s="205">
        <f t="shared" si="192"/>
        <v>0</v>
      </c>
      <c r="F153" s="187">
        <f>SUM(F154:F158)</f>
        <v>0</v>
      </c>
      <c r="G153" s="204">
        <f t="shared" ref="G153:O153" si="193">SUM(G154:G158)</f>
        <v>470</v>
      </c>
      <c r="H153" s="205">
        <f t="shared" si="193"/>
        <v>0</v>
      </c>
      <c r="I153" s="187">
        <f t="shared" si="193"/>
        <v>470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x14ac:dyDescent="0.25">
      <c r="A157" s="52">
        <v>2515</v>
      </c>
      <c r="B157" s="79" t="s">
        <v>178</v>
      </c>
      <c r="C157" s="559">
        <f t="shared" si="189"/>
        <v>296</v>
      </c>
      <c r="D157" s="190"/>
      <c r="E157" s="191"/>
      <c r="F157" s="192">
        <f t="shared" si="194"/>
        <v>0</v>
      </c>
      <c r="G157" s="190">
        <v>296</v>
      </c>
      <c r="H157" s="191"/>
      <c r="I157" s="192">
        <f t="shared" si="195"/>
        <v>296</v>
      </c>
      <c r="J157" s="193"/>
      <c r="K157" s="191"/>
      <c r="L157" s="192">
        <f t="shared" si="196"/>
        <v>0</v>
      </c>
      <c r="M157" s="190"/>
      <c r="N157" s="191"/>
      <c r="O157" s="192">
        <f t="shared" si="197"/>
        <v>0</v>
      </c>
      <c r="P157" s="208" t="s">
        <v>401</v>
      </c>
    </row>
    <row r="158" spans="1:16" ht="24" x14ac:dyDescent="0.25">
      <c r="A158" s="52">
        <v>2519</v>
      </c>
      <c r="B158" s="79" t="s">
        <v>179</v>
      </c>
      <c r="C158" s="559">
        <f t="shared" si="189"/>
        <v>174</v>
      </c>
      <c r="D158" s="190"/>
      <c r="E158" s="191"/>
      <c r="F158" s="192">
        <f t="shared" si="194"/>
        <v>0</v>
      </c>
      <c r="G158" s="190">
        <v>174</v>
      </c>
      <c r="H158" s="191"/>
      <c r="I158" s="192">
        <f t="shared" si="195"/>
        <v>174</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5573</v>
      </c>
      <c r="D181" s="163">
        <f t="shared" ref="D181:O181" si="245">SUM(D182,D211,D252,D265)</f>
        <v>0</v>
      </c>
      <c r="E181" s="164">
        <f t="shared" si="245"/>
        <v>0</v>
      </c>
      <c r="F181" s="165">
        <f t="shared" si="245"/>
        <v>0</v>
      </c>
      <c r="G181" s="163">
        <f t="shared" si="245"/>
        <v>5573</v>
      </c>
      <c r="H181" s="164">
        <f t="shared" si="245"/>
        <v>0</v>
      </c>
      <c r="I181" s="165">
        <f t="shared" si="245"/>
        <v>5573</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5573</v>
      </c>
      <c r="D182" s="169">
        <f t="shared" ref="D182:E182" si="246">D183+D187</f>
        <v>0</v>
      </c>
      <c r="E182" s="170">
        <f t="shared" si="246"/>
        <v>0</v>
      </c>
      <c r="F182" s="171">
        <f>F183+F187</f>
        <v>0</v>
      </c>
      <c r="G182" s="169">
        <f t="shared" ref="G182:H182" si="247">G183+G187</f>
        <v>5573</v>
      </c>
      <c r="H182" s="170">
        <f t="shared" si="247"/>
        <v>0</v>
      </c>
      <c r="I182" s="171">
        <f>I183+I187</f>
        <v>5573</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5573</v>
      </c>
      <c r="D187" s="176">
        <f t="shared" ref="D187:E187" si="258">D188+D198+D199+D206+D207+D208+D210</f>
        <v>0</v>
      </c>
      <c r="E187" s="177">
        <f t="shared" si="258"/>
        <v>0</v>
      </c>
      <c r="F187" s="178">
        <f>F188+F198+F199+F206+F207+F208+F210</f>
        <v>0</v>
      </c>
      <c r="G187" s="176">
        <f t="shared" ref="G187:H187" si="259">G188+G198+G199+G206+G207+G208+G210</f>
        <v>5573</v>
      </c>
      <c r="H187" s="177">
        <f t="shared" si="259"/>
        <v>0</v>
      </c>
      <c r="I187" s="178">
        <f>I188+I198+I199+I206+I207+I208+I210</f>
        <v>5573</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5573</v>
      </c>
      <c r="D199" s="196">
        <f t="shared" ref="D199:E199" si="270">SUM(D200:D205)</f>
        <v>0</v>
      </c>
      <c r="E199" s="197">
        <f t="shared" si="270"/>
        <v>0</v>
      </c>
      <c r="F199" s="192">
        <f>SUM(F200:F205)</f>
        <v>0</v>
      </c>
      <c r="G199" s="196">
        <f t="shared" ref="G199:H199" si="271">SUM(G200:G205)</f>
        <v>5573</v>
      </c>
      <c r="H199" s="197">
        <f t="shared" si="271"/>
        <v>0</v>
      </c>
      <c r="I199" s="192">
        <f>SUM(I200:I205)</f>
        <v>5573</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1121</v>
      </c>
      <c r="D201" s="190"/>
      <c r="E201" s="191"/>
      <c r="F201" s="192">
        <f t="shared" si="274"/>
        <v>0</v>
      </c>
      <c r="G201" s="190">
        <v>1121</v>
      </c>
      <c r="H201" s="191"/>
      <c r="I201" s="192">
        <f t="shared" si="275"/>
        <v>1121</v>
      </c>
      <c r="J201" s="193"/>
      <c r="K201" s="191"/>
      <c r="L201" s="192">
        <f t="shared" si="276"/>
        <v>0</v>
      </c>
      <c r="M201" s="190"/>
      <c r="N201" s="191"/>
      <c r="O201" s="192">
        <f t="shared" si="277"/>
        <v>0</v>
      </c>
      <c r="P201" s="208" t="s">
        <v>401</v>
      </c>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3852</v>
      </c>
      <c r="D204" s="190"/>
      <c r="E204" s="191"/>
      <c r="F204" s="192">
        <f t="shared" si="274"/>
        <v>0</v>
      </c>
      <c r="G204" s="190">
        <v>3852</v>
      </c>
      <c r="H204" s="191"/>
      <c r="I204" s="192">
        <f t="shared" si="275"/>
        <v>3852</v>
      </c>
      <c r="J204" s="193"/>
      <c r="K204" s="191"/>
      <c r="L204" s="192">
        <f t="shared" si="276"/>
        <v>0</v>
      </c>
      <c r="M204" s="190"/>
      <c r="N204" s="191"/>
      <c r="O204" s="192">
        <f t="shared" si="277"/>
        <v>0</v>
      </c>
      <c r="P204" s="194"/>
    </row>
    <row r="205" spans="1:16" ht="24" x14ac:dyDescent="0.25">
      <c r="A205" s="52">
        <v>5239</v>
      </c>
      <c r="B205" s="79" t="s">
        <v>226</v>
      </c>
      <c r="C205" s="559">
        <f t="shared" si="189"/>
        <v>600</v>
      </c>
      <c r="D205" s="190"/>
      <c r="E205" s="191"/>
      <c r="F205" s="192">
        <f t="shared" si="274"/>
        <v>0</v>
      </c>
      <c r="G205" s="190">
        <v>600</v>
      </c>
      <c r="H205" s="191"/>
      <c r="I205" s="192">
        <f t="shared" si="275"/>
        <v>600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922725</v>
      </c>
      <c r="D272" s="269">
        <f>SUM(D269,D265,D252,D211,D182,D174,D160,D75,D53)</f>
        <v>59195</v>
      </c>
      <c r="E272" s="270">
        <f t="shared" ref="E272:O272" si="371">SUM(E269,E265,E252,E211,E182,E174,E160,E75,E53)</f>
        <v>0</v>
      </c>
      <c r="F272" s="271">
        <f t="shared" si="371"/>
        <v>59195</v>
      </c>
      <c r="G272" s="269">
        <f t="shared" si="371"/>
        <v>858281</v>
      </c>
      <c r="H272" s="270">
        <f t="shared" si="371"/>
        <v>1181</v>
      </c>
      <c r="I272" s="271">
        <f t="shared" si="371"/>
        <v>859462</v>
      </c>
      <c r="J272" s="272">
        <f t="shared" si="371"/>
        <v>4068</v>
      </c>
      <c r="K272" s="270">
        <f t="shared" si="371"/>
        <v>0</v>
      </c>
      <c r="L272" s="271">
        <f t="shared" si="371"/>
        <v>4068</v>
      </c>
      <c r="M272" s="269">
        <f t="shared" si="371"/>
        <v>0</v>
      </c>
      <c r="N272" s="270">
        <f t="shared" si="371"/>
        <v>0</v>
      </c>
      <c r="O272" s="271">
        <f t="shared" si="371"/>
        <v>0</v>
      </c>
      <c r="P272" s="273"/>
    </row>
    <row r="273" spans="1:16" s="29" customFormat="1" ht="13.5" thickTop="1" thickBot="1" x14ac:dyDescent="0.3">
      <c r="A273" s="1373" t="s">
        <v>295</v>
      </c>
      <c r="B273" s="1374"/>
      <c r="C273" s="576">
        <f t="shared" si="291"/>
        <v>-2095</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-2095</v>
      </c>
      <c r="K273" s="275">
        <f t="shared" si="374"/>
        <v>0</v>
      </c>
      <c r="L273" s="276">
        <f>(L26+L43)-L51</f>
        <v>-2095</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2095</v>
      </c>
      <c r="D274" s="279">
        <f t="shared" ref="D274:O274" si="376">SUM(D275,D276)-D283+D284</f>
        <v>0</v>
      </c>
      <c r="E274" s="280">
        <f t="shared" si="376"/>
        <v>0</v>
      </c>
      <c r="F274" s="281">
        <f t="shared" si="376"/>
        <v>0</v>
      </c>
      <c r="G274" s="279">
        <f t="shared" si="376"/>
        <v>0</v>
      </c>
      <c r="H274" s="280">
        <f t="shared" si="376"/>
        <v>0</v>
      </c>
      <c r="I274" s="281">
        <f t="shared" si="376"/>
        <v>0</v>
      </c>
      <c r="J274" s="286">
        <f t="shared" si="376"/>
        <v>2095</v>
      </c>
      <c r="K274" s="280">
        <f t="shared" si="376"/>
        <v>0</v>
      </c>
      <c r="L274" s="281">
        <f t="shared" si="376"/>
        <v>2095</v>
      </c>
      <c r="M274" s="279">
        <f t="shared" si="376"/>
        <v>0</v>
      </c>
      <c r="N274" s="280">
        <f t="shared" si="376"/>
        <v>0</v>
      </c>
      <c r="O274" s="281">
        <f t="shared" si="376"/>
        <v>0</v>
      </c>
      <c r="P274" s="283"/>
    </row>
    <row r="275" spans="1:16" s="29" customFormat="1" ht="12.75" thickBot="1" x14ac:dyDescent="0.3">
      <c r="A275" s="149" t="s">
        <v>297</v>
      </c>
      <c r="B275" s="149" t="s">
        <v>298</v>
      </c>
      <c r="C275" s="567">
        <f t="shared" si="291"/>
        <v>2095</v>
      </c>
      <c r="D275" s="150">
        <f>D21-D269</f>
        <v>0</v>
      </c>
      <c r="E275" s="150">
        <f t="shared" ref="E275:O275" si="377">E21-E269</f>
        <v>0</v>
      </c>
      <c r="F275" s="150">
        <f t="shared" si="377"/>
        <v>0</v>
      </c>
      <c r="G275" s="150">
        <f t="shared" si="377"/>
        <v>0</v>
      </c>
      <c r="H275" s="150">
        <f t="shared" si="377"/>
        <v>0</v>
      </c>
      <c r="I275" s="150">
        <f t="shared" si="377"/>
        <v>0</v>
      </c>
      <c r="J275" s="150">
        <f t="shared" si="377"/>
        <v>2095</v>
      </c>
      <c r="K275" s="150">
        <f t="shared" si="377"/>
        <v>0</v>
      </c>
      <c r="L275" s="567">
        <f t="shared" si="377"/>
        <v>2095</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h6cCvrwcaWhGMI14mJ6aF6it7s5KVsYWH3fUtM6Wlt/LKJs5eBjLgpEda72OdchKcn5L/bKYjog1gIRkM4ATKQ==" saltValue="vNhpfSGtd11q87gdpGUyGA==" spinCount="100000" sheet="1" objects="1" scenarios="1" formatCells="0" formatColumns="0" formatRows="0" sort="0"/>
  <autoFilter ref="A18:P284">
    <filterColumn colId="2">
      <filters>
        <filter val="1 000"/>
        <filter val="1 072"/>
        <filter val="1 104"/>
        <filter val="1 121"/>
        <filter val="1 190"/>
        <filter val="1 410"/>
        <filter val="1 420"/>
        <filter val="1 423"/>
        <filter val="1 444"/>
        <filter val="1 491"/>
        <filter val="1 800"/>
        <filter val="1 878"/>
        <filter val="1 907"/>
        <filter val="11 193"/>
        <filter val="11 619"/>
        <filter val="12 497"/>
        <filter val="128 562"/>
        <filter val="14 811"/>
        <filter val="148 761"/>
        <filter val="17 172"/>
        <filter val="174"/>
        <filter val="187 806"/>
        <filter val="19 481"/>
        <filter val="2 095"/>
        <filter val="-2 095"/>
        <filter val="2 502"/>
        <filter val="2 601"/>
        <filter val="20 140"/>
        <filter val="25 548"/>
        <filter val="295"/>
        <filter val="296"/>
        <filter val="3 442"/>
        <filter val="3 500"/>
        <filter val="3 852"/>
        <filter val="3 860"/>
        <filter val="34 763"/>
        <filter val="38"/>
        <filter val="39 045"/>
        <filter val="4 149"/>
        <filter val="4 506"/>
        <filter val="400"/>
        <filter val="43 289"/>
        <filter val="430"/>
        <filter val="470"/>
        <filter val="48 439"/>
        <filter val="49 034"/>
        <filter val="497"/>
        <filter val="5 329"/>
        <filter val="5 431"/>
        <filter val="5 573"/>
        <filter val="520 437"/>
        <filter val="583"/>
        <filter val="6 718"/>
        <filter val="6 750"/>
        <filter val="6 987"/>
        <filter val="600"/>
        <filter val="600 784"/>
        <filter val="66"/>
        <filter val="7 631"/>
        <filter val="70"/>
        <filter val="788 590"/>
        <filter val="792"/>
        <filter val="8 920"/>
        <filter val="80 052"/>
        <filter val="858"/>
        <filter val="917 152"/>
        <filter val="918 657"/>
        <filter val="922 725"/>
        <filter val="93 329"/>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2020.gada 17.decembra saistošajiem noteikumiem Nr.38
(protokols Nr.23, 14.punkts)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17" sqref="S17"/>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367</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368</v>
      </c>
      <c r="D3" s="1410"/>
      <c r="E3" s="1410"/>
      <c r="F3" s="1410"/>
      <c r="G3" s="1410"/>
      <c r="H3" s="1410"/>
      <c r="I3" s="1410"/>
      <c r="J3" s="1410"/>
      <c r="K3" s="1410"/>
      <c r="L3" s="1410"/>
      <c r="M3" s="1410"/>
      <c r="N3" s="1410"/>
      <c r="O3" s="1410"/>
      <c r="P3" s="1411"/>
      <c r="Q3" s="590"/>
    </row>
    <row r="4" spans="1:17" ht="12.75" customHeight="1" x14ac:dyDescent="0.25">
      <c r="A4" s="3" t="s">
        <v>4</v>
      </c>
      <c r="B4" s="4"/>
      <c r="C4" s="1410" t="s">
        <v>369</v>
      </c>
      <c r="D4" s="1410"/>
      <c r="E4" s="1410"/>
      <c r="F4" s="1410"/>
      <c r="G4" s="1410"/>
      <c r="H4" s="1410"/>
      <c r="I4" s="1410"/>
      <c r="J4" s="1410"/>
      <c r="K4" s="1410"/>
      <c r="L4" s="1410"/>
      <c r="M4" s="1410"/>
      <c r="N4" s="1410"/>
      <c r="O4" s="1410"/>
      <c r="P4" s="1411"/>
      <c r="Q4" s="590"/>
    </row>
    <row r="5" spans="1:17" ht="12.75" customHeight="1" x14ac:dyDescent="0.25">
      <c r="A5" s="5" t="s">
        <v>6</v>
      </c>
      <c r="B5" s="6"/>
      <c r="C5" s="1404" t="s">
        <v>370</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6.2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371</v>
      </c>
      <c r="D9" s="1404"/>
      <c r="E9" s="1404"/>
      <c r="F9" s="1404"/>
      <c r="G9" s="1404"/>
      <c r="H9" s="1404"/>
      <c r="I9" s="1404"/>
      <c r="J9" s="1404"/>
      <c r="K9" s="1404"/>
      <c r="L9" s="1404"/>
      <c r="M9" s="1404"/>
      <c r="N9" s="1404"/>
      <c r="O9" s="1404"/>
      <c r="P9" s="1405"/>
      <c r="Q9" s="590"/>
    </row>
    <row r="10" spans="1:17" ht="12.75" customHeight="1" x14ac:dyDescent="0.25">
      <c r="A10" s="5"/>
      <c r="B10" s="6" t="s">
        <v>15</v>
      </c>
      <c r="C10" s="1404" t="s">
        <v>372</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373</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t="s">
        <v>374</v>
      </c>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7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714072</v>
      </c>
      <c r="D20" s="32">
        <f t="shared" ref="D20:E20" si="0">SUM(D21,D24,D25,D41,D43)</f>
        <v>320342</v>
      </c>
      <c r="E20" s="33">
        <f t="shared" si="0"/>
        <v>0</v>
      </c>
      <c r="F20" s="34">
        <f>SUM(F21,F24,F25,F41,F43)</f>
        <v>320342</v>
      </c>
      <c r="G20" s="32">
        <f t="shared" ref="G20:H20" si="1">SUM(G21,G24,G43)</f>
        <v>390712</v>
      </c>
      <c r="H20" s="33">
        <f t="shared" si="1"/>
        <v>647</v>
      </c>
      <c r="I20" s="34">
        <f>SUM(I21,I24,I43)</f>
        <v>391359</v>
      </c>
      <c r="J20" s="35">
        <f t="shared" ref="J20:K20" si="2">SUM(J21,J26,J43)</f>
        <v>2370</v>
      </c>
      <c r="K20" s="33">
        <f t="shared" si="2"/>
        <v>0</v>
      </c>
      <c r="L20" s="34">
        <f>SUM(L21,L26,L43)</f>
        <v>2370</v>
      </c>
      <c r="M20" s="32">
        <f t="shared" ref="M20:O20" si="3">SUM(M21,M45)</f>
        <v>1</v>
      </c>
      <c r="N20" s="33">
        <f t="shared" si="3"/>
        <v>0</v>
      </c>
      <c r="O20" s="34">
        <f t="shared" si="3"/>
        <v>1</v>
      </c>
      <c r="P20" s="36"/>
    </row>
    <row r="21" spans="1:17" ht="12.75" thickTop="1" x14ac:dyDescent="0.25">
      <c r="A21" s="37"/>
      <c r="B21" s="38" t="s">
        <v>41</v>
      </c>
      <c r="C21" s="553">
        <f t="shared" ref="C21:C84" si="4">F21+I21+L21+O21</f>
        <v>44</v>
      </c>
      <c r="D21" s="39">
        <f t="shared" ref="D21:E21" si="5">SUM(D22:D23)</f>
        <v>0</v>
      </c>
      <c r="E21" s="40">
        <f t="shared" si="5"/>
        <v>0</v>
      </c>
      <c r="F21" s="41">
        <f>SUM(F22:F23)</f>
        <v>0</v>
      </c>
      <c r="G21" s="39">
        <f t="shared" ref="G21:H21" si="6">SUM(G22:G23)</f>
        <v>0</v>
      </c>
      <c r="H21" s="40">
        <f t="shared" si="6"/>
        <v>0</v>
      </c>
      <c r="I21" s="41">
        <f>SUM(I22:I23)</f>
        <v>0</v>
      </c>
      <c r="J21" s="42">
        <f t="shared" ref="J21:K21" si="7">SUM(J22:J23)</f>
        <v>43</v>
      </c>
      <c r="K21" s="40">
        <f t="shared" si="7"/>
        <v>0</v>
      </c>
      <c r="L21" s="41">
        <f>SUM(L22:L23)</f>
        <v>43</v>
      </c>
      <c r="M21" s="39">
        <f t="shared" ref="M21:O21" si="8">SUM(M22:M23)</f>
        <v>1</v>
      </c>
      <c r="N21" s="40">
        <f t="shared" si="8"/>
        <v>0</v>
      </c>
      <c r="O21" s="41">
        <f t="shared" si="8"/>
        <v>1</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44</v>
      </c>
      <c r="D23" s="53"/>
      <c r="E23" s="54"/>
      <c r="F23" s="55">
        <f t="shared" ref="F23:F25" si="9">D23+E23</f>
        <v>0</v>
      </c>
      <c r="G23" s="53"/>
      <c r="H23" s="54"/>
      <c r="I23" s="55">
        <f t="shared" ref="I23:I24" si="10">G23+H23</f>
        <v>0</v>
      </c>
      <c r="J23" s="298">
        <v>43</v>
      </c>
      <c r="K23" s="417"/>
      <c r="L23" s="55">
        <f>J23+K23</f>
        <v>43</v>
      </c>
      <c r="M23" s="53">
        <v>1</v>
      </c>
      <c r="N23" s="418"/>
      <c r="O23" s="55">
        <f>M23+N23</f>
        <v>1</v>
      </c>
      <c r="P23" s="57"/>
    </row>
    <row r="24" spans="1:17" s="29" customFormat="1" ht="24.75" thickBot="1" x14ac:dyDescent="0.3">
      <c r="A24" s="300">
        <v>19300</v>
      </c>
      <c r="B24" s="300" t="s">
        <v>44</v>
      </c>
      <c r="C24" s="556">
        <f>F24+I24</f>
        <v>711701</v>
      </c>
      <c r="D24" s="301">
        <v>320342</v>
      </c>
      <c r="E24" s="302"/>
      <c r="F24" s="303">
        <f t="shared" si="9"/>
        <v>320342</v>
      </c>
      <c r="G24" s="301">
        <v>390712</v>
      </c>
      <c r="H24" s="433">
        <v>647</v>
      </c>
      <c r="I24" s="303">
        <f t="shared" si="10"/>
        <v>391359</v>
      </c>
      <c r="J24" s="304" t="s">
        <v>45</v>
      </c>
      <c r="K24" s="305" t="s">
        <v>45</v>
      </c>
      <c r="L24" s="308" t="s">
        <v>45</v>
      </c>
      <c r="M24" s="306" t="s">
        <v>45</v>
      </c>
      <c r="N24" s="307" t="s">
        <v>45</v>
      </c>
      <c r="O24" s="308" t="s">
        <v>45</v>
      </c>
      <c r="P24" s="419" t="s">
        <v>375</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2127</v>
      </c>
      <c r="D26" s="68" t="s">
        <v>45</v>
      </c>
      <c r="E26" s="67" t="s">
        <v>45</v>
      </c>
      <c r="F26" s="65" t="s">
        <v>45</v>
      </c>
      <c r="G26" s="68" t="s">
        <v>45</v>
      </c>
      <c r="H26" s="67" t="s">
        <v>45</v>
      </c>
      <c r="I26" s="65" t="s">
        <v>45</v>
      </c>
      <c r="J26" s="66">
        <f t="shared" ref="J26:K26" si="11">SUM(J27,J31,J33,J36)</f>
        <v>2127</v>
      </c>
      <c r="K26" s="67">
        <f t="shared" si="11"/>
        <v>0</v>
      </c>
      <c r="L26" s="178">
        <f>SUM(L27,L31,L33,L36)</f>
        <v>2127</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idden="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2127</v>
      </c>
      <c r="D36" s="68" t="s">
        <v>45</v>
      </c>
      <c r="E36" s="67" t="s">
        <v>45</v>
      </c>
      <c r="F36" s="65" t="s">
        <v>45</v>
      </c>
      <c r="G36" s="68" t="s">
        <v>45</v>
      </c>
      <c r="H36" s="67" t="s">
        <v>45</v>
      </c>
      <c r="I36" s="65" t="s">
        <v>45</v>
      </c>
      <c r="J36" s="66">
        <f t="shared" ref="J36:K36" si="18">SUM(J37:J40)</f>
        <v>2127</v>
      </c>
      <c r="K36" s="67">
        <f t="shared" si="18"/>
        <v>0</v>
      </c>
      <c r="L36" s="178">
        <f>SUM(L37:L40)</f>
        <v>2127</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2127</v>
      </c>
      <c r="D40" s="100" t="s">
        <v>45</v>
      </c>
      <c r="E40" s="101" t="s">
        <v>45</v>
      </c>
      <c r="F40" s="102" t="s">
        <v>45</v>
      </c>
      <c r="G40" s="100" t="s">
        <v>45</v>
      </c>
      <c r="H40" s="101" t="s">
        <v>45</v>
      </c>
      <c r="I40" s="102" t="s">
        <v>45</v>
      </c>
      <c r="J40" s="103">
        <v>2127</v>
      </c>
      <c r="K40" s="420"/>
      <c r="L40" s="216">
        <f t="shared" si="19"/>
        <v>2127</v>
      </c>
      <c r="M40" s="105" t="s">
        <v>45</v>
      </c>
      <c r="N40" s="104" t="s">
        <v>45</v>
      </c>
      <c r="O40" s="102" t="s">
        <v>45</v>
      </c>
      <c r="P40" s="42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200</v>
      </c>
      <c r="D43" s="124">
        <f t="shared" ref="D43:E43" si="21">D44</f>
        <v>0</v>
      </c>
      <c r="E43" s="125">
        <f t="shared" si="21"/>
        <v>0</v>
      </c>
      <c r="F43" s="62">
        <f>F44</f>
        <v>0</v>
      </c>
      <c r="G43" s="124">
        <f t="shared" ref="G43:L43" si="22">G44</f>
        <v>0</v>
      </c>
      <c r="H43" s="125">
        <f t="shared" si="22"/>
        <v>0</v>
      </c>
      <c r="I43" s="62">
        <f t="shared" si="22"/>
        <v>0</v>
      </c>
      <c r="J43" s="126">
        <f t="shared" si="22"/>
        <v>200</v>
      </c>
      <c r="K43" s="125">
        <f t="shared" si="22"/>
        <v>0</v>
      </c>
      <c r="L43" s="62">
        <f t="shared" si="22"/>
        <v>200</v>
      </c>
      <c r="M43" s="68" t="s">
        <v>45</v>
      </c>
      <c r="N43" s="67" t="s">
        <v>45</v>
      </c>
      <c r="O43" s="65" t="s">
        <v>45</v>
      </c>
      <c r="P43" s="69"/>
    </row>
    <row r="44" spans="1:16" s="29" customFormat="1" ht="24" x14ac:dyDescent="0.25">
      <c r="A44" s="52">
        <v>21499</v>
      </c>
      <c r="B44" s="79" t="s">
        <v>66</v>
      </c>
      <c r="C44" s="564">
        <f>F44+I44+L44</f>
        <v>200</v>
      </c>
      <c r="D44" s="127"/>
      <c r="E44" s="128"/>
      <c r="F44" s="48">
        <f>D44+E44</f>
        <v>0</v>
      </c>
      <c r="G44" s="46"/>
      <c r="H44" s="47"/>
      <c r="I44" s="48">
        <f>G44+H44</f>
        <v>0</v>
      </c>
      <c r="J44" s="49">
        <v>200</v>
      </c>
      <c r="K44" s="422"/>
      <c r="L44" s="48">
        <f>J44+K44</f>
        <v>200</v>
      </c>
      <c r="M44" s="95" t="s">
        <v>45</v>
      </c>
      <c r="N44" s="94" t="s">
        <v>45</v>
      </c>
      <c r="O44" s="92" t="s">
        <v>45</v>
      </c>
      <c r="P44" s="423"/>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714072</v>
      </c>
      <c r="D50" s="150">
        <f t="shared" ref="D50:E50" si="26">SUM(D51,D269)</f>
        <v>320342</v>
      </c>
      <c r="E50" s="151">
        <f t="shared" si="26"/>
        <v>0</v>
      </c>
      <c r="F50" s="152">
        <f>SUM(F51,F269)</f>
        <v>320342</v>
      </c>
      <c r="G50" s="150">
        <f t="shared" ref="G50:O50" si="27">SUM(G51,G269)</f>
        <v>390712</v>
      </c>
      <c r="H50" s="151">
        <f t="shared" si="27"/>
        <v>647</v>
      </c>
      <c r="I50" s="152">
        <f t="shared" si="27"/>
        <v>391359</v>
      </c>
      <c r="J50" s="153">
        <f t="shared" si="27"/>
        <v>2370</v>
      </c>
      <c r="K50" s="151">
        <f t="shared" si="27"/>
        <v>0</v>
      </c>
      <c r="L50" s="152">
        <f t="shared" si="27"/>
        <v>2370</v>
      </c>
      <c r="M50" s="150">
        <f t="shared" si="27"/>
        <v>1</v>
      </c>
      <c r="N50" s="151">
        <f t="shared" si="27"/>
        <v>0</v>
      </c>
      <c r="O50" s="152">
        <f t="shared" si="27"/>
        <v>1</v>
      </c>
      <c r="P50" s="154"/>
    </row>
    <row r="51" spans="1:16" s="29" customFormat="1" ht="36.75" thickTop="1" x14ac:dyDescent="0.25">
      <c r="A51" s="155"/>
      <c r="B51" s="156" t="s">
        <v>72</v>
      </c>
      <c r="C51" s="568">
        <f t="shared" si="4"/>
        <v>714072</v>
      </c>
      <c r="D51" s="157">
        <f t="shared" ref="D51:E51" si="28">SUM(D52,D181)</f>
        <v>320342</v>
      </c>
      <c r="E51" s="158">
        <f t="shared" si="28"/>
        <v>0</v>
      </c>
      <c r="F51" s="159">
        <f>SUM(F52,F181)</f>
        <v>320342</v>
      </c>
      <c r="G51" s="157">
        <f t="shared" ref="G51:H51" si="29">SUM(G52,G181)</f>
        <v>390712</v>
      </c>
      <c r="H51" s="158">
        <f t="shared" si="29"/>
        <v>647</v>
      </c>
      <c r="I51" s="159">
        <f>SUM(I52,I181)</f>
        <v>391359</v>
      </c>
      <c r="J51" s="160">
        <f t="shared" ref="J51:K51" si="30">SUM(J52,J181)</f>
        <v>2370</v>
      </c>
      <c r="K51" s="158">
        <f t="shared" si="30"/>
        <v>0</v>
      </c>
      <c r="L51" s="159">
        <f>SUM(L52,L181)</f>
        <v>2370</v>
      </c>
      <c r="M51" s="157">
        <f t="shared" ref="M51:O51" si="31">SUM(M52,M181)</f>
        <v>1</v>
      </c>
      <c r="N51" s="158">
        <f t="shared" si="31"/>
        <v>0</v>
      </c>
      <c r="O51" s="159">
        <f t="shared" si="31"/>
        <v>1</v>
      </c>
      <c r="P51" s="161"/>
    </row>
    <row r="52" spans="1:16" s="29" customFormat="1" ht="24" x14ac:dyDescent="0.25">
      <c r="A52" s="162"/>
      <c r="B52" s="20" t="s">
        <v>73</v>
      </c>
      <c r="C52" s="569">
        <f t="shared" si="4"/>
        <v>707672</v>
      </c>
      <c r="D52" s="163">
        <f t="shared" ref="D52:E52" si="32">SUM(D53,D75,D160,D174)</f>
        <v>314992</v>
      </c>
      <c r="E52" s="164">
        <f t="shared" si="32"/>
        <v>0</v>
      </c>
      <c r="F52" s="165">
        <f>SUM(F53,F75,F160,F174)</f>
        <v>314992</v>
      </c>
      <c r="G52" s="163">
        <f t="shared" ref="G52:H52" si="33">SUM(G53,G75,G160,G174)</f>
        <v>389662</v>
      </c>
      <c r="H52" s="164">
        <f t="shared" si="33"/>
        <v>647</v>
      </c>
      <c r="I52" s="165">
        <f>SUM(I53,I75,I160,I174)</f>
        <v>390309</v>
      </c>
      <c r="J52" s="166">
        <f t="shared" ref="J52:K52" si="34">SUM(J53,J75,J160,J174)</f>
        <v>2370</v>
      </c>
      <c r="K52" s="164">
        <f t="shared" si="34"/>
        <v>0</v>
      </c>
      <c r="L52" s="165">
        <f>SUM(L53,L75,L160,L174)</f>
        <v>2370</v>
      </c>
      <c r="M52" s="163">
        <f t="shared" ref="M52:O52" si="35">SUM(M53,M75,M160,M174)</f>
        <v>1</v>
      </c>
      <c r="N52" s="164">
        <f t="shared" si="35"/>
        <v>0</v>
      </c>
      <c r="O52" s="165">
        <f t="shared" si="35"/>
        <v>1</v>
      </c>
      <c r="P52" s="167"/>
    </row>
    <row r="53" spans="1:16" s="29" customFormat="1" x14ac:dyDescent="0.25">
      <c r="A53" s="168">
        <v>1000</v>
      </c>
      <c r="B53" s="168" t="s">
        <v>74</v>
      </c>
      <c r="C53" s="570">
        <f t="shared" si="4"/>
        <v>645534</v>
      </c>
      <c r="D53" s="169">
        <f t="shared" ref="D53:E53" si="36">SUM(D54,D67)</f>
        <v>258546</v>
      </c>
      <c r="E53" s="170">
        <f t="shared" si="36"/>
        <v>0</v>
      </c>
      <c r="F53" s="171">
        <f>SUM(F54,F67)</f>
        <v>258546</v>
      </c>
      <c r="G53" s="169">
        <f t="shared" ref="G53:H53" si="37">SUM(G54,G67)</f>
        <v>386341</v>
      </c>
      <c r="H53" s="170">
        <f t="shared" si="37"/>
        <v>647</v>
      </c>
      <c r="I53" s="171">
        <f>SUM(I54,I67)</f>
        <v>386988</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493401</v>
      </c>
      <c r="D54" s="176">
        <f t="shared" ref="D54:E54" si="40">SUM(D55,D58,D66)</f>
        <v>185124</v>
      </c>
      <c r="E54" s="177">
        <f t="shared" si="40"/>
        <v>-1136</v>
      </c>
      <c r="F54" s="178">
        <f>SUM(F55,F58,F66)</f>
        <v>183988</v>
      </c>
      <c r="G54" s="176">
        <f t="shared" ref="G54:H54" si="41">SUM(G55,G58,G66)</f>
        <v>308892</v>
      </c>
      <c r="H54" s="177">
        <f t="shared" si="41"/>
        <v>521</v>
      </c>
      <c r="I54" s="178">
        <f>SUM(I55,I58,I66)</f>
        <v>309413</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439811</v>
      </c>
      <c r="D55" s="140">
        <f t="shared" ref="D55:E55" si="44">SUM(D56:D57)</f>
        <v>155642</v>
      </c>
      <c r="E55" s="141">
        <f t="shared" si="44"/>
        <v>-1136</v>
      </c>
      <c r="F55" s="182">
        <f>SUM(F56:F57)</f>
        <v>154506</v>
      </c>
      <c r="G55" s="140">
        <f t="shared" ref="G55:H55" si="45">SUM(G56:G57)</f>
        <v>285305</v>
      </c>
      <c r="H55" s="141">
        <f t="shared" si="45"/>
        <v>0</v>
      </c>
      <c r="I55" s="182">
        <f>SUM(I56:I57)</f>
        <v>285305</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6.25" customHeight="1" x14ac:dyDescent="0.25">
      <c r="A57" s="52">
        <v>1119</v>
      </c>
      <c r="B57" s="79" t="s">
        <v>78</v>
      </c>
      <c r="C57" s="559">
        <f t="shared" si="4"/>
        <v>439811</v>
      </c>
      <c r="D57" s="190">
        <v>155642</v>
      </c>
      <c r="E57" s="191">
        <v>-1136</v>
      </c>
      <c r="F57" s="192">
        <f t="shared" si="48"/>
        <v>154506</v>
      </c>
      <c r="G57" s="190">
        <v>285305</v>
      </c>
      <c r="H57" s="191"/>
      <c r="I57" s="192">
        <f t="shared" si="49"/>
        <v>285305</v>
      </c>
      <c r="J57" s="193"/>
      <c r="K57" s="321"/>
      <c r="L57" s="192">
        <f t="shared" si="50"/>
        <v>0</v>
      </c>
      <c r="M57" s="190"/>
      <c r="N57" s="191"/>
      <c r="O57" s="192">
        <f t="shared" si="51"/>
        <v>0</v>
      </c>
      <c r="P57" s="208" t="s">
        <v>376</v>
      </c>
    </row>
    <row r="58" spans="1:16" x14ac:dyDescent="0.25">
      <c r="A58" s="195">
        <v>1140</v>
      </c>
      <c r="B58" s="79" t="s">
        <v>79</v>
      </c>
      <c r="C58" s="559">
        <f t="shared" si="4"/>
        <v>51297</v>
      </c>
      <c r="D58" s="196">
        <f t="shared" ref="D58:E58" si="52">SUM(D59:D65)</f>
        <v>27189</v>
      </c>
      <c r="E58" s="197">
        <f t="shared" si="52"/>
        <v>0</v>
      </c>
      <c r="F58" s="192">
        <f>SUM(F59:F65)</f>
        <v>27189</v>
      </c>
      <c r="G58" s="196">
        <f t="shared" ref="G58:H58" si="53">SUM(G59:G65)</f>
        <v>23587</v>
      </c>
      <c r="H58" s="197">
        <f t="shared" si="53"/>
        <v>521</v>
      </c>
      <c r="I58" s="192">
        <f>SUM(I59:I65)</f>
        <v>24108</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4180</v>
      </c>
      <c r="D59" s="190">
        <v>4180</v>
      </c>
      <c r="E59" s="191"/>
      <c r="F59" s="192">
        <f t="shared" ref="F59:F66" si="56">D59+E59</f>
        <v>4180</v>
      </c>
      <c r="G59" s="190"/>
      <c r="H59" s="191"/>
      <c r="I59" s="192">
        <f t="shared" ref="I59:I66" si="57">G59+H59</f>
        <v>0</v>
      </c>
      <c r="J59" s="193"/>
      <c r="K59" s="191"/>
      <c r="L59" s="192">
        <f t="shared" ref="L59:L66" si="58">J59+K59</f>
        <v>0</v>
      </c>
      <c r="M59" s="190"/>
      <c r="N59" s="191"/>
      <c r="O59" s="192">
        <f t="shared" ref="O59:O66" si="59">M59+N59</f>
        <v>0</v>
      </c>
      <c r="P59" s="208"/>
    </row>
    <row r="60" spans="1:16" ht="24" x14ac:dyDescent="0.25">
      <c r="A60" s="52">
        <v>1142</v>
      </c>
      <c r="B60" s="79" t="s">
        <v>81</v>
      </c>
      <c r="C60" s="559">
        <f t="shared" si="4"/>
        <v>1096</v>
      </c>
      <c r="D60" s="190">
        <v>1096</v>
      </c>
      <c r="E60" s="191"/>
      <c r="F60" s="192">
        <f t="shared" si="56"/>
        <v>1096</v>
      </c>
      <c r="G60" s="190"/>
      <c r="H60" s="191"/>
      <c r="I60" s="192">
        <f t="shared" si="57"/>
        <v>0</v>
      </c>
      <c r="J60" s="193"/>
      <c r="K60" s="191"/>
      <c r="L60" s="192">
        <f t="shared" si="58"/>
        <v>0</v>
      </c>
      <c r="M60" s="190"/>
      <c r="N60" s="191"/>
      <c r="O60" s="192">
        <f t="shared" si="59"/>
        <v>0</v>
      </c>
      <c r="P60" s="208"/>
    </row>
    <row r="61" spans="1:16" ht="24" x14ac:dyDescent="0.25">
      <c r="A61" s="52">
        <v>1145</v>
      </c>
      <c r="B61" s="79" t="s">
        <v>82</v>
      </c>
      <c r="C61" s="559">
        <f t="shared" si="4"/>
        <v>2654</v>
      </c>
      <c r="D61" s="190"/>
      <c r="E61" s="191"/>
      <c r="F61" s="192">
        <f t="shared" si="56"/>
        <v>0</v>
      </c>
      <c r="G61" s="190">
        <v>2654</v>
      </c>
      <c r="H61" s="191"/>
      <c r="I61" s="192">
        <f t="shared" si="57"/>
        <v>2654</v>
      </c>
      <c r="J61" s="193"/>
      <c r="K61" s="191"/>
      <c r="L61" s="192">
        <f t="shared" si="58"/>
        <v>0</v>
      </c>
      <c r="M61" s="190"/>
      <c r="N61" s="191"/>
      <c r="O61" s="192">
        <f t="shared" si="59"/>
        <v>0</v>
      </c>
      <c r="P61" s="208"/>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1006</v>
      </c>
      <c r="D63" s="190">
        <v>1006</v>
      </c>
      <c r="E63" s="191"/>
      <c r="F63" s="192">
        <f t="shared" si="56"/>
        <v>1006</v>
      </c>
      <c r="G63" s="190"/>
      <c r="H63" s="191"/>
      <c r="I63" s="192">
        <f t="shared" si="57"/>
        <v>0</v>
      </c>
      <c r="J63" s="193"/>
      <c r="K63" s="191"/>
      <c r="L63" s="192">
        <f t="shared" si="58"/>
        <v>0</v>
      </c>
      <c r="M63" s="190"/>
      <c r="N63" s="191"/>
      <c r="O63" s="192">
        <f t="shared" si="59"/>
        <v>0</v>
      </c>
      <c r="P63" s="208"/>
    </row>
    <row r="64" spans="1:16" x14ac:dyDescent="0.25">
      <c r="A64" s="52">
        <v>1148</v>
      </c>
      <c r="B64" s="79" t="s">
        <v>85</v>
      </c>
      <c r="C64" s="559">
        <f t="shared" si="4"/>
        <v>22880</v>
      </c>
      <c r="D64" s="190">
        <v>20907</v>
      </c>
      <c r="E64" s="191"/>
      <c r="F64" s="192">
        <f t="shared" si="56"/>
        <v>20907</v>
      </c>
      <c r="G64" s="190">
        <v>1973</v>
      </c>
      <c r="H64" s="191"/>
      <c r="I64" s="192">
        <f t="shared" si="57"/>
        <v>1973</v>
      </c>
      <c r="J64" s="193"/>
      <c r="K64" s="191"/>
      <c r="L64" s="192">
        <f t="shared" si="58"/>
        <v>0</v>
      </c>
      <c r="M64" s="190"/>
      <c r="N64" s="191"/>
      <c r="O64" s="192">
        <f t="shared" si="59"/>
        <v>0</v>
      </c>
      <c r="P64" s="208"/>
    </row>
    <row r="65" spans="1:16" ht="28.5" customHeight="1" x14ac:dyDescent="0.25">
      <c r="A65" s="52">
        <v>1149</v>
      </c>
      <c r="B65" s="79" t="s">
        <v>86</v>
      </c>
      <c r="C65" s="559">
        <f t="shared" si="4"/>
        <v>19481</v>
      </c>
      <c r="D65" s="190"/>
      <c r="E65" s="191"/>
      <c r="F65" s="192">
        <f t="shared" si="56"/>
        <v>0</v>
      </c>
      <c r="G65" s="190">
        <v>18960</v>
      </c>
      <c r="H65" s="191">
        <v>521</v>
      </c>
      <c r="I65" s="192">
        <f t="shared" si="57"/>
        <v>19481</v>
      </c>
      <c r="J65" s="193"/>
      <c r="K65" s="191"/>
      <c r="L65" s="192">
        <f t="shared" si="58"/>
        <v>0</v>
      </c>
      <c r="M65" s="190"/>
      <c r="N65" s="191"/>
      <c r="O65" s="192">
        <f t="shared" si="59"/>
        <v>0</v>
      </c>
      <c r="P65" s="208" t="s">
        <v>377</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152133</v>
      </c>
      <c r="D67" s="176">
        <f t="shared" ref="D67:E67" si="60">SUM(D68:D69)</f>
        <v>73422</v>
      </c>
      <c r="E67" s="177">
        <f t="shared" si="60"/>
        <v>1136</v>
      </c>
      <c r="F67" s="178">
        <f>SUM(F68:F69)</f>
        <v>74558</v>
      </c>
      <c r="G67" s="176">
        <f t="shared" ref="G67:H67" si="61">SUM(G68:G69)</f>
        <v>77449</v>
      </c>
      <c r="H67" s="177">
        <f t="shared" si="61"/>
        <v>126</v>
      </c>
      <c r="I67" s="178">
        <f>SUM(I68:I69)</f>
        <v>77575</v>
      </c>
      <c r="J67" s="179">
        <f t="shared" ref="J67:K67" si="62">SUM(J68:J69)</f>
        <v>0</v>
      </c>
      <c r="K67" s="177">
        <f t="shared" si="62"/>
        <v>0</v>
      </c>
      <c r="L67" s="178">
        <f>SUM(L68:L69)</f>
        <v>0</v>
      </c>
      <c r="M67" s="176">
        <f t="shared" ref="M67:O67" si="63">SUM(M68:M69)</f>
        <v>0</v>
      </c>
      <c r="N67" s="177">
        <f t="shared" si="63"/>
        <v>0</v>
      </c>
      <c r="O67" s="178">
        <f t="shared" si="63"/>
        <v>0</v>
      </c>
      <c r="P67" s="202"/>
    </row>
    <row r="68" spans="1:16" ht="30.75" customHeight="1" x14ac:dyDescent="0.25">
      <c r="A68" s="203">
        <v>1210</v>
      </c>
      <c r="B68" s="71" t="s">
        <v>90</v>
      </c>
      <c r="C68" s="558">
        <f t="shared" si="4"/>
        <v>124045</v>
      </c>
      <c r="D68" s="185">
        <v>48740</v>
      </c>
      <c r="E68" s="186"/>
      <c r="F68" s="187">
        <f>D68+E68</f>
        <v>48740</v>
      </c>
      <c r="G68" s="185">
        <v>75179</v>
      </c>
      <c r="H68" s="186">
        <v>126</v>
      </c>
      <c r="I68" s="187">
        <f>G68+H68</f>
        <v>75305</v>
      </c>
      <c r="J68" s="188"/>
      <c r="K68" s="325"/>
      <c r="L68" s="187">
        <f>J68+K68</f>
        <v>0</v>
      </c>
      <c r="M68" s="185"/>
      <c r="N68" s="186"/>
      <c r="O68" s="187">
        <f t="shared" ref="O68" si="64">M68+N68</f>
        <v>0</v>
      </c>
      <c r="P68" s="208" t="s">
        <v>378</v>
      </c>
    </row>
    <row r="69" spans="1:16" ht="24" x14ac:dyDescent="0.25">
      <c r="A69" s="195">
        <v>1220</v>
      </c>
      <c r="B69" s="79" t="s">
        <v>92</v>
      </c>
      <c r="C69" s="559">
        <f t="shared" si="4"/>
        <v>28088</v>
      </c>
      <c r="D69" s="196">
        <f t="shared" ref="D69:E69" si="65">SUM(D70:D74)</f>
        <v>24682</v>
      </c>
      <c r="E69" s="197">
        <f t="shared" si="65"/>
        <v>1136</v>
      </c>
      <c r="F69" s="192">
        <f>SUM(F70:F74)</f>
        <v>25818</v>
      </c>
      <c r="G69" s="196">
        <f t="shared" ref="G69:H69" si="66">SUM(G70:G74)</f>
        <v>2270</v>
      </c>
      <c r="H69" s="197">
        <f t="shared" si="66"/>
        <v>0</v>
      </c>
      <c r="I69" s="192">
        <f>SUM(I70:I74)</f>
        <v>2270</v>
      </c>
      <c r="J69" s="198">
        <f t="shared" ref="J69:K69" si="67">SUM(J70:J74)</f>
        <v>0</v>
      </c>
      <c r="K69" s="197">
        <f t="shared" si="67"/>
        <v>0</v>
      </c>
      <c r="L69" s="192">
        <f>SUM(L70:L74)</f>
        <v>0</v>
      </c>
      <c r="M69" s="196">
        <f t="shared" ref="M69:O69" si="68">SUM(M70:M74)</f>
        <v>0</v>
      </c>
      <c r="N69" s="197">
        <f t="shared" si="68"/>
        <v>0</v>
      </c>
      <c r="O69" s="192">
        <f t="shared" si="68"/>
        <v>0</v>
      </c>
      <c r="P69" s="194"/>
    </row>
    <row r="70" spans="1:16" ht="61.5" customHeight="1" x14ac:dyDescent="0.25">
      <c r="A70" s="52">
        <v>1221</v>
      </c>
      <c r="B70" s="79" t="s">
        <v>93</v>
      </c>
      <c r="C70" s="559">
        <f t="shared" si="4"/>
        <v>19160</v>
      </c>
      <c r="D70" s="190">
        <v>15858</v>
      </c>
      <c r="E70" s="191">
        <v>1032</v>
      </c>
      <c r="F70" s="192">
        <f t="shared" ref="F70:F74" si="69">D70+E70</f>
        <v>16890</v>
      </c>
      <c r="G70" s="190">
        <v>2270</v>
      </c>
      <c r="H70" s="191"/>
      <c r="I70" s="192">
        <f t="shared" ref="I70:I74" si="70">G70+H70</f>
        <v>2270</v>
      </c>
      <c r="J70" s="193"/>
      <c r="K70" s="191"/>
      <c r="L70" s="192">
        <f t="shared" ref="L70:L74" si="71">J70+K70</f>
        <v>0</v>
      </c>
      <c r="M70" s="190"/>
      <c r="N70" s="191"/>
      <c r="O70" s="192">
        <f t="shared" ref="O70:O74" si="72">M70+N70</f>
        <v>0</v>
      </c>
      <c r="P70" s="208" t="s">
        <v>379</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8428</v>
      </c>
      <c r="D73" s="190">
        <v>8324</v>
      </c>
      <c r="E73" s="191">
        <v>104</v>
      </c>
      <c r="F73" s="192">
        <f t="shared" si="69"/>
        <v>8428</v>
      </c>
      <c r="G73" s="190"/>
      <c r="H73" s="191"/>
      <c r="I73" s="192">
        <f t="shared" si="70"/>
        <v>0</v>
      </c>
      <c r="J73" s="193"/>
      <c r="K73" s="191"/>
      <c r="L73" s="192">
        <f t="shared" si="71"/>
        <v>0</v>
      </c>
      <c r="M73" s="190"/>
      <c r="N73" s="191"/>
      <c r="O73" s="192">
        <f t="shared" si="72"/>
        <v>0</v>
      </c>
      <c r="P73" s="208" t="s">
        <v>380</v>
      </c>
    </row>
    <row r="74" spans="1:16" ht="60" x14ac:dyDescent="0.25">
      <c r="A74" s="52">
        <v>1228</v>
      </c>
      <c r="B74" s="79" t="s">
        <v>97</v>
      </c>
      <c r="C74" s="559">
        <f t="shared" si="4"/>
        <v>500</v>
      </c>
      <c r="D74" s="190">
        <v>500</v>
      </c>
      <c r="E74" s="191"/>
      <c r="F74" s="192">
        <f t="shared" si="69"/>
        <v>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62138</v>
      </c>
      <c r="D75" s="169">
        <f t="shared" ref="D75:O75" si="73">SUM(D76,D83,D120,D151,D152)</f>
        <v>56446</v>
      </c>
      <c r="E75" s="170">
        <f t="shared" si="73"/>
        <v>0</v>
      </c>
      <c r="F75" s="171">
        <f t="shared" si="73"/>
        <v>56446</v>
      </c>
      <c r="G75" s="169">
        <f t="shared" si="73"/>
        <v>3321</v>
      </c>
      <c r="H75" s="170">
        <f t="shared" si="73"/>
        <v>0</v>
      </c>
      <c r="I75" s="171">
        <f t="shared" si="73"/>
        <v>3321</v>
      </c>
      <c r="J75" s="172">
        <f t="shared" si="73"/>
        <v>2370</v>
      </c>
      <c r="K75" s="170">
        <f t="shared" si="73"/>
        <v>0</v>
      </c>
      <c r="L75" s="171">
        <f t="shared" si="73"/>
        <v>2370</v>
      </c>
      <c r="M75" s="169">
        <f t="shared" si="73"/>
        <v>1</v>
      </c>
      <c r="N75" s="170">
        <f t="shared" si="73"/>
        <v>0</v>
      </c>
      <c r="O75" s="171">
        <f t="shared" si="73"/>
        <v>1</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44888</v>
      </c>
      <c r="D83" s="176">
        <f t="shared" ref="D83:E83" si="94">SUM(D84,D85,D91,D99,D107,D108,D114,D119)</f>
        <v>41853</v>
      </c>
      <c r="E83" s="177">
        <f t="shared" si="94"/>
        <v>-352</v>
      </c>
      <c r="F83" s="178">
        <f>SUM(F84,F85,F91,F99,F107,F108,F114,F119)</f>
        <v>41501</v>
      </c>
      <c r="G83" s="176">
        <f t="shared" ref="G83:H83" si="95">SUM(G84,G85,G91,G99,G107,G108,G114,G119)</f>
        <v>1092</v>
      </c>
      <c r="H83" s="177">
        <f t="shared" si="95"/>
        <v>0</v>
      </c>
      <c r="I83" s="178">
        <f>SUM(I84,I85,I91,I99,I107,I108,I114,I119)</f>
        <v>1092</v>
      </c>
      <c r="J83" s="179">
        <f t="shared" ref="J83:K83" si="96">SUM(J84,J85,J91,J99,J107,J108,J114,J119)</f>
        <v>2295</v>
      </c>
      <c r="K83" s="177">
        <f t="shared" si="96"/>
        <v>0</v>
      </c>
      <c r="L83" s="178">
        <f>SUM(L84,L85,L91,L99,L107,L108,L114,L119)</f>
        <v>2295</v>
      </c>
      <c r="M83" s="176">
        <f t="shared" ref="M83:O83" si="97">SUM(M84,M85,M91,M99,M107,M108,M114,M119)</f>
        <v>0</v>
      </c>
      <c r="N83" s="177">
        <f t="shared" si="97"/>
        <v>0</v>
      </c>
      <c r="O83" s="178">
        <f t="shared" si="97"/>
        <v>0</v>
      </c>
      <c r="P83" s="207"/>
    </row>
    <row r="84" spans="1:16" x14ac:dyDescent="0.25">
      <c r="A84" s="181">
        <v>2210</v>
      </c>
      <c r="B84" s="135" t="s">
        <v>105</v>
      </c>
      <c r="C84" s="565">
        <f t="shared" si="4"/>
        <v>1205</v>
      </c>
      <c r="D84" s="199">
        <v>1005</v>
      </c>
      <c r="E84" s="200"/>
      <c r="F84" s="182">
        <f>D84+E84</f>
        <v>1005</v>
      </c>
      <c r="G84" s="199"/>
      <c r="H84" s="200"/>
      <c r="I84" s="182">
        <f>G84+H84</f>
        <v>0</v>
      </c>
      <c r="J84" s="201">
        <v>200</v>
      </c>
      <c r="K84" s="425"/>
      <c r="L84" s="182">
        <f>J84+K84</f>
        <v>200</v>
      </c>
      <c r="M84" s="199"/>
      <c r="N84" s="200"/>
      <c r="O84" s="182">
        <f t="shared" ref="O84" si="98">M84+N84</f>
        <v>0</v>
      </c>
      <c r="P84" s="311"/>
    </row>
    <row r="85" spans="1:16" ht="24" x14ac:dyDescent="0.25">
      <c r="A85" s="195">
        <v>2220</v>
      </c>
      <c r="B85" s="79" t="s">
        <v>106</v>
      </c>
      <c r="C85" s="559">
        <f t="shared" ref="C85:C148" si="99">F85+I85+L85+O85</f>
        <v>24160</v>
      </c>
      <c r="D85" s="196">
        <f t="shared" ref="D85:E85" si="100">SUM(D86:D90)</f>
        <v>22487</v>
      </c>
      <c r="E85" s="197">
        <f t="shared" si="100"/>
        <v>-352</v>
      </c>
      <c r="F85" s="192">
        <f>SUM(F86:F90)</f>
        <v>22135</v>
      </c>
      <c r="G85" s="196">
        <f t="shared" ref="G85:H85" si="101">SUM(G86:G90)</f>
        <v>0</v>
      </c>
      <c r="H85" s="197">
        <f t="shared" si="101"/>
        <v>0</v>
      </c>
      <c r="I85" s="192">
        <f>SUM(I86:I90)</f>
        <v>0</v>
      </c>
      <c r="J85" s="198">
        <f t="shared" ref="J85:K85" si="102">SUM(J86:J90)</f>
        <v>2025</v>
      </c>
      <c r="K85" s="426">
        <f t="shared" si="102"/>
        <v>0</v>
      </c>
      <c r="L85" s="192">
        <f>SUM(L86:L90)</f>
        <v>2025</v>
      </c>
      <c r="M85" s="196">
        <f t="shared" ref="M85:O85" si="103">SUM(M86:M90)</f>
        <v>0</v>
      </c>
      <c r="N85" s="197">
        <f t="shared" si="103"/>
        <v>0</v>
      </c>
      <c r="O85" s="192">
        <f t="shared" si="103"/>
        <v>0</v>
      </c>
      <c r="P85" s="194"/>
    </row>
    <row r="86" spans="1:16" ht="18" customHeight="1" x14ac:dyDescent="0.25">
      <c r="A86" s="52">
        <v>2221</v>
      </c>
      <c r="B86" s="79" t="s">
        <v>107</v>
      </c>
      <c r="C86" s="559">
        <f t="shared" si="99"/>
        <v>14892</v>
      </c>
      <c r="D86" s="190">
        <v>15875</v>
      </c>
      <c r="E86" s="191">
        <v>-983</v>
      </c>
      <c r="F86" s="192">
        <f t="shared" ref="F86:F90" si="104">D86+E86</f>
        <v>14892</v>
      </c>
      <c r="G86" s="190"/>
      <c r="H86" s="191"/>
      <c r="I86" s="192">
        <f t="shared" ref="I86:I90" si="105">G86+H86</f>
        <v>0</v>
      </c>
      <c r="J86" s="193"/>
      <c r="K86" s="191"/>
      <c r="L86" s="192">
        <f t="shared" ref="L86:L90" si="106">J86+K86</f>
        <v>0</v>
      </c>
      <c r="M86" s="190"/>
      <c r="N86" s="191"/>
      <c r="O86" s="192">
        <f t="shared" ref="O86:O90" si="107">M86+N86</f>
        <v>0</v>
      </c>
      <c r="P86" s="208" t="s">
        <v>381</v>
      </c>
    </row>
    <row r="87" spans="1:16" ht="24" x14ac:dyDescent="0.25">
      <c r="A87" s="52">
        <v>2222</v>
      </c>
      <c r="B87" s="79" t="s">
        <v>108</v>
      </c>
      <c r="C87" s="559">
        <f t="shared" si="99"/>
        <v>3225</v>
      </c>
      <c r="D87" s="190">
        <v>2293</v>
      </c>
      <c r="E87" s="191"/>
      <c r="F87" s="192">
        <f t="shared" si="104"/>
        <v>2293</v>
      </c>
      <c r="G87" s="190"/>
      <c r="H87" s="191"/>
      <c r="I87" s="192">
        <f t="shared" si="105"/>
        <v>0</v>
      </c>
      <c r="J87" s="193">
        <v>932</v>
      </c>
      <c r="K87" s="424"/>
      <c r="L87" s="192">
        <f t="shared" si="106"/>
        <v>932</v>
      </c>
      <c r="M87" s="190"/>
      <c r="N87" s="191"/>
      <c r="O87" s="192">
        <f t="shared" si="107"/>
        <v>0</v>
      </c>
      <c r="P87" s="208"/>
    </row>
    <row r="88" spans="1:16" ht="18" customHeight="1" x14ac:dyDescent="0.25">
      <c r="A88" s="52">
        <v>2223</v>
      </c>
      <c r="B88" s="79" t="s">
        <v>109</v>
      </c>
      <c r="C88" s="559">
        <f t="shared" si="99"/>
        <v>5673</v>
      </c>
      <c r="D88" s="190">
        <v>3981</v>
      </c>
      <c r="E88" s="191">
        <v>631</v>
      </c>
      <c r="F88" s="192">
        <f t="shared" si="104"/>
        <v>4612</v>
      </c>
      <c r="G88" s="190"/>
      <c r="H88" s="191"/>
      <c r="I88" s="192">
        <f t="shared" si="105"/>
        <v>0</v>
      </c>
      <c r="J88" s="193">
        <v>1061</v>
      </c>
      <c r="K88" s="424"/>
      <c r="L88" s="192">
        <f t="shared" si="106"/>
        <v>1061</v>
      </c>
      <c r="M88" s="190"/>
      <c r="N88" s="191"/>
      <c r="O88" s="192">
        <f t="shared" si="107"/>
        <v>0</v>
      </c>
      <c r="P88" s="208" t="s">
        <v>382</v>
      </c>
    </row>
    <row r="89" spans="1:16" ht="48" x14ac:dyDescent="0.25">
      <c r="A89" s="52">
        <v>2224</v>
      </c>
      <c r="B89" s="79" t="s">
        <v>110</v>
      </c>
      <c r="C89" s="559">
        <f t="shared" si="99"/>
        <v>370</v>
      </c>
      <c r="D89" s="190">
        <v>338</v>
      </c>
      <c r="E89" s="191"/>
      <c r="F89" s="192">
        <f t="shared" si="104"/>
        <v>338</v>
      </c>
      <c r="G89" s="190"/>
      <c r="H89" s="191"/>
      <c r="I89" s="192">
        <f t="shared" si="105"/>
        <v>0</v>
      </c>
      <c r="J89" s="193">
        <v>32</v>
      </c>
      <c r="K89" s="321"/>
      <c r="L89" s="192">
        <f t="shared" si="106"/>
        <v>32</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4361</v>
      </c>
      <c r="D91" s="196">
        <f t="shared" ref="D91:E91" si="108">SUM(D92:D98)</f>
        <v>3269</v>
      </c>
      <c r="E91" s="197">
        <f t="shared" si="108"/>
        <v>0</v>
      </c>
      <c r="F91" s="192">
        <f>SUM(F92:F98)</f>
        <v>3269</v>
      </c>
      <c r="G91" s="196">
        <f t="shared" ref="G91:H91" si="109">SUM(G92:G98)</f>
        <v>1092</v>
      </c>
      <c r="H91" s="197">
        <f t="shared" si="109"/>
        <v>0</v>
      </c>
      <c r="I91" s="192">
        <f>SUM(I92:I98)</f>
        <v>1092</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52">
        <v>2231</v>
      </c>
      <c r="B92" s="79" t="s">
        <v>113</v>
      </c>
      <c r="C92" s="559">
        <f t="shared" si="99"/>
        <v>1290</v>
      </c>
      <c r="D92" s="190">
        <v>198</v>
      </c>
      <c r="E92" s="191"/>
      <c r="F92" s="192">
        <f t="shared" ref="F92:F98" si="112">D92+E92</f>
        <v>198</v>
      </c>
      <c r="G92" s="190">
        <v>1092</v>
      </c>
      <c r="H92" s="191"/>
      <c r="I92" s="192">
        <f t="shared" ref="I92:I98" si="113">G92+H92</f>
        <v>1092</v>
      </c>
      <c r="J92" s="193"/>
      <c r="K92" s="191"/>
      <c r="L92" s="192">
        <f t="shared" ref="L92:L98" si="114">J92+K92</f>
        <v>0</v>
      </c>
      <c r="M92" s="190"/>
      <c r="N92" s="191"/>
      <c r="O92" s="192">
        <f t="shared" ref="O92:O98" si="115">M92+N92</f>
        <v>0</v>
      </c>
      <c r="P92" s="20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325"/>
      <c r="I94" s="187">
        <f t="shared" si="113"/>
        <v>0</v>
      </c>
      <c r="J94" s="188"/>
      <c r="K94" s="186"/>
      <c r="L94" s="187">
        <f t="shared" si="114"/>
        <v>0</v>
      </c>
      <c r="M94" s="185"/>
      <c r="N94" s="186"/>
      <c r="O94" s="187">
        <f t="shared" si="115"/>
        <v>0</v>
      </c>
      <c r="P94" s="310"/>
    </row>
    <row r="95" spans="1:16" ht="36" x14ac:dyDescent="0.25">
      <c r="A95" s="52">
        <v>2234</v>
      </c>
      <c r="B95" s="79" t="s">
        <v>116</v>
      </c>
      <c r="C95" s="559">
        <f t="shared" si="99"/>
        <v>75</v>
      </c>
      <c r="D95" s="190">
        <v>75</v>
      </c>
      <c r="E95" s="191"/>
      <c r="F95" s="192">
        <f t="shared" si="112"/>
        <v>75</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321"/>
      <c r="L96" s="192">
        <f t="shared" si="114"/>
        <v>0</v>
      </c>
      <c r="M96" s="190"/>
      <c r="N96" s="191"/>
      <c r="O96" s="192">
        <f t="shared" si="115"/>
        <v>0</v>
      </c>
      <c r="P96" s="40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2996</v>
      </c>
      <c r="D98" s="190">
        <v>2996</v>
      </c>
      <c r="E98" s="191"/>
      <c r="F98" s="192">
        <f t="shared" si="112"/>
        <v>2996</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1647</v>
      </c>
      <c r="D99" s="196">
        <f t="shared" ref="D99:E99" si="116">SUM(D100:D106)</f>
        <v>1577</v>
      </c>
      <c r="E99" s="197">
        <f t="shared" si="116"/>
        <v>0</v>
      </c>
      <c r="F99" s="192">
        <f>SUM(F100:F106)</f>
        <v>1577</v>
      </c>
      <c r="G99" s="196">
        <f t="shared" ref="G99:H99" si="117">SUM(G100:G106)</f>
        <v>0</v>
      </c>
      <c r="H99" s="197">
        <f t="shared" si="117"/>
        <v>0</v>
      </c>
      <c r="I99" s="192">
        <f>SUM(I100:I106)</f>
        <v>0</v>
      </c>
      <c r="J99" s="198">
        <f t="shared" ref="J99:K99" si="118">SUM(J100:J106)</f>
        <v>70</v>
      </c>
      <c r="K99" s="197">
        <f t="shared" si="118"/>
        <v>0</v>
      </c>
      <c r="L99" s="192">
        <f>SUM(L100:L106)</f>
        <v>70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120</v>
      </c>
      <c r="D102" s="190">
        <v>120</v>
      </c>
      <c r="E102" s="191"/>
      <c r="F102" s="192">
        <f t="shared" si="120"/>
        <v>120</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964</v>
      </c>
      <c r="D103" s="190">
        <v>964</v>
      </c>
      <c r="E103" s="191"/>
      <c r="F103" s="192">
        <f t="shared" si="120"/>
        <v>964</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563</v>
      </c>
      <c r="D106" s="190">
        <v>493</v>
      </c>
      <c r="E106" s="191"/>
      <c r="F106" s="192">
        <f t="shared" si="120"/>
        <v>493</v>
      </c>
      <c r="G106" s="190"/>
      <c r="H106" s="191"/>
      <c r="I106" s="192">
        <f t="shared" si="121"/>
        <v>0</v>
      </c>
      <c r="J106" s="193">
        <v>70</v>
      </c>
      <c r="K106" s="191"/>
      <c r="L106" s="192">
        <f t="shared" si="122"/>
        <v>70</v>
      </c>
      <c r="M106" s="190"/>
      <c r="N106" s="191"/>
      <c r="O106" s="192">
        <f t="shared" si="123"/>
        <v>0</v>
      </c>
      <c r="P106" s="194"/>
    </row>
    <row r="107" spans="1:16" x14ac:dyDescent="0.25">
      <c r="A107" s="195">
        <v>2250</v>
      </c>
      <c r="B107" s="79" t="s">
        <v>128</v>
      </c>
      <c r="C107" s="559">
        <f t="shared" si="99"/>
        <v>560</v>
      </c>
      <c r="D107" s="190">
        <v>560</v>
      </c>
      <c r="E107" s="191"/>
      <c r="F107" s="192">
        <f t="shared" si="120"/>
        <v>560</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12955</v>
      </c>
      <c r="D108" s="196">
        <f t="shared" ref="D108:E108" si="124">SUM(D109:D113)</f>
        <v>12955</v>
      </c>
      <c r="E108" s="197">
        <f t="shared" si="124"/>
        <v>0</v>
      </c>
      <c r="F108" s="192">
        <f>SUM(F109:F113)</f>
        <v>12955</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x14ac:dyDescent="0.25">
      <c r="A109" s="52">
        <v>2261</v>
      </c>
      <c r="B109" s="79" t="s">
        <v>130</v>
      </c>
      <c r="C109" s="559">
        <f t="shared" si="99"/>
        <v>7348</v>
      </c>
      <c r="D109" s="190">
        <v>7348</v>
      </c>
      <c r="E109" s="191"/>
      <c r="F109" s="192">
        <f t="shared" ref="F109:F113" si="128">D109+E109</f>
        <v>7348</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v>0</v>
      </c>
      <c r="E110" s="191"/>
      <c r="F110" s="192">
        <f t="shared" si="128"/>
        <v>0</v>
      </c>
      <c r="G110" s="190"/>
      <c r="H110" s="191"/>
      <c r="I110" s="192">
        <f t="shared" si="129"/>
        <v>0</v>
      </c>
      <c r="J110" s="193"/>
      <c r="K110" s="191"/>
      <c r="L110" s="192">
        <f t="shared" si="130"/>
        <v>0</v>
      </c>
      <c r="M110" s="190"/>
      <c r="N110" s="191"/>
      <c r="O110" s="192">
        <f t="shared" si="131"/>
        <v>0</v>
      </c>
      <c r="P110" s="194"/>
    </row>
    <row r="111" spans="1:16" x14ac:dyDescent="0.25">
      <c r="A111" s="52">
        <v>2263</v>
      </c>
      <c r="B111" s="79" t="s">
        <v>132</v>
      </c>
      <c r="C111" s="559">
        <f t="shared" si="99"/>
        <v>5218</v>
      </c>
      <c r="D111" s="190">
        <v>5218</v>
      </c>
      <c r="E111" s="191"/>
      <c r="F111" s="192">
        <f t="shared" si="128"/>
        <v>5218</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389</v>
      </c>
      <c r="D113" s="190">
        <v>389</v>
      </c>
      <c r="E113" s="191"/>
      <c r="F113" s="192">
        <f t="shared" si="128"/>
        <v>389</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321"/>
      <c r="F117" s="192">
        <f t="shared" si="136"/>
        <v>0</v>
      </c>
      <c r="G117" s="190">
        <v>0</v>
      </c>
      <c r="H117" s="321"/>
      <c r="I117" s="192">
        <f t="shared" si="137"/>
        <v>0</v>
      </c>
      <c r="J117" s="193"/>
      <c r="K117" s="191"/>
      <c r="L117" s="192">
        <f t="shared" si="138"/>
        <v>0</v>
      </c>
      <c r="M117" s="190"/>
      <c r="N117" s="32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16727</v>
      </c>
      <c r="D120" s="214">
        <f t="shared" ref="D120:E120" si="140">SUM(D121,D126,D130,D131,D134,D138,D146,D147,D150)</f>
        <v>14070</v>
      </c>
      <c r="E120" s="215">
        <f t="shared" si="140"/>
        <v>352</v>
      </c>
      <c r="F120" s="216">
        <f>SUM(F121,F126,F130,F131,F134,F138,F146,F147,F150)</f>
        <v>14422</v>
      </c>
      <c r="G120" s="214">
        <f t="shared" ref="G120:H120" si="141">SUM(G121,G126,G130,G131,G134,G138,G146,G147,G150)</f>
        <v>2229</v>
      </c>
      <c r="H120" s="215">
        <f t="shared" si="141"/>
        <v>0</v>
      </c>
      <c r="I120" s="216">
        <f>SUM(I121,I126,I130,I131,I134,I138,I146,I147,I150)</f>
        <v>2229</v>
      </c>
      <c r="J120" s="217">
        <f t="shared" ref="J120:K120" si="142">SUM(J121,J126,J130,J131,J134,J138,J146,J147,J150)</f>
        <v>75</v>
      </c>
      <c r="K120" s="215">
        <f t="shared" si="142"/>
        <v>0</v>
      </c>
      <c r="L120" s="216">
        <f>SUM(L121,L126,L130,L131,L134,L138,L146,L147,L150)</f>
        <v>75</v>
      </c>
      <c r="M120" s="214">
        <f t="shared" ref="M120:O120" si="143">SUM(M121,M126,M130,M131,M134,M138,M146,M147,M150)</f>
        <v>1</v>
      </c>
      <c r="N120" s="215">
        <f t="shared" si="143"/>
        <v>0</v>
      </c>
      <c r="O120" s="216">
        <f t="shared" si="143"/>
        <v>1</v>
      </c>
      <c r="P120" s="207"/>
    </row>
    <row r="121" spans="1:16" ht="24" x14ac:dyDescent="0.25">
      <c r="A121" s="203">
        <v>2310</v>
      </c>
      <c r="B121" s="71" t="s">
        <v>142</v>
      </c>
      <c r="C121" s="558">
        <f t="shared" si="99"/>
        <v>6989</v>
      </c>
      <c r="D121" s="204">
        <f t="shared" ref="D121:O121" si="144">SUM(D122:D125)</f>
        <v>6988</v>
      </c>
      <c r="E121" s="205">
        <f t="shared" si="144"/>
        <v>0</v>
      </c>
      <c r="F121" s="187">
        <f t="shared" si="144"/>
        <v>6988</v>
      </c>
      <c r="G121" s="204">
        <f t="shared" si="144"/>
        <v>0</v>
      </c>
      <c r="H121" s="205">
        <f t="shared" si="144"/>
        <v>0</v>
      </c>
      <c r="I121" s="187">
        <f t="shared" si="144"/>
        <v>0</v>
      </c>
      <c r="J121" s="206">
        <f t="shared" si="144"/>
        <v>0</v>
      </c>
      <c r="K121" s="205">
        <f t="shared" si="144"/>
        <v>0</v>
      </c>
      <c r="L121" s="187">
        <f t="shared" si="144"/>
        <v>0</v>
      </c>
      <c r="M121" s="204">
        <f t="shared" si="144"/>
        <v>1</v>
      </c>
      <c r="N121" s="205">
        <f t="shared" si="144"/>
        <v>0</v>
      </c>
      <c r="O121" s="187">
        <f t="shared" si="144"/>
        <v>1</v>
      </c>
      <c r="P121" s="189"/>
    </row>
    <row r="122" spans="1:16" x14ac:dyDescent="0.25">
      <c r="A122" s="52">
        <v>2311</v>
      </c>
      <c r="B122" s="79" t="s">
        <v>143</v>
      </c>
      <c r="C122" s="559">
        <f t="shared" si="99"/>
        <v>1030</v>
      </c>
      <c r="D122" s="190">
        <v>1029</v>
      </c>
      <c r="E122" s="191"/>
      <c r="F122" s="192">
        <f t="shared" ref="F122:F125" si="145">D122+E122</f>
        <v>1029</v>
      </c>
      <c r="G122" s="190"/>
      <c r="H122" s="191"/>
      <c r="I122" s="192">
        <f t="shared" ref="I122:I125" si="146">G122+H122</f>
        <v>0</v>
      </c>
      <c r="J122" s="193"/>
      <c r="K122" s="321"/>
      <c r="L122" s="192">
        <f t="shared" ref="L122:L125" si="147">J122+K122</f>
        <v>0</v>
      </c>
      <c r="M122" s="190">
        <v>1</v>
      </c>
      <c r="N122" s="321"/>
      <c r="O122" s="192">
        <f t="shared" ref="O122:O125" si="148">M122+N122</f>
        <v>1</v>
      </c>
      <c r="P122" s="404"/>
    </row>
    <row r="123" spans="1:16" x14ac:dyDescent="0.25">
      <c r="A123" s="52">
        <v>2312</v>
      </c>
      <c r="B123" s="79" t="s">
        <v>144</v>
      </c>
      <c r="C123" s="559">
        <f t="shared" si="99"/>
        <v>5589</v>
      </c>
      <c r="D123" s="190">
        <v>5589</v>
      </c>
      <c r="E123" s="191"/>
      <c r="F123" s="192">
        <f t="shared" si="145"/>
        <v>5589</v>
      </c>
      <c r="G123" s="190"/>
      <c r="H123" s="191"/>
      <c r="I123" s="192">
        <f t="shared" si="146"/>
        <v>0</v>
      </c>
      <c r="J123" s="193"/>
      <c r="K123" s="191"/>
      <c r="L123" s="192">
        <f t="shared" si="147"/>
        <v>0</v>
      </c>
      <c r="M123" s="190"/>
      <c r="N123" s="191"/>
      <c r="O123" s="192">
        <f t="shared" si="148"/>
        <v>0</v>
      </c>
      <c r="P123" s="194"/>
    </row>
    <row r="124" spans="1:16" x14ac:dyDescent="0.25">
      <c r="A124" s="52">
        <v>2313</v>
      </c>
      <c r="B124" s="79" t="s">
        <v>145</v>
      </c>
      <c r="C124" s="559">
        <f t="shared" si="99"/>
        <v>70</v>
      </c>
      <c r="D124" s="190">
        <v>70</v>
      </c>
      <c r="E124" s="191"/>
      <c r="F124" s="192">
        <f t="shared" si="145"/>
        <v>70</v>
      </c>
      <c r="G124" s="190"/>
      <c r="H124" s="191"/>
      <c r="I124" s="192">
        <f t="shared" si="146"/>
        <v>0</v>
      </c>
      <c r="J124" s="193"/>
      <c r="K124" s="191"/>
      <c r="L124" s="192">
        <f t="shared" si="147"/>
        <v>0</v>
      </c>
      <c r="M124" s="190"/>
      <c r="N124" s="191"/>
      <c r="O124" s="192">
        <f t="shared" si="148"/>
        <v>0</v>
      </c>
      <c r="P124" s="194"/>
    </row>
    <row r="125" spans="1:16" ht="26.25" customHeight="1" x14ac:dyDescent="0.25">
      <c r="A125" s="52">
        <v>2314</v>
      </c>
      <c r="B125" s="79" t="s">
        <v>146</v>
      </c>
      <c r="C125" s="559">
        <f t="shared" si="99"/>
        <v>300</v>
      </c>
      <c r="D125" s="190">
        <v>300</v>
      </c>
      <c r="E125" s="191"/>
      <c r="F125" s="192">
        <f t="shared" si="145"/>
        <v>300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75</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75</v>
      </c>
      <c r="K126" s="197">
        <f t="shared" si="151"/>
        <v>0</v>
      </c>
      <c r="L126" s="192">
        <f>SUM(L127:L129)</f>
        <v>75</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75</v>
      </c>
      <c r="D128" s="190"/>
      <c r="E128" s="191"/>
      <c r="F128" s="192">
        <f t="shared" si="153"/>
        <v>0</v>
      </c>
      <c r="G128" s="190"/>
      <c r="H128" s="191"/>
      <c r="I128" s="192">
        <f t="shared" si="154"/>
        <v>0</v>
      </c>
      <c r="J128" s="193">
        <v>75</v>
      </c>
      <c r="K128" s="321"/>
      <c r="L128" s="192">
        <f t="shared" si="155"/>
        <v>75</v>
      </c>
      <c r="M128" s="190"/>
      <c r="N128" s="191"/>
      <c r="O128" s="192">
        <f t="shared" si="156"/>
        <v>0</v>
      </c>
      <c r="P128" s="208"/>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50</v>
      </c>
      <c r="D131" s="196">
        <f t="shared" ref="D131:E131" si="157">SUM(D132:D133)</f>
        <v>50</v>
      </c>
      <c r="E131" s="197">
        <f t="shared" si="157"/>
        <v>0</v>
      </c>
      <c r="F131" s="192">
        <f>SUM(F132:F133)</f>
        <v>50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50</v>
      </c>
      <c r="D132" s="190">
        <v>50</v>
      </c>
      <c r="E132" s="191"/>
      <c r="F132" s="192">
        <f t="shared" ref="F132:F133" si="161">D132+E132</f>
        <v>50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6.5" customHeight="1" x14ac:dyDescent="0.25">
      <c r="A134" s="181">
        <v>2350</v>
      </c>
      <c r="B134" s="135" t="s">
        <v>155</v>
      </c>
      <c r="C134" s="565">
        <f t="shared" si="99"/>
        <v>3477</v>
      </c>
      <c r="D134" s="140">
        <f t="shared" ref="D134:E134" si="165">SUM(D135:D137)</f>
        <v>3125</v>
      </c>
      <c r="E134" s="141">
        <f t="shared" si="165"/>
        <v>352</v>
      </c>
      <c r="F134" s="182">
        <f>SUM(F135:F137)</f>
        <v>3477</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1100</v>
      </c>
      <c r="D135" s="185">
        <v>1100</v>
      </c>
      <c r="E135" s="186"/>
      <c r="F135" s="187">
        <f t="shared" ref="F135:F137" si="169">D135+E135</f>
        <v>1100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6.25" customHeight="1" x14ac:dyDescent="0.25">
      <c r="A136" s="52">
        <v>2352</v>
      </c>
      <c r="B136" s="79" t="s">
        <v>157</v>
      </c>
      <c r="C136" s="559">
        <f t="shared" si="99"/>
        <v>2377</v>
      </c>
      <c r="D136" s="190">
        <v>2025</v>
      </c>
      <c r="E136" s="191">
        <v>352</v>
      </c>
      <c r="F136" s="192">
        <f t="shared" si="169"/>
        <v>2377</v>
      </c>
      <c r="G136" s="190"/>
      <c r="H136" s="191"/>
      <c r="I136" s="192">
        <f t="shared" si="170"/>
        <v>0</v>
      </c>
      <c r="J136" s="193"/>
      <c r="K136" s="191"/>
      <c r="L136" s="192">
        <f t="shared" si="171"/>
        <v>0</v>
      </c>
      <c r="M136" s="190"/>
      <c r="N136" s="191"/>
      <c r="O136" s="192">
        <f t="shared" si="172"/>
        <v>0</v>
      </c>
      <c r="P136" s="208" t="s">
        <v>383</v>
      </c>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571</v>
      </c>
      <c r="D138" s="196">
        <f t="shared" ref="D138:E138" si="173">SUM(D139:D145)</f>
        <v>571</v>
      </c>
      <c r="E138" s="197">
        <f t="shared" si="173"/>
        <v>0</v>
      </c>
      <c r="F138" s="192">
        <f>SUM(F139:F145)</f>
        <v>571</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x14ac:dyDescent="0.25">
      <c r="A139" s="51">
        <v>2361</v>
      </c>
      <c r="B139" s="79" t="s">
        <v>160</v>
      </c>
      <c r="C139" s="559">
        <f t="shared" si="99"/>
        <v>291</v>
      </c>
      <c r="D139" s="190">
        <v>291</v>
      </c>
      <c r="E139" s="191"/>
      <c r="F139" s="192">
        <f t="shared" ref="F139:F146" si="177">D139+E139</f>
        <v>291</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x14ac:dyDescent="0.25">
      <c r="A141" s="51">
        <v>2363</v>
      </c>
      <c r="B141" s="79" t="s">
        <v>162</v>
      </c>
      <c r="C141" s="559">
        <f t="shared" si="99"/>
        <v>280</v>
      </c>
      <c r="D141" s="190">
        <v>280</v>
      </c>
      <c r="E141" s="191"/>
      <c r="F141" s="192">
        <f t="shared" si="177"/>
        <v>280</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5565</v>
      </c>
      <c r="D146" s="199">
        <v>3336</v>
      </c>
      <c r="E146" s="200"/>
      <c r="F146" s="182">
        <f t="shared" si="177"/>
        <v>3336</v>
      </c>
      <c r="G146" s="199">
        <v>2229</v>
      </c>
      <c r="H146" s="200"/>
      <c r="I146" s="182">
        <f t="shared" si="178"/>
        <v>2229</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523</v>
      </c>
      <c r="D152" s="176">
        <f t="shared" ref="D152:E152" si="190">SUM(D153,D159)</f>
        <v>523</v>
      </c>
      <c r="E152" s="177">
        <f t="shared" si="190"/>
        <v>0</v>
      </c>
      <c r="F152" s="178">
        <f>SUM(F153,F159)</f>
        <v>523</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523</v>
      </c>
      <c r="D153" s="204">
        <f t="shared" ref="D153:E153" si="192">SUM(D154:D158)</f>
        <v>523</v>
      </c>
      <c r="E153" s="205">
        <f t="shared" si="192"/>
        <v>0</v>
      </c>
      <c r="F153" s="187">
        <f>SUM(F154:F158)</f>
        <v>523</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x14ac:dyDescent="0.25">
      <c r="A155" s="52">
        <v>2513</v>
      </c>
      <c r="B155" s="79" t="s">
        <v>176</v>
      </c>
      <c r="C155" s="559">
        <f t="shared" si="189"/>
        <v>523</v>
      </c>
      <c r="D155" s="190">
        <v>523</v>
      </c>
      <c r="E155" s="191"/>
      <c r="F155" s="192">
        <f t="shared" si="194"/>
        <v>523</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6400</v>
      </c>
      <c r="D181" s="163">
        <f t="shared" ref="D181:O181" si="245">SUM(D182,D211,D252,D265)</f>
        <v>5350</v>
      </c>
      <c r="E181" s="164">
        <f t="shared" si="245"/>
        <v>0</v>
      </c>
      <c r="F181" s="165">
        <f t="shared" si="245"/>
        <v>5350</v>
      </c>
      <c r="G181" s="163">
        <f t="shared" si="245"/>
        <v>1050</v>
      </c>
      <c r="H181" s="164">
        <f t="shared" si="245"/>
        <v>0</v>
      </c>
      <c r="I181" s="165">
        <f t="shared" si="245"/>
        <v>1050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6400</v>
      </c>
      <c r="D182" s="169">
        <f t="shared" ref="D182:E182" si="246">D183+D187</f>
        <v>5350</v>
      </c>
      <c r="E182" s="170">
        <f t="shared" si="246"/>
        <v>0</v>
      </c>
      <c r="F182" s="171">
        <f>F183+F187</f>
        <v>5350</v>
      </c>
      <c r="G182" s="169">
        <f t="shared" ref="G182:H182" si="247">G183+G187</f>
        <v>1050</v>
      </c>
      <c r="H182" s="170">
        <f t="shared" si="247"/>
        <v>0</v>
      </c>
      <c r="I182" s="171">
        <f>I183+I187</f>
        <v>1050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6400</v>
      </c>
      <c r="D187" s="176">
        <f t="shared" ref="D187:E187" si="258">D188+D198+D199+D206+D207+D208+D210</f>
        <v>5350</v>
      </c>
      <c r="E187" s="177">
        <f t="shared" si="258"/>
        <v>0</v>
      </c>
      <c r="F187" s="178">
        <f>F188+F198+F199+F206+F207+F208+F210</f>
        <v>5350</v>
      </c>
      <c r="G187" s="176">
        <f t="shared" ref="G187:H187" si="259">G188+G198+G199+G206+G207+G208+G210</f>
        <v>1050</v>
      </c>
      <c r="H187" s="177">
        <f t="shared" si="259"/>
        <v>0</v>
      </c>
      <c r="I187" s="178">
        <f>I188+I198+I199+I206+I207+I208+I210</f>
        <v>1050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6400</v>
      </c>
      <c r="D199" s="196">
        <f t="shared" ref="D199:E199" si="270">SUM(D200:D205)</f>
        <v>5350</v>
      </c>
      <c r="E199" s="197">
        <f t="shared" si="270"/>
        <v>0</v>
      </c>
      <c r="F199" s="192">
        <f>SUM(F200:F205)</f>
        <v>5350</v>
      </c>
      <c r="G199" s="196">
        <f t="shared" ref="G199:H199" si="271">SUM(G200:G205)</f>
        <v>1050</v>
      </c>
      <c r="H199" s="197">
        <f t="shared" si="271"/>
        <v>0</v>
      </c>
      <c r="I199" s="192">
        <f>SUM(I200:I205)</f>
        <v>1050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1700</v>
      </c>
      <c r="D201" s="190">
        <v>650</v>
      </c>
      <c r="E201" s="191"/>
      <c r="F201" s="192">
        <f t="shared" si="274"/>
        <v>650</v>
      </c>
      <c r="G201" s="190">
        <v>1050</v>
      </c>
      <c r="H201" s="191"/>
      <c r="I201" s="192">
        <f t="shared" si="275"/>
        <v>1050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4700</v>
      </c>
      <c r="D204" s="190">
        <v>4700</v>
      </c>
      <c r="E204" s="191"/>
      <c r="F204" s="192">
        <f t="shared" si="274"/>
        <v>4700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714072</v>
      </c>
      <c r="D272" s="269">
        <f>SUM(D269,D265,D252,D211,D182,D174,D160,D75,D53)</f>
        <v>320342</v>
      </c>
      <c r="E272" s="270">
        <f t="shared" ref="E272:O272" si="371">SUM(E269,E265,E252,E211,E182,E174,E160,E75,E53)</f>
        <v>0</v>
      </c>
      <c r="F272" s="271">
        <f t="shared" si="371"/>
        <v>320342</v>
      </c>
      <c r="G272" s="269">
        <f t="shared" si="371"/>
        <v>390712</v>
      </c>
      <c r="H272" s="270">
        <f t="shared" si="371"/>
        <v>647</v>
      </c>
      <c r="I272" s="271">
        <f t="shared" si="371"/>
        <v>391359</v>
      </c>
      <c r="J272" s="272">
        <f t="shared" si="371"/>
        <v>2370</v>
      </c>
      <c r="K272" s="270">
        <f t="shared" si="371"/>
        <v>0</v>
      </c>
      <c r="L272" s="271">
        <f t="shared" si="371"/>
        <v>2370</v>
      </c>
      <c r="M272" s="269">
        <f t="shared" si="371"/>
        <v>1</v>
      </c>
      <c r="N272" s="270">
        <f t="shared" si="371"/>
        <v>0</v>
      </c>
      <c r="O272" s="271">
        <f t="shared" si="371"/>
        <v>1</v>
      </c>
      <c r="P272" s="273"/>
    </row>
    <row r="273" spans="1:16" s="29" customFormat="1" ht="13.5" thickTop="1" thickBot="1" x14ac:dyDescent="0.3">
      <c r="A273" s="1373" t="s">
        <v>295</v>
      </c>
      <c r="B273" s="1374"/>
      <c r="C273" s="576">
        <f t="shared" si="291"/>
        <v>-44</v>
      </c>
      <c r="D273" s="274">
        <f t="shared" ref="D273:E273" si="372">SUM(D24,D25,D41)-D51</f>
        <v>0</v>
      </c>
      <c r="E273" s="275">
        <f t="shared" si="372"/>
        <v>0</v>
      </c>
      <c r="F273" s="276">
        <f>SUM(F24,F25,F41)-F51</f>
        <v>0</v>
      </c>
      <c r="G273" s="274">
        <f t="shared" ref="G273:H273" si="373">SUM(G24,G25,G41)-G51</f>
        <v>0</v>
      </c>
      <c r="H273" s="275">
        <f t="shared" si="373"/>
        <v>0</v>
      </c>
      <c r="I273" s="276">
        <f>SUM(I24,I25,I41)-I51</f>
        <v>0</v>
      </c>
      <c r="J273" s="277">
        <f t="shared" ref="J273:K273" si="374">(J26+J43)-J51</f>
        <v>-43</v>
      </c>
      <c r="K273" s="275">
        <f t="shared" si="374"/>
        <v>0</v>
      </c>
      <c r="L273" s="276">
        <f>(L26+L43)-L51</f>
        <v>-43</v>
      </c>
      <c r="M273" s="274">
        <f t="shared" ref="M273:O273" si="375">M45-M51</f>
        <v>-1</v>
      </c>
      <c r="N273" s="275">
        <f t="shared" si="375"/>
        <v>0</v>
      </c>
      <c r="O273" s="276">
        <f t="shared" si="375"/>
        <v>-1</v>
      </c>
      <c r="P273" s="278"/>
    </row>
    <row r="274" spans="1:16" s="29" customFormat="1" ht="12.75" thickTop="1" x14ac:dyDescent="0.25">
      <c r="A274" s="1375" t="s">
        <v>296</v>
      </c>
      <c r="B274" s="1376"/>
      <c r="C274" s="577">
        <f t="shared" si="291"/>
        <v>44</v>
      </c>
      <c r="D274" s="279">
        <f t="shared" ref="D274:O274" si="376">SUM(D275,D276)-D283+D284</f>
        <v>0</v>
      </c>
      <c r="E274" s="280">
        <f t="shared" si="376"/>
        <v>0</v>
      </c>
      <c r="F274" s="281">
        <f t="shared" si="376"/>
        <v>0</v>
      </c>
      <c r="G274" s="279">
        <f t="shared" si="376"/>
        <v>0</v>
      </c>
      <c r="H274" s="280">
        <f t="shared" si="376"/>
        <v>0</v>
      </c>
      <c r="I274" s="281">
        <f t="shared" si="376"/>
        <v>0</v>
      </c>
      <c r="J274" s="286">
        <f t="shared" si="376"/>
        <v>43</v>
      </c>
      <c r="K274" s="280">
        <f t="shared" si="376"/>
        <v>0</v>
      </c>
      <c r="L274" s="281">
        <f t="shared" si="376"/>
        <v>43</v>
      </c>
      <c r="M274" s="279">
        <f t="shared" si="376"/>
        <v>1</v>
      </c>
      <c r="N274" s="280">
        <f t="shared" si="376"/>
        <v>0</v>
      </c>
      <c r="O274" s="281">
        <f t="shared" si="376"/>
        <v>1</v>
      </c>
      <c r="P274" s="283"/>
    </row>
    <row r="275" spans="1:16" s="29" customFormat="1" ht="12.75" thickBot="1" x14ac:dyDescent="0.3">
      <c r="A275" s="149" t="s">
        <v>297</v>
      </c>
      <c r="B275" s="149" t="s">
        <v>298</v>
      </c>
      <c r="C275" s="567">
        <f t="shared" si="291"/>
        <v>44</v>
      </c>
      <c r="D275" s="150">
        <f>D21-D269</f>
        <v>0</v>
      </c>
      <c r="E275" s="151">
        <f t="shared" ref="E275:O275" si="377">E21-E269</f>
        <v>0</v>
      </c>
      <c r="F275" s="152">
        <f t="shared" si="377"/>
        <v>0</v>
      </c>
      <c r="G275" s="150">
        <f t="shared" si="377"/>
        <v>0</v>
      </c>
      <c r="H275" s="151">
        <f t="shared" si="377"/>
        <v>0</v>
      </c>
      <c r="I275" s="152">
        <f t="shared" si="377"/>
        <v>0</v>
      </c>
      <c r="J275" s="153">
        <f t="shared" si="377"/>
        <v>43</v>
      </c>
      <c r="K275" s="151">
        <f t="shared" si="377"/>
        <v>0</v>
      </c>
      <c r="L275" s="152">
        <f t="shared" si="377"/>
        <v>43</v>
      </c>
      <c r="M275" s="150">
        <f t="shared" si="377"/>
        <v>1</v>
      </c>
      <c r="N275" s="151">
        <f t="shared" si="377"/>
        <v>0</v>
      </c>
      <c r="O275" s="152">
        <f t="shared" si="377"/>
        <v>1</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Ji90vgwIN9tLODuYqX2YH4GBD4rkWlEUFsTbMm4cB5KHIKdsbbjTOt4GhMeCoEuCboJaiHLyDAwsyGhkaod+ew==" saltValue="Z2JlXyudGyOHBqrTj0bOyw==" spinCount="100000" sheet="1" objects="1" scenarios="1" formatCells="0" formatColumns="0" formatRows="0" sort="0"/>
  <autoFilter ref="A18:P284">
    <filterColumn colId="2">
      <filters>
        <filter val="1 006"/>
        <filter val="1 030"/>
        <filter val="1 096"/>
        <filter val="1 100"/>
        <filter val="1 205"/>
        <filter val="1 290"/>
        <filter val="1 647"/>
        <filter val="1 700"/>
        <filter val="12 955"/>
        <filter val="120"/>
        <filter val="124 045"/>
        <filter val="14 892"/>
        <filter val="152 133"/>
        <filter val="16 727"/>
        <filter val="19 160"/>
        <filter val="19 481"/>
        <filter val="2 127"/>
        <filter val="2 293"/>
        <filter val="2 377"/>
        <filter val="2 654"/>
        <filter val="2 996"/>
        <filter val="200"/>
        <filter val="22 880"/>
        <filter val="24 160"/>
        <filter val="28 088"/>
        <filter val="280"/>
        <filter val="291"/>
        <filter val="3 225"/>
        <filter val="3 477"/>
        <filter val="300"/>
        <filter val="370"/>
        <filter val="389"/>
        <filter val="4 180"/>
        <filter val="4 361"/>
        <filter val="4 700"/>
        <filter val="439 811"/>
        <filter val="44"/>
        <filter val="-44"/>
        <filter val="44 888"/>
        <filter val="493 401"/>
        <filter val="5 218"/>
        <filter val="5 565"/>
        <filter val="5 589"/>
        <filter val="5 673"/>
        <filter val="50"/>
        <filter val="500"/>
        <filter val="51 297"/>
        <filter val="523"/>
        <filter val="560"/>
        <filter val="563"/>
        <filter val="571"/>
        <filter val="6 400"/>
        <filter val="6 989"/>
        <filter val="62 138"/>
        <filter val="645 534"/>
        <filter val="7 348"/>
        <filter val="70"/>
        <filter val="707 672"/>
        <filter val="711 701"/>
        <filter val="714 072"/>
        <filter val="75"/>
        <filter val="8 428"/>
        <filter val="96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2020.gada 17.decembra saistošajiem noteikumiem Nr.38
(protokols Nr.23, 14.punkts)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11" sqref="R11"/>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521</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26.25" customHeight="1" x14ac:dyDescent="0.25">
      <c r="A3" s="3" t="s">
        <v>2</v>
      </c>
      <c r="B3" s="4"/>
      <c r="C3" s="1410" t="s">
        <v>522</v>
      </c>
      <c r="D3" s="1410"/>
      <c r="E3" s="1410"/>
      <c r="F3" s="1410"/>
      <c r="G3" s="1410"/>
      <c r="H3" s="1410"/>
      <c r="I3" s="1410"/>
      <c r="J3" s="1410"/>
      <c r="K3" s="1410"/>
      <c r="L3" s="1410"/>
      <c r="M3" s="1410"/>
      <c r="N3" s="1410"/>
      <c r="O3" s="1410"/>
      <c r="P3" s="1411"/>
      <c r="Q3" s="590"/>
    </row>
    <row r="4" spans="1:17" ht="12.75" customHeight="1" x14ac:dyDescent="0.25">
      <c r="A4" s="3" t="s">
        <v>4</v>
      </c>
      <c r="B4" s="4"/>
      <c r="C4" s="1410" t="s">
        <v>523</v>
      </c>
      <c r="D4" s="1410"/>
      <c r="E4" s="1410"/>
      <c r="F4" s="1410"/>
      <c r="G4" s="1410"/>
      <c r="H4" s="1410"/>
      <c r="I4" s="1410"/>
      <c r="J4" s="1410"/>
      <c r="K4" s="1410"/>
      <c r="L4" s="1410"/>
      <c r="M4" s="1410"/>
      <c r="N4" s="1410"/>
      <c r="O4" s="1410"/>
      <c r="P4" s="1411"/>
      <c r="Q4" s="590"/>
    </row>
    <row r="5" spans="1:17" ht="12.75" customHeight="1" x14ac:dyDescent="0.25">
      <c r="A5" s="5" t="s">
        <v>6</v>
      </c>
      <c r="B5" s="6"/>
      <c r="C5" s="1404" t="s">
        <v>524</v>
      </c>
      <c r="D5" s="1404"/>
      <c r="E5" s="1404"/>
      <c r="F5" s="1404"/>
      <c r="G5" s="1404"/>
      <c r="H5" s="1404"/>
      <c r="I5" s="1404"/>
      <c r="J5" s="1404"/>
      <c r="K5" s="1404"/>
      <c r="L5" s="1404"/>
      <c r="M5" s="1404"/>
      <c r="N5" s="1404"/>
      <c r="O5" s="1404"/>
      <c r="P5" s="1405"/>
      <c r="Q5" s="590"/>
    </row>
    <row r="6" spans="1:17" ht="12.75" customHeight="1" x14ac:dyDescent="0.25">
      <c r="A6" s="5" t="s">
        <v>8</v>
      </c>
      <c r="B6" s="6"/>
      <c r="C6" s="1410" t="s">
        <v>525</v>
      </c>
      <c r="D6" s="1410"/>
      <c r="E6" s="1410"/>
      <c r="F6" s="1410"/>
      <c r="G6" s="1410"/>
      <c r="H6" s="1410"/>
      <c r="I6" s="1410"/>
      <c r="J6" s="1410"/>
      <c r="K6" s="1410"/>
      <c r="L6" s="1410"/>
      <c r="M6" s="1410"/>
      <c r="N6" s="1410"/>
      <c r="O6" s="1410"/>
      <c r="P6" s="1411"/>
      <c r="Q6" s="590"/>
    </row>
    <row r="7" spans="1:17" x14ac:dyDescent="0.25">
      <c r="A7" s="5" t="s">
        <v>10</v>
      </c>
      <c r="B7" s="6"/>
      <c r="C7" s="1410" t="s">
        <v>526</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527</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9"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5.2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112256</v>
      </c>
      <c r="D20" s="32">
        <f t="shared" ref="D20:E20" si="0">SUM(D21,D24,D25,D41,D43)</f>
        <v>112256</v>
      </c>
      <c r="E20" s="33">
        <f t="shared" si="0"/>
        <v>0</v>
      </c>
      <c r="F20" s="34">
        <f>SUM(F21,F24,F25,F41,F43)</f>
        <v>112256</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5.5" thickTop="1" thickBot="1" x14ac:dyDescent="0.3">
      <c r="A24" s="300">
        <v>19300</v>
      </c>
      <c r="B24" s="300" t="s">
        <v>44</v>
      </c>
      <c r="C24" s="556">
        <f>F24+I24</f>
        <v>112256</v>
      </c>
      <c r="D24" s="301">
        <v>112256</v>
      </c>
      <c r="E24" s="302"/>
      <c r="F24" s="303">
        <f t="shared" si="9"/>
        <v>112256</v>
      </c>
      <c r="G24" s="301"/>
      <c r="H24" s="302"/>
      <c r="I24" s="303">
        <f t="shared" si="10"/>
        <v>0</v>
      </c>
      <c r="J24" s="304" t="s">
        <v>45</v>
      </c>
      <c r="K24" s="305" t="s">
        <v>45</v>
      </c>
      <c r="L24" s="308" t="s">
        <v>45</v>
      </c>
      <c r="M24" s="306" t="s">
        <v>45</v>
      </c>
      <c r="N24" s="307" t="s">
        <v>45</v>
      </c>
      <c r="O24" s="308" t="s">
        <v>45</v>
      </c>
      <c r="P24" s="650"/>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112256</v>
      </c>
      <c r="D50" s="150">
        <f t="shared" ref="D50:E50" si="26">SUM(D51,D269)</f>
        <v>112256</v>
      </c>
      <c r="E50" s="151">
        <f t="shared" si="26"/>
        <v>0</v>
      </c>
      <c r="F50" s="152">
        <f>SUM(F51,F269)</f>
        <v>112256</v>
      </c>
      <c r="G50" s="150">
        <f t="shared" ref="G50:O50" si="27">SUM(G51,G269)</f>
        <v>0</v>
      </c>
      <c r="H50" s="151">
        <f t="shared" si="27"/>
        <v>0</v>
      </c>
      <c r="I50" s="152">
        <f t="shared" si="27"/>
        <v>0</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112256</v>
      </c>
      <c r="D51" s="157">
        <f t="shared" ref="D51:E51" si="28">SUM(D52,D181)</f>
        <v>112256</v>
      </c>
      <c r="E51" s="158">
        <f t="shared" si="28"/>
        <v>0</v>
      </c>
      <c r="F51" s="159">
        <f>SUM(F52,F181)</f>
        <v>112256</v>
      </c>
      <c r="G51" s="157">
        <f t="shared" ref="G51:H51" si="29">SUM(G52,G181)</f>
        <v>0</v>
      </c>
      <c r="H51" s="158">
        <f t="shared" si="29"/>
        <v>0</v>
      </c>
      <c r="I51" s="159">
        <f>SUM(I52,I181)</f>
        <v>0</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x14ac:dyDescent="0.25">
      <c r="A52" s="162"/>
      <c r="B52" s="20" t="s">
        <v>73</v>
      </c>
      <c r="C52" s="569">
        <f t="shared" si="4"/>
        <v>112256</v>
      </c>
      <c r="D52" s="163">
        <f t="shared" ref="D52:E52" si="32">SUM(D53,D75,D160,D174)</f>
        <v>112256</v>
      </c>
      <c r="E52" s="164">
        <f t="shared" si="32"/>
        <v>0</v>
      </c>
      <c r="F52" s="165">
        <f>SUM(F53,F75,F160,F174)</f>
        <v>112256</v>
      </c>
      <c r="G52" s="163">
        <f t="shared" ref="G52:H52" si="33">SUM(G53,G75,G160,G174)</f>
        <v>0</v>
      </c>
      <c r="H52" s="164">
        <f t="shared" si="33"/>
        <v>0</v>
      </c>
      <c r="I52" s="165">
        <f>SUM(I53,I75,I160,I174)</f>
        <v>0</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x14ac:dyDescent="0.25">
      <c r="A53" s="168">
        <v>1000</v>
      </c>
      <c r="B53" s="168" t="s">
        <v>74</v>
      </c>
      <c r="C53" s="570">
        <f t="shared" si="4"/>
        <v>93540</v>
      </c>
      <c r="D53" s="169">
        <f t="shared" ref="D53:E53" si="36">SUM(D54,D67)</f>
        <v>85598</v>
      </c>
      <c r="E53" s="170">
        <f t="shared" si="36"/>
        <v>7942</v>
      </c>
      <c r="F53" s="171">
        <f>SUM(F54,F67)</f>
        <v>93540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66014</v>
      </c>
      <c r="D54" s="176">
        <f t="shared" ref="D54:E54" si="40">SUM(D55,D58,D66)</f>
        <v>63503</v>
      </c>
      <c r="E54" s="177">
        <f t="shared" si="40"/>
        <v>2511</v>
      </c>
      <c r="F54" s="178">
        <f>SUM(F55,F58,F66)</f>
        <v>66014</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61535</v>
      </c>
      <c r="D55" s="140">
        <f t="shared" ref="D55:E55" si="44">SUM(D56:D57)</f>
        <v>59024</v>
      </c>
      <c r="E55" s="141">
        <f t="shared" si="44"/>
        <v>2511</v>
      </c>
      <c r="F55" s="182">
        <f>SUM(F56:F57)</f>
        <v>61535</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5.5" customHeight="1" x14ac:dyDescent="0.25">
      <c r="A57" s="52">
        <v>1119</v>
      </c>
      <c r="B57" s="79" t="s">
        <v>78</v>
      </c>
      <c r="C57" s="559">
        <f t="shared" si="4"/>
        <v>61535</v>
      </c>
      <c r="D57" s="190">
        <v>59024</v>
      </c>
      <c r="E57" s="191">
        <v>2511</v>
      </c>
      <c r="F57" s="192">
        <f t="shared" si="48"/>
        <v>61535</v>
      </c>
      <c r="G57" s="190"/>
      <c r="H57" s="191"/>
      <c r="I57" s="192">
        <f t="shared" si="49"/>
        <v>0</v>
      </c>
      <c r="J57" s="193"/>
      <c r="K57" s="191"/>
      <c r="L57" s="192">
        <f t="shared" si="50"/>
        <v>0</v>
      </c>
      <c r="M57" s="190"/>
      <c r="N57" s="191"/>
      <c r="O57" s="192">
        <f t="shared" si="51"/>
        <v>0</v>
      </c>
      <c r="P57" s="208" t="s">
        <v>528</v>
      </c>
    </row>
    <row r="58" spans="1:16" x14ac:dyDescent="0.25">
      <c r="A58" s="195">
        <v>1140</v>
      </c>
      <c r="B58" s="79" t="s">
        <v>79</v>
      </c>
      <c r="C58" s="559">
        <f t="shared" si="4"/>
        <v>4479</v>
      </c>
      <c r="D58" s="196">
        <f t="shared" ref="D58:E58" si="52">SUM(D59:D65)</f>
        <v>4479</v>
      </c>
      <c r="E58" s="197">
        <f t="shared" si="52"/>
        <v>0</v>
      </c>
      <c r="F58" s="192">
        <f>SUM(F59:F65)</f>
        <v>4479</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1493</v>
      </c>
      <c r="D63" s="190">
        <v>1493</v>
      </c>
      <c r="E63" s="191"/>
      <c r="F63" s="192">
        <f t="shared" si="56"/>
        <v>1493</v>
      </c>
      <c r="G63" s="190"/>
      <c r="H63" s="191"/>
      <c r="I63" s="192">
        <f t="shared" si="57"/>
        <v>0</v>
      </c>
      <c r="J63" s="193"/>
      <c r="K63" s="191"/>
      <c r="L63" s="192">
        <f t="shared" si="58"/>
        <v>0</v>
      </c>
      <c r="M63" s="190"/>
      <c r="N63" s="191"/>
      <c r="O63" s="192">
        <f t="shared" si="59"/>
        <v>0</v>
      </c>
      <c r="P63" s="194"/>
    </row>
    <row r="64" spans="1:16" x14ac:dyDescent="0.25">
      <c r="A64" s="52">
        <v>1148</v>
      </c>
      <c r="B64" s="79" t="s">
        <v>85</v>
      </c>
      <c r="C64" s="559">
        <f t="shared" si="4"/>
        <v>2986</v>
      </c>
      <c r="D64" s="190">
        <v>2986</v>
      </c>
      <c r="E64" s="191"/>
      <c r="F64" s="192">
        <f t="shared" si="56"/>
        <v>2986</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27526</v>
      </c>
      <c r="D67" s="176">
        <f t="shared" ref="D67:E67" si="60">SUM(D68:D69)</f>
        <v>22095</v>
      </c>
      <c r="E67" s="177">
        <f t="shared" si="60"/>
        <v>5431</v>
      </c>
      <c r="F67" s="178">
        <f>SUM(F68:F69)</f>
        <v>27526</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7" customHeight="1" x14ac:dyDescent="0.25">
      <c r="A68" s="593">
        <v>1210</v>
      </c>
      <c r="B68" s="71" t="s">
        <v>90</v>
      </c>
      <c r="C68" s="558">
        <f t="shared" si="4"/>
        <v>17814</v>
      </c>
      <c r="D68" s="185">
        <v>16272</v>
      </c>
      <c r="E68" s="186">
        <v>1542</v>
      </c>
      <c r="F68" s="187">
        <f>D68+E68</f>
        <v>17814</v>
      </c>
      <c r="G68" s="185"/>
      <c r="H68" s="186"/>
      <c r="I68" s="187">
        <f>G68+H68</f>
        <v>0</v>
      </c>
      <c r="J68" s="188"/>
      <c r="K68" s="186"/>
      <c r="L68" s="187">
        <f>J68+K68</f>
        <v>0</v>
      </c>
      <c r="M68" s="185"/>
      <c r="N68" s="186"/>
      <c r="O68" s="187">
        <f t="shared" ref="O68" si="64">M68+N68</f>
        <v>0</v>
      </c>
      <c r="P68" s="208" t="s">
        <v>529</v>
      </c>
    </row>
    <row r="69" spans="1:16" ht="24" x14ac:dyDescent="0.25">
      <c r="A69" s="195">
        <v>1220</v>
      </c>
      <c r="B69" s="79" t="s">
        <v>92</v>
      </c>
      <c r="C69" s="559">
        <f t="shared" si="4"/>
        <v>9712</v>
      </c>
      <c r="D69" s="196">
        <f t="shared" ref="D69:E69" si="65">SUM(D70:D74)</f>
        <v>5823</v>
      </c>
      <c r="E69" s="197">
        <f t="shared" si="65"/>
        <v>3889</v>
      </c>
      <c r="F69" s="192">
        <f>SUM(F70:F74)</f>
        <v>9712</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59.25" customHeight="1" x14ac:dyDescent="0.25">
      <c r="A70" s="52">
        <v>1221</v>
      </c>
      <c r="B70" s="79" t="s">
        <v>93</v>
      </c>
      <c r="C70" s="559">
        <f t="shared" si="4"/>
        <v>7931</v>
      </c>
      <c r="D70" s="190">
        <v>4042</v>
      </c>
      <c r="E70" s="191">
        <v>3889</v>
      </c>
      <c r="F70" s="192">
        <f t="shared" ref="F70:F74" si="69">D70+E70</f>
        <v>7931</v>
      </c>
      <c r="G70" s="190"/>
      <c r="H70" s="191"/>
      <c r="I70" s="192">
        <f t="shared" ref="I70:I74" si="70">G70+H70</f>
        <v>0</v>
      </c>
      <c r="J70" s="193"/>
      <c r="K70" s="191"/>
      <c r="L70" s="192">
        <f t="shared" ref="L70:L74" si="71">J70+K70</f>
        <v>0</v>
      </c>
      <c r="M70" s="190"/>
      <c r="N70" s="191"/>
      <c r="O70" s="192">
        <f t="shared" ref="O70:O74" si="72">M70+N70</f>
        <v>0</v>
      </c>
      <c r="P70" s="208" t="s">
        <v>530</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1281</v>
      </c>
      <c r="D73" s="190">
        <v>1281</v>
      </c>
      <c r="E73" s="191"/>
      <c r="F73" s="192">
        <f t="shared" si="69"/>
        <v>1281</v>
      </c>
      <c r="G73" s="190"/>
      <c r="H73" s="191"/>
      <c r="I73" s="192">
        <f t="shared" si="70"/>
        <v>0</v>
      </c>
      <c r="J73" s="193"/>
      <c r="K73" s="191"/>
      <c r="L73" s="192">
        <f t="shared" si="71"/>
        <v>0</v>
      </c>
      <c r="M73" s="190"/>
      <c r="N73" s="191"/>
      <c r="O73" s="192">
        <f t="shared" si="72"/>
        <v>0</v>
      </c>
      <c r="P73" s="194"/>
    </row>
    <row r="74" spans="1:16" ht="58.5" customHeight="1" x14ac:dyDescent="0.25">
      <c r="A74" s="52">
        <v>1228</v>
      </c>
      <c r="B74" s="79" t="s">
        <v>97</v>
      </c>
      <c r="C74" s="559">
        <f t="shared" si="4"/>
        <v>500</v>
      </c>
      <c r="D74" s="190">
        <v>500</v>
      </c>
      <c r="E74" s="191"/>
      <c r="F74" s="192">
        <f t="shared" si="69"/>
        <v>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18716</v>
      </c>
      <c r="D75" s="169">
        <f t="shared" ref="D75:O75" si="73">SUM(D76,D83,D120,D151,D152)</f>
        <v>26658</v>
      </c>
      <c r="E75" s="170">
        <f t="shared" si="73"/>
        <v>-7942</v>
      </c>
      <c r="F75" s="171">
        <f t="shared" si="73"/>
        <v>18716</v>
      </c>
      <c r="G75" s="169">
        <f t="shared" si="73"/>
        <v>0</v>
      </c>
      <c r="H75" s="170">
        <f t="shared" si="73"/>
        <v>0</v>
      </c>
      <c r="I75" s="171">
        <f t="shared" si="73"/>
        <v>0</v>
      </c>
      <c r="J75" s="172">
        <f t="shared" si="73"/>
        <v>0</v>
      </c>
      <c r="K75" s="170">
        <f t="shared" si="73"/>
        <v>0</v>
      </c>
      <c r="L75" s="171">
        <f t="shared" si="73"/>
        <v>0</v>
      </c>
      <c r="M75" s="169">
        <f t="shared" si="73"/>
        <v>0</v>
      </c>
      <c r="N75" s="170">
        <f t="shared" si="73"/>
        <v>0</v>
      </c>
      <c r="O75" s="171">
        <f t="shared" si="73"/>
        <v>0</v>
      </c>
      <c r="P75" s="174"/>
    </row>
    <row r="76" spans="1:16" ht="24" x14ac:dyDescent="0.25">
      <c r="A76" s="59">
        <v>2100</v>
      </c>
      <c r="B76" s="175" t="s">
        <v>99</v>
      </c>
      <c r="C76" s="557">
        <f t="shared" si="4"/>
        <v>185</v>
      </c>
      <c r="D76" s="176">
        <f t="shared" ref="D76:E76" si="74">SUM(D77,D80)</f>
        <v>185</v>
      </c>
      <c r="E76" s="177">
        <f t="shared" si="74"/>
        <v>0</v>
      </c>
      <c r="F76" s="178">
        <f>SUM(F77,F80)</f>
        <v>185</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x14ac:dyDescent="0.25">
      <c r="A77" s="593">
        <v>2110</v>
      </c>
      <c r="B77" s="71" t="s">
        <v>100</v>
      </c>
      <c r="C77" s="558">
        <f t="shared" si="4"/>
        <v>185</v>
      </c>
      <c r="D77" s="204">
        <f t="shared" ref="D77:E77" si="78">SUM(D78:D79)</f>
        <v>185</v>
      </c>
      <c r="E77" s="205">
        <f t="shared" si="78"/>
        <v>0</v>
      </c>
      <c r="F77" s="187">
        <f>SUM(F78:F79)</f>
        <v>185</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x14ac:dyDescent="0.25">
      <c r="A79" s="52">
        <v>2112</v>
      </c>
      <c r="B79" s="79" t="s">
        <v>102</v>
      </c>
      <c r="C79" s="559">
        <f t="shared" si="4"/>
        <v>185</v>
      </c>
      <c r="D79" s="190">
        <v>185</v>
      </c>
      <c r="E79" s="191"/>
      <c r="F79" s="192">
        <f t="shared" si="82"/>
        <v>185</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17556</v>
      </c>
      <c r="D83" s="176">
        <f t="shared" ref="D83:E83" si="94">SUM(D84,D85,D91,D99,D107,D108,D114,D119)</f>
        <v>25498</v>
      </c>
      <c r="E83" s="177">
        <f t="shared" si="94"/>
        <v>-7942</v>
      </c>
      <c r="F83" s="178">
        <f>SUM(F84,F85,F91,F99,F107,F108,F114,F119)</f>
        <v>17556</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x14ac:dyDescent="0.25">
      <c r="A84" s="181">
        <v>2210</v>
      </c>
      <c r="B84" s="135" t="s">
        <v>105</v>
      </c>
      <c r="C84" s="565">
        <f t="shared" si="4"/>
        <v>153</v>
      </c>
      <c r="D84" s="199">
        <v>153</v>
      </c>
      <c r="E84" s="200"/>
      <c r="F84" s="182">
        <f>D84+E84</f>
        <v>153</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1024</v>
      </c>
      <c r="D85" s="196">
        <f t="shared" ref="D85:E85" si="100">SUM(D86:D90)</f>
        <v>1024</v>
      </c>
      <c r="E85" s="197">
        <f t="shared" si="100"/>
        <v>0</v>
      </c>
      <c r="F85" s="192">
        <f>SUM(F86:F90)</f>
        <v>1024</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52">
        <v>2222</v>
      </c>
      <c r="B87" s="79" t="s">
        <v>108</v>
      </c>
      <c r="C87" s="559">
        <f t="shared" si="99"/>
        <v>598</v>
      </c>
      <c r="D87" s="190">
        <v>598</v>
      </c>
      <c r="E87" s="191"/>
      <c r="F87" s="192">
        <f t="shared" si="104"/>
        <v>598</v>
      </c>
      <c r="G87" s="190"/>
      <c r="H87" s="191"/>
      <c r="I87" s="192">
        <f t="shared" si="105"/>
        <v>0</v>
      </c>
      <c r="J87" s="193"/>
      <c r="K87" s="191"/>
      <c r="L87" s="192">
        <f t="shared" si="106"/>
        <v>0</v>
      </c>
      <c r="M87" s="190"/>
      <c r="N87" s="191"/>
      <c r="O87" s="192">
        <f t="shared" si="107"/>
        <v>0</v>
      </c>
      <c r="P87" s="194"/>
    </row>
    <row r="88" spans="1:16" x14ac:dyDescent="0.25">
      <c r="A88" s="52">
        <v>2223</v>
      </c>
      <c r="B88" s="79" t="s">
        <v>109</v>
      </c>
      <c r="C88" s="559">
        <f t="shared" si="99"/>
        <v>426</v>
      </c>
      <c r="D88" s="190">
        <v>426</v>
      </c>
      <c r="E88" s="191"/>
      <c r="F88" s="192">
        <f t="shared" si="104"/>
        <v>426</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561</v>
      </c>
      <c r="D91" s="196">
        <f t="shared" ref="D91:E91" si="108">SUM(D92:D98)</f>
        <v>561</v>
      </c>
      <c r="E91" s="197">
        <f t="shared" si="108"/>
        <v>0</v>
      </c>
      <c r="F91" s="192">
        <f>SUM(F92:F98)</f>
        <v>561</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x14ac:dyDescent="0.25">
      <c r="A96" s="52">
        <v>2235</v>
      </c>
      <c r="B96" s="79" t="s">
        <v>117</v>
      </c>
      <c r="C96" s="559">
        <f t="shared" si="99"/>
        <v>147</v>
      </c>
      <c r="D96" s="190">
        <v>147</v>
      </c>
      <c r="E96" s="191"/>
      <c r="F96" s="192">
        <f t="shared" si="112"/>
        <v>147</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414</v>
      </c>
      <c r="D98" s="190">
        <v>414</v>
      </c>
      <c r="E98" s="191"/>
      <c r="F98" s="192">
        <f t="shared" si="112"/>
        <v>414</v>
      </c>
      <c r="G98" s="190"/>
      <c r="H98" s="191"/>
      <c r="I98" s="192">
        <f t="shared" si="113"/>
        <v>0</v>
      </c>
      <c r="J98" s="193"/>
      <c r="K98" s="191"/>
      <c r="L98" s="192">
        <f t="shared" si="114"/>
        <v>0</v>
      </c>
      <c r="M98" s="190"/>
      <c r="N98" s="191"/>
      <c r="O98" s="192">
        <f t="shared" si="115"/>
        <v>0</v>
      </c>
      <c r="P98" s="194"/>
    </row>
    <row r="99" spans="1:16" ht="36" hidden="1" x14ac:dyDescent="0.25">
      <c r="A99" s="195">
        <v>2240</v>
      </c>
      <c r="B99" s="79" t="s">
        <v>120</v>
      </c>
      <c r="C99" s="559">
        <f t="shared" si="99"/>
        <v>0</v>
      </c>
      <c r="D99" s="196">
        <f t="shared" ref="D99:E99" si="116">SUM(D100:D106)</f>
        <v>0</v>
      </c>
      <c r="E99" s="197">
        <f t="shared" si="116"/>
        <v>0</v>
      </c>
      <c r="F99" s="192">
        <f>SUM(F100:F106)</f>
        <v>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t="9.75" customHeight="1" x14ac:dyDescent="0.25">
      <c r="A108" s="195">
        <v>2260</v>
      </c>
      <c r="B108" s="79" t="s">
        <v>129</v>
      </c>
      <c r="C108" s="559">
        <f t="shared" si="99"/>
        <v>15818</v>
      </c>
      <c r="D108" s="196">
        <f t="shared" ref="D108:E108" si="124">SUM(D109:D113)</f>
        <v>23760</v>
      </c>
      <c r="E108" s="197">
        <f t="shared" si="124"/>
        <v>-7942</v>
      </c>
      <c r="F108" s="192">
        <f>SUM(F109:F113)</f>
        <v>15818</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t="12.75" customHeight="1" x14ac:dyDescent="0.25">
      <c r="A109" s="52">
        <v>2261</v>
      </c>
      <c r="B109" s="79" t="s">
        <v>130</v>
      </c>
      <c r="C109" s="559">
        <f t="shared" si="99"/>
        <v>15818</v>
      </c>
      <c r="D109" s="190">
        <v>23760</v>
      </c>
      <c r="E109" s="191">
        <v>-7942</v>
      </c>
      <c r="F109" s="192">
        <f t="shared" ref="F109:F113" si="128">D109+E109</f>
        <v>15818</v>
      </c>
      <c r="G109" s="190"/>
      <c r="H109" s="191"/>
      <c r="I109" s="192">
        <f t="shared" ref="I109:I113" si="129">G109+H109</f>
        <v>0</v>
      </c>
      <c r="J109" s="193"/>
      <c r="K109" s="191"/>
      <c r="L109" s="192">
        <f t="shared" ref="L109:L113" si="130">J109+K109</f>
        <v>0</v>
      </c>
      <c r="M109" s="190"/>
      <c r="N109" s="191"/>
      <c r="O109" s="192">
        <f t="shared" ref="O109:O113" si="131">M109+N109</f>
        <v>0</v>
      </c>
      <c r="P109" s="208" t="s">
        <v>531</v>
      </c>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5.25" customHeight="1" x14ac:dyDescent="0.25">
      <c r="A120" s="130">
        <v>2300</v>
      </c>
      <c r="B120" s="99" t="s">
        <v>141</v>
      </c>
      <c r="C120" s="561">
        <f t="shared" si="99"/>
        <v>975</v>
      </c>
      <c r="D120" s="214">
        <f t="shared" ref="D120:E120" si="140">SUM(D121,D126,D130,D131,D134,D138,D146,D147,D150)</f>
        <v>975</v>
      </c>
      <c r="E120" s="215">
        <f t="shared" si="140"/>
        <v>0</v>
      </c>
      <c r="F120" s="216">
        <f>SUM(F121,F126,F130,F131,F134,F138,F146,F147,F150)</f>
        <v>975</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3.25" customHeight="1" x14ac:dyDescent="0.25">
      <c r="A121" s="593">
        <v>2310</v>
      </c>
      <c r="B121" s="71" t="s">
        <v>142</v>
      </c>
      <c r="C121" s="558">
        <f t="shared" si="99"/>
        <v>884</v>
      </c>
      <c r="D121" s="204">
        <f t="shared" ref="D121:O121" si="144">SUM(D122:D125)</f>
        <v>884</v>
      </c>
      <c r="E121" s="205">
        <f t="shared" si="144"/>
        <v>0</v>
      </c>
      <c r="F121" s="187">
        <f t="shared" si="144"/>
        <v>884</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90</v>
      </c>
      <c r="D122" s="190">
        <v>90</v>
      </c>
      <c r="E122" s="191"/>
      <c r="F122" s="192">
        <f t="shared" ref="F122:F125" si="145">D122+E122</f>
        <v>90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649</v>
      </c>
      <c r="D123" s="190">
        <v>649</v>
      </c>
      <c r="E123" s="191"/>
      <c r="F123" s="192">
        <f t="shared" si="145"/>
        <v>649</v>
      </c>
      <c r="G123" s="190"/>
      <c r="H123" s="191"/>
      <c r="I123" s="192">
        <f t="shared" si="146"/>
        <v>0</v>
      </c>
      <c r="J123" s="193"/>
      <c r="K123" s="191"/>
      <c r="L123" s="192">
        <f t="shared" si="147"/>
        <v>0</v>
      </c>
      <c r="M123" s="190"/>
      <c r="N123" s="191"/>
      <c r="O123" s="192">
        <f t="shared" si="148"/>
        <v>0</v>
      </c>
      <c r="P123" s="194"/>
    </row>
    <row r="124" spans="1:16" x14ac:dyDescent="0.25">
      <c r="A124" s="52">
        <v>2313</v>
      </c>
      <c r="B124" s="79" t="s">
        <v>145</v>
      </c>
      <c r="C124" s="559">
        <f t="shared" si="99"/>
        <v>145</v>
      </c>
      <c r="D124" s="190">
        <v>145</v>
      </c>
      <c r="E124" s="191"/>
      <c r="F124" s="192">
        <f t="shared" si="145"/>
        <v>145</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8"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2" customHeight="1" x14ac:dyDescent="0.25">
      <c r="A134" s="181">
        <v>2350</v>
      </c>
      <c r="B134" s="135" t="s">
        <v>155</v>
      </c>
      <c r="C134" s="565">
        <f t="shared" si="99"/>
        <v>91</v>
      </c>
      <c r="D134" s="140">
        <f t="shared" ref="D134:E134" si="165">SUM(D135:D137)</f>
        <v>91</v>
      </c>
      <c r="E134" s="141">
        <f t="shared" si="165"/>
        <v>0</v>
      </c>
      <c r="F134" s="182">
        <f>SUM(F135:F137)</f>
        <v>91</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3.25" customHeight="1" x14ac:dyDescent="0.25">
      <c r="A136" s="52">
        <v>2352</v>
      </c>
      <c r="B136" s="79" t="s">
        <v>157</v>
      </c>
      <c r="C136" s="559">
        <f t="shared" si="99"/>
        <v>91</v>
      </c>
      <c r="D136" s="190">
        <v>91</v>
      </c>
      <c r="E136" s="191"/>
      <c r="F136" s="192">
        <f t="shared" si="169"/>
        <v>91</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59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59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59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59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59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hidden="1" x14ac:dyDescent="0.25">
      <c r="A181" s="239"/>
      <c r="B181" s="21" t="s">
        <v>202</v>
      </c>
      <c r="C181" s="569">
        <f t="shared" si="189"/>
        <v>0</v>
      </c>
      <c r="D181" s="163">
        <f t="shared" ref="D181:O181" si="245">SUM(D182,D211,D252,D265)</f>
        <v>0</v>
      </c>
      <c r="E181" s="164">
        <f t="shared" si="245"/>
        <v>0</v>
      </c>
      <c r="F181" s="165">
        <f t="shared" si="245"/>
        <v>0</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hidden="1" x14ac:dyDescent="0.25">
      <c r="A182" s="168">
        <v>5000</v>
      </c>
      <c r="B182" s="168" t="s">
        <v>203</v>
      </c>
      <c r="C182" s="570">
        <f t="shared" si="189"/>
        <v>0</v>
      </c>
      <c r="D182" s="169">
        <f t="shared" ref="D182:E182" si="246">D183+D187</f>
        <v>0</v>
      </c>
      <c r="E182" s="170">
        <f t="shared" si="246"/>
        <v>0</v>
      </c>
      <c r="F182" s="171">
        <f>F183+F187</f>
        <v>0</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59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hidden="1" x14ac:dyDescent="0.25">
      <c r="A187" s="59">
        <v>5200</v>
      </c>
      <c r="B187" s="175" t="s">
        <v>208</v>
      </c>
      <c r="C187" s="557">
        <f t="shared" si="189"/>
        <v>0</v>
      </c>
      <c r="D187" s="176">
        <f t="shared" ref="D187:E187" si="258">D188+D198+D199+D206+D207+D208+D210</f>
        <v>0</v>
      </c>
      <c r="E187" s="177">
        <f t="shared" si="258"/>
        <v>0</v>
      </c>
      <c r="F187" s="178">
        <f>F188+F198+F199+F206+F207+F208+F210</f>
        <v>0</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59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59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59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594">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59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59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 customHeight="1" thickBot="1" x14ac:dyDescent="0.3">
      <c r="A272" s="268"/>
      <c r="B272" s="268" t="s">
        <v>294</v>
      </c>
      <c r="C272" s="575">
        <f t="shared" si="291"/>
        <v>112256</v>
      </c>
      <c r="D272" s="269">
        <f>SUM(D269,D265,D252,D211,D182,D174,D160,D75,D53)</f>
        <v>112256</v>
      </c>
      <c r="E272" s="270">
        <f t="shared" ref="E272:O272" si="371">SUM(E269,E265,E252,E211,E182,E174,E160,E75,E53)</f>
        <v>0</v>
      </c>
      <c r="F272" s="271">
        <f t="shared" si="371"/>
        <v>112256</v>
      </c>
      <c r="G272" s="269">
        <f t="shared" si="371"/>
        <v>0</v>
      </c>
      <c r="H272" s="270">
        <f t="shared" si="371"/>
        <v>0</v>
      </c>
      <c r="I272" s="271">
        <f t="shared" si="371"/>
        <v>0</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 t="shared" ref="D273:E273" si="372">SUM(D24,D25,D41)-D51</f>
        <v>0</v>
      </c>
      <c r="E273" s="275">
        <f t="shared" si="372"/>
        <v>0</v>
      </c>
      <c r="F273" s="276">
        <f>SUM(F24,F25,F41)-F51</f>
        <v>0</v>
      </c>
      <c r="G273" s="274">
        <f t="shared" ref="G273:H273" si="373">SUM(G24,G25,G41)-G51</f>
        <v>0</v>
      </c>
      <c r="H273" s="275">
        <f t="shared" si="373"/>
        <v>0</v>
      </c>
      <c r="I273" s="276">
        <f>SUM(I24,I25,I41)-I51</f>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1">
        <f t="shared" ref="E275:O275" si="377">E21-E269</f>
        <v>0</v>
      </c>
      <c r="F275" s="152">
        <f t="shared" si="377"/>
        <v>0</v>
      </c>
      <c r="G275" s="150">
        <f t="shared" si="377"/>
        <v>0</v>
      </c>
      <c r="H275" s="151">
        <f t="shared" si="377"/>
        <v>0</v>
      </c>
      <c r="I275" s="152">
        <f t="shared" si="377"/>
        <v>0</v>
      </c>
      <c r="J275" s="153">
        <f t="shared" si="377"/>
        <v>0</v>
      </c>
      <c r="K275" s="151">
        <f t="shared" si="377"/>
        <v>0</v>
      </c>
      <c r="L275" s="152">
        <f t="shared" si="377"/>
        <v>0</v>
      </c>
      <c r="M275" s="150">
        <f t="shared" si="377"/>
        <v>0</v>
      </c>
      <c r="N275" s="151">
        <f t="shared" si="377"/>
        <v>0</v>
      </c>
      <c r="O275" s="152">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hHe/TimZYojINvLW1h8zY+Xninf/WVzSo24h4j4mC4oiV6po18tMn3PK/Y2x/k4zKARl1h6NOBZeIw+j/6dP+g==" saltValue="DIYyF8XbGPD27dkAt7bUVw==" spinCount="100000" sheet="1" objects="1" scenarios="1" formatCells="0" formatColumns="0" formatRows="0" sort="0"/>
  <autoFilter ref="A18:P284">
    <filterColumn colId="2">
      <filters>
        <filter val="1 024"/>
        <filter val="1 281"/>
        <filter val="1 493"/>
        <filter val="112 256"/>
        <filter val="145"/>
        <filter val="147"/>
        <filter val="15 818"/>
        <filter val="153"/>
        <filter val="17 556"/>
        <filter val="17 814"/>
        <filter val="18 716"/>
        <filter val="185"/>
        <filter val="2 986"/>
        <filter val="27 526"/>
        <filter val="4 479"/>
        <filter val="414"/>
        <filter val="426"/>
        <filter val="500"/>
        <filter val="561"/>
        <filter val="598"/>
        <filter val="61 535"/>
        <filter val="649"/>
        <filter val="66 014"/>
        <filter val="7 931"/>
        <filter val="884"/>
        <filter val="9 712"/>
        <filter val="90"/>
        <filter val="91"/>
        <filter val="93 540"/>
        <filter val="97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2020.gada 17.decembra saistošajiem noteikumiem Nr.38
(protokols Nr.23, 14.punkts)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14" sqref="S14"/>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540</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532</v>
      </c>
      <c r="D3" s="1410"/>
      <c r="E3" s="1410"/>
      <c r="F3" s="1410"/>
      <c r="G3" s="1410"/>
      <c r="H3" s="1410"/>
      <c r="I3" s="1410"/>
      <c r="J3" s="1410"/>
      <c r="K3" s="1410"/>
      <c r="L3" s="1410"/>
      <c r="M3" s="1410"/>
      <c r="N3" s="1410"/>
      <c r="O3" s="1410"/>
      <c r="P3" s="1411"/>
      <c r="Q3" s="590"/>
    </row>
    <row r="4" spans="1:17" ht="12.75" customHeight="1" x14ac:dyDescent="0.25">
      <c r="A4" s="3" t="s">
        <v>4</v>
      </c>
      <c r="B4" s="4"/>
      <c r="C4" s="1410" t="s">
        <v>533</v>
      </c>
      <c r="D4" s="1410"/>
      <c r="E4" s="1410"/>
      <c r="F4" s="1410"/>
      <c r="G4" s="1410"/>
      <c r="H4" s="1410"/>
      <c r="I4" s="1410"/>
      <c r="J4" s="1410"/>
      <c r="K4" s="1410"/>
      <c r="L4" s="1410"/>
      <c r="M4" s="1410"/>
      <c r="N4" s="1410"/>
      <c r="O4" s="1410"/>
      <c r="P4" s="1411"/>
      <c r="Q4" s="590"/>
    </row>
    <row r="5" spans="1:17" ht="12.75" customHeight="1" x14ac:dyDescent="0.25">
      <c r="A5" s="5" t="s">
        <v>6</v>
      </c>
      <c r="B5" s="6"/>
      <c r="C5" s="1404" t="s">
        <v>534</v>
      </c>
      <c r="D5" s="1404"/>
      <c r="E5" s="1404"/>
      <c r="F5" s="1404"/>
      <c r="G5" s="1404"/>
      <c r="H5" s="1404"/>
      <c r="I5" s="1404"/>
      <c r="J5" s="1404"/>
      <c r="K5" s="1404"/>
      <c r="L5" s="1404"/>
      <c r="M5" s="1404"/>
      <c r="N5" s="1404"/>
      <c r="O5" s="1404"/>
      <c r="P5" s="1405"/>
      <c r="Q5" s="590"/>
    </row>
    <row r="6" spans="1:17" ht="12.75" customHeight="1" x14ac:dyDescent="0.25">
      <c r="A6" s="5" t="s">
        <v>8</v>
      </c>
      <c r="B6" s="6"/>
      <c r="C6" s="1404" t="s">
        <v>535</v>
      </c>
      <c r="D6" s="1404"/>
      <c r="E6" s="1404"/>
      <c r="F6" s="1404"/>
      <c r="G6" s="1404"/>
      <c r="H6" s="1404"/>
      <c r="I6" s="1404"/>
      <c r="J6" s="1404"/>
      <c r="K6" s="1404"/>
      <c r="L6" s="1404"/>
      <c r="M6" s="1404"/>
      <c r="N6" s="1404"/>
      <c r="O6" s="1404"/>
      <c r="P6" s="1405"/>
      <c r="Q6" s="590"/>
    </row>
    <row r="7" spans="1:17" x14ac:dyDescent="0.25">
      <c r="A7" s="5" t="s">
        <v>10</v>
      </c>
      <c r="B7" s="6"/>
      <c r="C7" s="1410" t="s">
        <v>536</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537</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1.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262483</v>
      </c>
      <c r="D20" s="32">
        <f t="shared" ref="D20:E20" si="0">SUM(D21,D24,D25,D41,D43)</f>
        <v>273733</v>
      </c>
      <c r="E20" s="33">
        <f t="shared" si="0"/>
        <v>-11250</v>
      </c>
      <c r="F20" s="34">
        <f>SUM(F21,F24,F25,F41,F43)</f>
        <v>262483</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9.25" customHeight="1" thickTop="1" thickBot="1" x14ac:dyDescent="0.3">
      <c r="A24" s="300">
        <v>19300</v>
      </c>
      <c r="B24" s="300" t="s">
        <v>44</v>
      </c>
      <c r="C24" s="556">
        <f>F24+I24</f>
        <v>262483</v>
      </c>
      <c r="D24" s="301">
        <f>D50</f>
        <v>273733</v>
      </c>
      <c r="E24" s="302">
        <f>E50</f>
        <v>-11250</v>
      </c>
      <c r="F24" s="303">
        <f t="shared" si="9"/>
        <v>262483</v>
      </c>
      <c r="G24" s="301"/>
      <c r="H24" s="302"/>
      <c r="I24" s="303">
        <f t="shared" si="10"/>
        <v>0</v>
      </c>
      <c r="J24" s="304" t="s">
        <v>45</v>
      </c>
      <c r="K24" s="305" t="s">
        <v>45</v>
      </c>
      <c r="L24" s="308" t="s">
        <v>45</v>
      </c>
      <c r="M24" s="306" t="s">
        <v>45</v>
      </c>
      <c r="N24" s="307" t="s">
        <v>45</v>
      </c>
      <c r="O24" s="308" t="s">
        <v>45</v>
      </c>
      <c r="P24" s="208" t="s">
        <v>538</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262483</v>
      </c>
      <c r="D50" s="150">
        <f t="shared" ref="D50:E50" si="26">SUM(D51,D269)</f>
        <v>273733</v>
      </c>
      <c r="E50" s="151">
        <f t="shared" si="26"/>
        <v>-11250</v>
      </c>
      <c r="F50" s="152">
        <f>SUM(F51,F269)</f>
        <v>262483</v>
      </c>
      <c r="G50" s="150">
        <f t="shared" ref="G50:O50" si="27">SUM(G51,G269)</f>
        <v>0</v>
      </c>
      <c r="H50" s="151">
        <f t="shared" si="27"/>
        <v>0</v>
      </c>
      <c r="I50" s="152">
        <f t="shared" si="27"/>
        <v>0</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262483</v>
      </c>
      <c r="D51" s="157">
        <f t="shared" ref="D51:E51" si="28">SUM(D52,D181)</f>
        <v>273733</v>
      </c>
      <c r="E51" s="158">
        <f t="shared" si="28"/>
        <v>-11250</v>
      </c>
      <c r="F51" s="159">
        <f>SUM(F52,F181)</f>
        <v>262483</v>
      </c>
      <c r="G51" s="157">
        <f t="shared" ref="G51:H51" si="29">SUM(G52,G181)</f>
        <v>0</v>
      </c>
      <c r="H51" s="158">
        <f t="shared" si="29"/>
        <v>0</v>
      </c>
      <c r="I51" s="159">
        <f>SUM(I52,I181)</f>
        <v>0</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hidden="1" x14ac:dyDescent="0.25">
      <c r="A52" s="162"/>
      <c r="B52" s="20" t="s">
        <v>73</v>
      </c>
      <c r="C52" s="569">
        <f t="shared" si="4"/>
        <v>0</v>
      </c>
      <c r="D52" s="163">
        <f t="shared" ref="D52:E52" si="32">SUM(D53,D75,D160,D174)</f>
        <v>0</v>
      </c>
      <c r="E52" s="164">
        <f t="shared" si="32"/>
        <v>0</v>
      </c>
      <c r="F52" s="165">
        <f>SUM(F53,F75,F160,F174)</f>
        <v>0</v>
      </c>
      <c r="G52" s="163">
        <f t="shared" ref="G52:H52" si="33">SUM(G53,G75,G160,G174)</f>
        <v>0</v>
      </c>
      <c r="H52" s="164">
        <f t="shared" si="33"/>
        <v>0</v>
      </c>
      <c r="I52" s="165">
        <f>SUM(I53,I75,I160,I174)</f>
        <v>0</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hidden="1" x14ac:dyDescent="0.25">
      <c r="A53" s="168">
        <v>1000</v>
      </c>
      <c r="B53" s="168" t="s">
        <v>74</v>
      </c>
      <c r="C53" s="570">
        <f t="shared" si="4"/>
        <v>0</v>
      </c>
      <c r="D53" s="169">
        <f t="shared" ref="D53:E53" si="36">SUM(D54,D67)</f>
        <v>0</v>
      </c>
      <c r="E53" s="170">
        <f t="shared" si="36"/>
        <v>0</v>
      </c>
      <c r="F53" s="171">
        <f>SUM(F54,F67)</f>
        <v>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hidden="1" x14ac:dyDescent="0.25">
      <c r="A54" s="59">
        <v>1100</v>
      </c>
      <c r="B54" s="175" t="s">
        <v>75</v>
      </c>
      <c r="C54" s="557">
        <f t="shared" si="4"/>
        <v>0</v>
      </c>
      <c r="D54" s="176">
        <f t="shared" ref="D54:E54" si="40">SUM(D55,D58,D66)</f>
        <v>0</v>
      </c>
      <c r="E54" s="177">
        <f t="shared" si="40"/>
        <v>0</v>
      </c>
      <c r="F54" s="178">
        <f>SUM(F55,F58,F66)</f>
        <v>0</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hidden="1" x14ac:dyDescent="0.25">
      <c r="A55" s="181">
        <v>1110</v>
      </c>
      <c r="B55" s="135" t="s">
        <v>76</v>
      </c>
      <c r="C55" s="565">
        <f t="shared" si="4"/>
        <v>0</v>
      </c>
      <c r="D55" s="140">
        <f t="shared" ref="D55:E55" si="44">SUM(D56:D57)</f>
        <v>0</v>
      </c>
      <c r="E55" s="141">
        <f t="shared" si="44"/>
        <v>0</v>
      </c>
      <c r="F55" s="182">
        <f>SUM(F56:F57)</f>
        <v>0</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hidden="1" customHeight="1" x14ac:dyDescent="0.25">
      <c r="A57" s="52">
        <v>1119</v>
      </c>
      <c r="B57" s="79" t="s">
        <v>78</v>
      </c>
      <c r="C57" s="559">
        <f t="shared" si="4"/>
        <v>0</v>
      </c>
      <c r="D57" s="190"/>
      <c r="E57" s="191"/>
      <c r="F57" s="192">
        <f t="shared" si="48"/>
        <v>0</v>
      </c>
      <c r="G57" s="190"/>
      <c r="H57" s="191"/>
      <c r="I57" s="192">
        <f t="shared" si="49"/>
        <v>0</v>
      </c>
      <c r="J57" s="193"/>
      <c r="K57" s="191"/>
      <c r="L57" s="192">
        <f t="shared" si="50"/>
        <v>0</v>
      </c>
      <c r="M57" s="190"/>
      <c r="N57" s="191"/>
      <c r="O57" s="192">
        <f t="shared" si="51"/>
        <v>0</v>
      </c>
      <c r="P57" s="194"/>
    </row>
    <row r="58" spans="1:16" hidden="1" x14ac:dyDescent="0.25">
      <c r="A58" s="195">
        <v>1140</v>
      </c>
      <c r="B58" s="79" t="s">
        <v>79</v>
      </c>
      <c r="C58" s="559">
        <f t="shared" si="4"/>
        <v>0</v>
      </c>
      <c r="D58" s="196">
        <f t="shared" ref="D58:E58" si="52">SUM(D59:D65)</f>
        <v>0</v>
      </c>
      <c r="E58" s="197">
        <f t="shared" si="52"/>
        <v>0</v>
      </c>
      <c r="F58" s="192">
        <f>SUM(F59:F65)</f>
        <v>0</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idden="1" x14ac:dyDescent="0.25">
      <c r="A63" s="52">
        <v>1147</v>
      </c>
      <c r="B63" s="79" t="s">
        <v>84</v>
      </c>
      <c r="C63" s="559">
        <f t="shared" si="4"/>
        <v>0</v>
      </c>
      <c r="D63" s="190"/>
      <c r="E63" s="191"/>
      <c r="F63" s="192">
        <f t="shared" si="56"/>
        <v>0</v>
      </c>
      <c r="G63" s="190"/>
      <c r="H63" s="191"/>
      <c r="I63" s="192">
        <f t="shared" si="57"/>
        <v>0</v>
      </c>
      <c r="J63" s="193"/>
      <c r="K63" s="191"/>
      <c r="L63" s="192">
        <f t="shared" si="58"/>
        <v>0</v>
      </c>
      <c r="M63" s="190"/>
      <c r="N63" s="191"/>
      <c r="O63" s="192">
        <f t="shared" si="59"/>
        <v>0</v>
      </c>
      <c r="P63" s="194"/>
    </row>
    <row r="64" spans="1:16" hidden="1" x14ac:dyDescent="0.25">
      <c r="A64" s="52">
        <v>1148</v>
      </c>
      <c r="B64" s="79" t="s">
        <v>85</v>
      </c>
      <c r="C64" s="559">
        <f t="shared" si="4"/>
        <v>0</v>
      </c>
      <c r="D64" s="190"/>
      <c r="E64" s="191"/>
      <c r="F64" s="192">
        <f t="shared" si="56"/>
        <v>0</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hidden="1" x14ac:dyDescent="0.25">
      <c r="A67" s="59">
        <v>1200</v>
      </c>
      <c r="B67" s="175" t="s">
        <v>89</v>
      </c>
      <c r="C67" s="557">
        <f t="shared" si="4"/>
        <v>0</v>
      </c>
      <c r="D67" s="176">
        <f t="shared" ref="D67:E67" si="60">SUM(D68:D69)</f>
        <v>0</v>
      </c>
      <c r="E67" s="177">
        <f t="shared" si="60"/>
        <v>0</v>
      </c>
      <c r="F67" s="178">
        <f>SUM(F68:F69)</f>
        <v>0</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hidden="1" x14ac:dyDescent="0.25">
      <c r="A68" s="593">
        <v>1210</v>
      </c>
      <c r="B68" s="71" t="s">
        <v>90</v>
      </c>
      <c r="C68" s="558">
        <f t="shared" si="4"/>
        <v>0</v>
      </c>
      <c r="D68" s="185"/>
      <c r="E68" s="186"/>
      <c r="F68" s="187">
        <f>D68+E68</f>
        <v>0</v>
      </c>
      <c r="G68" s="185"/>
      <c r="H68" s="186"/>
      <c r="I68" s="187">
        <f>G68+H68</f>
        <v>0</v>
      </c>
      <c r="J68" s="188"/>
      <c r="K68" s="186"/>
      <c r="L68" s="187">
        <f>J68+K68</f>
        <v>0</v>
      </c>
      <c r="M68" s="185"/>
      <c r="N68" s="186"/>
      <c r="O68" s="187">
        <f t="shared" ref="O68" si="64">M68+N68</f>
        <v>0</v>
      </c>
      <c r="P68" s="189"/>
    </row>
    <row r="69" spans="1:16" ht="24" hidden="1" x14ac:dyDescent="0.25">
      <c r="A69" s="195">
        <v>1220</v>
      </c>
      <c r="B69" s="79" t="s">
        <v>92</v>
      </c>
      <c r="C69" s="559">
        <f t="shared" si="4"/>
        <v>0</v>
      </c>
      <c r="D69" s="196">
        <f t="shared" ref="D69:E69" si="65">SUM(D70:D74)</f>
        <v>0</v>
      </c>
      <c r="E69" s="197">
        <f t="shared" si="65"/>
        <v>0</v>
      </c>
      <c r="F69" s="192">
        <f>SUM(F70:F74)</f>
        <v>0</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hidden="1" x14ac:dyDescent="0.25">
      <c r="A70" s="52">
        <v>1221</v>
      </c>
      <c r="B70" s="79" t="s">
        <v>93</v>
      </c>
      <c r="C70" s="559">
        <f t="shared" si="4"/>
        <v>0</v>
      </c>
      <c r="D70" s="190"/>
      <c r="E70" s="191"/>
      <c r="F70" s="192">
        <f t="shared" ref="F70:F74" si="69">D70+E70</f>
        <v>0</v>
      </c>
      <c r="G70" s="190"/>
      <c r="H70" s="191"/>
      <c r="I70" s="192">
        <f t="shared" ref="I70:I74" si="70">G70+H70</f>
        <v>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hidden="1" x14ac:dyDescent="0.25">
      <c r="A73" s="52">
        <v>1227</v>
      </c>
      <c r="B73" s="79" t="s">
        <v>96</v>
      </c>
      <c r="C73" s="559">
        <f t="shared" si="4"/>
        <v>0</v>
      </c>
      <c r="D73" s="190"/>
      <c r="E73" s="191"/>
      <c r="F73" s="192">
        <f t="shared" si="69"/>
        <v>0</v>
      </c>
      <c r="G73" s="190"/>
      <c r="H73" s="191"/>
      <c r="I73" s="192">
        <f t="shared" si="70"/>
        <v>0</v>
      </c>
      <c r="J73" s="193"/>
      <c r="K73" s="191"/>
      <c r="L73" s="192">
        <f t="shared" si="71"/>
        <v>0</v>
      </c>
      <c r="M73" s="190"/>
      <c r="N73" s="191"/>
      <c r="O73" s="192">
        <f t="shared" si="72"/>
        <v>0</v>
      </c>
      <c r="P73" s="194"/>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hidden="1" x14ac:dyDescent="0.25">
      <c r="A75" s="168">
        <v>2000</v>
      </c>
      <c r="B75" s="168" t="s">
        <v>98</v>
      </c>
      <c r="C75" s="570">
        <f t="shared" si="4"/>
        <v>0</v>
      </c>
      <c r="D75" s="169">
        <f t="shared" ref="D75:O75" si="73">SUM(D76,D83,D120,D151,D152)</f>
        <v>0</v>
      </c>
      <c r="E75" s="170">
        <f t="shared" si="73"/>
        <v>0</v>
      </c>
      <c r="F75" s="171">
        <f t="shared" si="73"/>
        <v>0</v>
      </c>
      <c r="G75" s="169">
        <f t="shared" si="73"/>
        <v>0</v>
      </c>
      <c r="H75" s="170">
        <f t="shared" si="73"/>
        <v>0</v>
      </c>
      <c r="I75" s="171">
        <f t="shared" si="73"/>
        <v>0</v>
      </c>
      <c r="J75" s="172">
        <f t="shared" si="73"/>
        <v>0</v>
      </c>
      <c r="K75" s="170">
        <f t="shared" si="73"/>
        <v>0</v>
      </c>
      <c r="L75" s="171">
        <f t="shared" si="73"/>
        <v>0</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59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hidden="1" x14ac:dyDescent="0.25">
      <c r="A83" s="59">
        <v>2200</v>
      </c>
      <c r="B83" s="175" t="s">
        <v>104</v>
      </c>
      <c r="C83" s="557">
        <f t="shared" si="4"/>
        <v>0</v>
      </c>
      <c r="D83" s="176">
        <f t="shared" ref="D83:E83" si="94">SUM(D84,D85,D91,D99,D107,D108,D114,D119)</f>
        <v>0</v>
      </c>
      <c r="E83" s="177">
        <f t="shared" si="94"/>
        <v>0</v>
      </c>
      <c r="F83" s="178">
        <f>SUM(F84,F85,F91,F99,F107,F108,F114,F119)</f>
        <v>0</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hidden="1" x14ac:dyDescent="0.25">
      <c r="A85" s="195">
        <v>2220</v>
      </c>
      <c r="B85" s="79" t="s">
        <v>106</v>
      </c>
      <c r="C85" s="559">
        <f t="shared" ref="C85:C148" si="99">F85+I85+L85+O85</f>
        <v>0</v>
      </c>
      <c r="D85" s="196">
        <f t="shared" ref="D85:E85" si="100">SUM(D86:D90)</f>
        <v>0</v>
      </c>
      <c r="E85" s="197">
        <f t="shared" si="100"/>
        <v>0</v>
      </c>
      <c r="F85" s="192">
        <f>SUM(F86:F90)</f>
        <v>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hidden="1" x14ac:dyDescent="0.25">
      <c r="A87" s="52">
        <v>2222</v>
      </c>
      <c r="B87" s="79" t="s">
        <v>108</v>
      </c>
      <c r="C87" s="559">
        <f t="shared" si="99"/>
        <v>0</v>
      </c>
      <c r="D87" s="190"/>
      <c r="E87" s="191"/>
      <c r="F87" s="192">
        <f t="shared" si="104"/>
        <v>0</v>
      </c>
      <c r="G87" s="190"/>
      <c r="H87" s="191"/>
      <c r="I87" s="192">
        <f t="shared" si="105"/>
        <v>0</v>
      </c>
      <c r="J87" s="193"/>
      <c r="K87" s="191"/>
      <c r="L87" s="192">
        <f t="shared" si="106"/>
        <v>0</v>
      </c>
      <c r="M87" s="190"/>
      <c r="N87" s="191"/>
      <c r="O87" s="192">
        <f t="shared" si="107"/>
        <v>0</v>
      </c>
      <c r="P87" s="194"/>
    </row>
    <row r="88" spans="1:16" hidden="1" x14ac:dyDescent="0.25">
      <c r="A88" s="52">
        <v>2223</v>
      </c>
      <c r="B88" s="79" t="s">
        <v>109</v>
      </c>
      <c r="C88" s="559">
        <f t="shared" si="99"/>
        <v>0</v>
      </c>
      <c r="D88" s="190"/>
      <c r="E88" s="191"/>
      <c r="F88" s="192">
        <f t="shared" si="104"/>
        <v>0</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hidden="1" x14ac:dyDescent="0.25">
      <c r="A91" s="195">
        <v>2230</v>
      </c>
      <c r="B91" s="79" t="s">
        <v>112</v>
      </c>
      <c r="C91" s="559">
        <f t="shared" si="99"/>
        <v>0</v>
      </c>
      <c r="D91" s="196">
        <f t="shared" ref="D91:E91" si="108">SUM(D92:D98)</f>
        <v>0</v>
      </c>
      <c r="E91" s="197">
        <f t="shared" si="108"/>
        <v>0</v>
      </c>
      <c r="F91" s="192">
        <f>SUM(F92:F98)</f>
        <v>0</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idden="1" x14ac:dyDescent="0.25">
      <c r="A98" s="52">
        <v>2239</v>
      </c>
      <c r="B98" s="79" t="s">
        <v>119</v>
      </c>
      <c r="C98" s="559">
        <f t="shared" si="99"/>
        <v>0</v>
      </c>
      <c r="D98" s="190"/>
      <c r="E98" s="191"/>
      <c r="F98" s="192">
        <f t="shared" si="112"/>
        <v>0</v>
      </c>
      <c r="G98" s="190"/>
      <c r="H98" s="191"/>
      <c r="I98" s="192">
        <f t="shared" si="113"/>
        <v>0</v>
      </c>
      <c r="J98" s="193"/>
      <c r="K98" s="191"/>
      <c r="L98" s="192">
        <f t="shared" si="114"/>
        <v>0</v>
      </c>
      <c r="M98" s="190"/>
      <c r="N98" s="191"/>
      <c r="O98" s="192">
        <f t="shared" si="115"/>
        <v>0</v>
      </c>
      <c r="P98" s="194"/>
    </row>
    <row r="99" spans="1:16" ht="36" hidden="1" x14ac:dyDescent="0.25">
      <c r="A99" s="195">
        <v>2240</v>
      </c>
      <c r="B99" s="79" t="s">
        <v>120</v>
      </c>
      <c r="C99" s="559">
        <f t="shared" si="99"/>
        <v>0</v>
      </c>
      <c r="D99" s="196">
        <f t="shared" ref="D99:E99" si="116">SUM(D100:D106)</f>
        <v>0</v>
      </c>
      <c r="E99" s="197">
        <f t="shared" si="116"/>
        <v>0</v>
      </c>
      <c r="F99" s="192">
        <f>SUM(F100:F106)</f>
        <v>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idden="1" x14ac:dyDescent="0.25">
      <c r="A108" s="195">
        <v>2260</v>
      </c>
      <c r="B108" s="79" t="s">
        <v>129</v>
      </c>
      <c r="C108" s="559">
        <f t="shared" si="99"/>
        <v>0</v>
      </c>
      <c r="D108" s="196">
        <f t="shared" ref="D108:E108" si="124">SUM(D109:D113)</f>
        <v>0</v>
      </c>
      <c r="E108" s="197">
        <f t="shared" si="124"/>
        <v>0</v>
      </c>
      <c r="F108" s="192">
        <f>SUM(F109:F113)</f>
        <v>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hidden="1" customHeight="1" x14ac:dyDescent="0.25">
      <c r="A120" s="130">
        <v>2300</v>
      </c>
      <c r="B120" s="99" t="s">
        <v>141</v>
      </c>
      <c r="C120" s="561">
        <f t="shared" si="99"/>
        <v>0</v>
      </c>
      <c r="D120" s="214">
        <f t="shared" ref="D120:E120" si="140">SUM(D121,D126,D130,D131,D134,D138,D146,D147,D150)</f>
        <v>0</v>
      </c>
      <c r="E120" s="215">
        <f t="shared" si="140"/>
        <v>0</v>
      </c>
      <c r="F120" s="216">
        <f>SUM(F121,F126,F130,F131,F134,F138,F146,F147,F150)</f>
        <v>0</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hidden="1" x14ac:dyDescent="0.25">
      <c r="A121" s="593">
        <v>2310</v>
      </c>
      <c r="B121" s="71" t="s">
        <v>142</v>
      </c>
      <c r="C121" s="558">
        <f t="shared" si="99"/>
        <v>0</v>
      </c>
      <c r="D121" s="204">
        <f t="shared" ref="D121:O121" si="144">SUM(D122:D125)</f>
        <v>0</v>
      </c>
      <c r="E121" s="205">
        <f t="shared" si="144"/>
        <v>0</v>
      </c>
      <c r="F121" s="187">
        <f t="shared" si="144"/>
        <v>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hidden="1" x14ac:dyDescent="0.25">
      <c r="A123" s="52">
        <v>2312</v>
      </c>
      <c r="B123" s="79" t="s">
        <v>144</v>
      </c>
      <c r="C123" s="559">
        <f t="shared" si="99"/>
        <v>0</v>
      </c>
      <c r="D123" s="190"/>
      <c r="E123" s="191"/>
      <c r="F123" s="192">
        <f t="shared" si="145"/>
        <v>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8"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59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59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59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59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59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262483</v>
      </c>
      <c r="D181" s="163">
        <f t="shared" ref="D181:O181" si="245">SUM(D182,D211,D252,D265)</f>
        <v>273733</v>
      </c>
      <c r="E181" s="164">
        <f t="shared" si="245"/>
        <v>-11250</v>
      </c>
      <c r="F181" s="165">
        <f t="shared" si="245"/>
        <v>262483</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hidden="1" x14ac:dyDescent="0.25">
      <c r="A182" s="168">
        <v>5000</v>
      </c>
      <c r="B182" s="168" t="s">
        <v>203</v>
      </c>
      <c r="C182" s="570">
        <f t="shared" si="189"/>
        <v>0</v>
      </c>
      <c r="D182" s="169">
        <f t="shared" ref="D182:E182" si="246">D183+D187</f>
        <v>0</v>
      </c>
      <c r="E182" s="170">
        <f t="shared" si="246"/>
        <v>0</v>
      </c>
      <c r="F182" s="171">
        <f>F183+F187</f>
        <v>0</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59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hidden="1" x14ac:dyDescent="0.25">
      <c r="A187" s="59">
        <v>5200</v>
      </c>
      <c r="B187" s="175" t="s">
        <v>208</v>
      </c>
      <c r="C187" s="557">
        <f t="shared" si="189"/>
        <v>0</v>
      </c>
      <c r="D187" s="176">
        <f t="shared" ref="D187:E187" si="258">D188+D198+D199+D206+D207+D208+D210</f>
        <v>0</v>
      </c>
      <c r="E187" s="177">
        <f t="shared" si="258"/>
        <v>0</v>
      </c>
      <c r="F187" s="178">
        <f>F188+F198+F199+F206+F207+F208+F210</f>
        <v>0</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x14ac:dyDescent="0.25">
      <c r="A211" s="168">
        <v>6000</v>
      </c>
      <c r="B211" s="168" t="s">
        <v>232</v>
      </c>
      <c r="C211" s="570">
        <f t="shared" si="189"/>
        <v>262483</v>
      </c>
      <c r="D211" s="169">
        <f t="shared" ref="D211:O211" si="286">D212+D232+D240+D250</f>
        <v>273733</v>
      </c>
      <c r="E211" s="170">
        <f t="shared" si="286"/>
        <v>-11250</v>
      </c>
      <c r="F211" s="171">
        <f t="shared" si="286"/>
        <v>262483</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customHeight="1" x14ac:dyDescent="0.25">
      <c r="A212" s="232">
        <v>6200</v>
      </c>
      <c r="B212" s="225" t="s">
        <v>233</v>
      </c>
      <c r="C212" s="572">
        <f t="shared" si="189"/>
        <v>9936</v>
      </c>
      <c r="D212" s="233">
        <f t="shared" ref="D212:E212" si="287">SUM(D213,D214,D216,D219,D225,D226,D227)</f>
        <v>9936</v>
      </c>
      <c r="E212" s="234">
        <f t="shared" si="287"/>
        <v>0</v>
      </c>
      <c r="F212" s="235">
        <f>SUM(F213,F214,F216,F219,F225,F226,F227)</f>
        <v>9936</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59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customHeight="1" x14ac:dyDescent="0.25">
      <c r="A219" s="195">
        <v>6250</v>
      </c>
      <c r="B219" s="79" t="s">
        <v>240</v>
      </c>
      <c r="C219" s="559">
        <f t="shared" si="291"/>
        <v>6436</v>
      </c>
      <c r="D219" s="196">
        <f t="shared" ref="D219:E219" si="303">SUM(D220:D224)</f>
        <v>6436</v>
      </c>
      <c r="E219" s="197">
        <f t="shared" si="303"/>
        <v>0</v>
      </c>
      <c r="F219" s="192">
        <f>SUM(F220:F224)</f>
        <v>6436</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x14ac:dyDescent="0.25">
      <c r="A223" s="52">
        <v>6255</v>
      </c>
      <c r="B223" s="79" t="s">
        <v>244</v>
      </c>
      <c r="C223" s="559">
        <f t="shared" si="291"/>
        <v>6436</v>
      </c>
      <c r="D223" s="190">
        <v>6436</v>
      </c>
      <c r="E223" s="191"/>
      <c r="F223" s="192">
        <f t="shared" si="307"/>
        <v>6436</v>
      </c>
      <c r="G223" s="190"/>
      <c r="H223" s="191"/>
      <c r="I223" s="192">
        <f t="shared" si="308"/>
        <v>0</v>
      </c>
      <c r="J223" s="193"/>
      <c r="K223" s="191"/>
      <c r="L223" s="192">
        <f t="shared" si="309"/>
        <v>0</v>
      </c>
      <c r="M223" s="190"/>
      <c r="N223" s="191"/>
      <c r="O223" s="192">
        <f t="shared" si="310"/>
        <v>0</v>
      </c>
      <c r="P223" s="208"/>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x14ac:dyDescent="0.25">
      <c r="A226" s="195">
        <v>6270</v>
      </c>
      <c r="B226" s="79" t="s">
        <v>247</v>
      </c>
      <c r="C226" s="559">
        <f t="shared" si="291"/>
        <v>3500</v>
      </c>
      <c r="D226" s="190">
        <v>3500</v>
      </c>
      <c r="E226" s="191"/>
      <c r="F226" s="192">
        <f t="shared" si="307"/>
        <v>3500</v>
      </c>
      <c r="G226" s="190"/>
      <c r="H226" s="191"/>
      <c r="I226" s="192">
        <f t="shared" si="308"/>
        <v>0</v>
      </c>
      <c r="J226" s="193"/>
      <c r="K226" s="191"/>
      <c r="L226" s="192">
        <f t="shared" si="309"/>
        <v>0</v>
      </c>
      <c r="M226" s="190"/>
      <c r="N226" s="191"/>
      <c r="O226" s="192">
        <f t="shared" si="310"/>
        <v>0</v>
      </c>
      <c r="P226" s="194"/>
    </row>
    <row r="227" spans="1:16" ht="24" hidden="1" x14ac:dyDescent="0.25">
      <c r="A227" s="59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x14ac:dyDescent="0.25">
      <c r="A232" s="59">
        <v>6300</v>
      </c>
      <c r="B232" s="175" t="s">
        <v>253</v>
      </c>
      <c r="C232" s="557">
        <f t="shared" si="291"/>
        <v>243624</v>
      </c>
      <c r="D232" s="176">
        <f t="shared" ref="D232:E232" si="317">SUM(D233,D238,D239)</f>
        <v>254874</v>
      </c>
      <c r="E232" s="177">
        <f t="shared" si="317"/>
        <v>-11250</v>
      </c>
      <c r="F232" s="178">
        <f>SUM(F233,F238,F239)</f>
        <v>243624</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x14ac:dyDescent="0.25">
      <c r="A233" s="593">
        <v>6320</v>
      </c>
      <c r="B233" s="71" t="s">
        <v>254</v>
      </c>
      <c r="C233" s="571">
        <f t="shared" si="291"/>
        <v>5500</v>
      </c>
      <c r="D233" s="204">
        <f t="shared" ref="D233:E233" si="319">SUM(D234:D237)</f>
        <v>5500</v>
      </c>
      <c r="E233" s="205">
        <f t="shared" si="319"/>
        <v>0</v>
      </c>
      <c r="F233" s="187">
        <f>SUM(F234:F237)</f>
        <v>5500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208"/>
    </row>
    <row r="236" spans="1:16" ht="24" x14ac:dyDescent="0.25">
      <c r="A236" s="52">
        <v>6324</v>
      </c>
      <c r="B236" s="79" t="s">
        <v>257</v>
      </c>
      <c r="C236" s="559">
        <f t="shared" si="291"/>
        <v>5500</v>
      </c>
      <c r="D236" s="190">
        <v>5500</v>
      </c>
      <c r="E236" s="191"/>
      <c r="F236" s="192">
        <f t="shared" si="321"/>
        <v>5500</v>
      </c>
      <c r="G236" s="190"/>
      <c r="H236" s="191"/>
      <c r="I236" s="192">
        <f t="shared" si="322"/>
        <v>0</v>
      </c>
      <c r="J236" s="193"/>
      <c r="K236" s="191"/>
      <c r="L236" s="192">
        <f t="shared" si="323"/>
        <v>0</v>
      </c>
      <c r="M236" s="190"/>
      <c r="N236" s="191"/>
      <c r="O236" s="192">
        <f t="shared" si="324"/>
        <v>0</v>
      </c>
      <c r="P236" s="208"/>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x14ac:dyDescent="0.25">
      <c r="A238" s="594">
        <v>6330</v>
      </c>
      <c r="B238" s="244" t="s">
        <v>259</v>
      </c>
      <c r="C238" s="571">
        <f t="shared" si="291"/>
        <v>52374</v>
      </c>
      <c r="D238" s="228">
        <v>52374</v>
      </c>
      <c r="E238" s="229"/>
      <c r="F238" s="230">
        <f t="shared" si="321"/>
        <v>52374</v>
      </c>
      <c r="G238" s="228"/>
      <c r="H238" s="229"/>
      <c r="I238" s="230">
        <f t="shared" si="322"/>
        <v>0</v>
      </c>
      <c r="J238" s="231"/>
      <c r="K238" s="229"/>
      <c r="L238" s="230">
        <f t="shared" si="323"/>
        <v>0</v>
      </c>
      <c r="M238" s="228"/>
      <c r="N238" s="229"/>
      <c r="O238" s="230">
        <f t="shared" si="324"/>
        <v>0</v>
      </c>
      <c r="P238" s="409"/>
    </row>
    <row r="239" spans="1:16" ht="17.25" customHeight="1" x14ac:dyDescent="0.25">
      <c r="A239" s="195">
        <v>6360</v>
      </c>
      <c r="B239" s="79" t="s">
        <v>260</v>
      </c>
      <c r="C239" s="559">
        <f t="shared" si="291"/>
        <v>185750</v>
      </c>
      <c r="D239" s="190">
        <v>197000</v>
      </c>
      <c r="E239" s="191">
        <v>-11250</v>
      </c>
      <c r="F239" s="192">
        <f t="shared" si="321"/>
        <v>185750</v>
      </c>
      <c r="G239" s="190"/>
      <c r="H239" s="191"/>
      <c r="I239" s="192">
        <f t="shared" si="322"/>
        <v>0</v>
      </c>
      <c r="J239" s="193"/>
      <c r="K239" s="191"/>
      <c r="L239" s="192">
        <f t="shared" si="323"/>
        <v>0</v>
      </c>
      <c r="M239" s="190"/>
      <c r="N239" s="191"/>
      <c r="O239" s="192">
        <f t="shared" si="324"/>
        <v>0</v>
      </c>
      <c r="P239" s="208" t="s">
        <v>539</v>
      </c>
    </row>
    <row r="240" spans="1:16" ht="36" x14ac:dyDescent="0.25">
      <c r="A240" s="59">
        <v>6400</v>
      </c>
      <c r="B240" s="175" t="s">
        <v>261</v>
      </c>
      <c r="C240" s="557">
        <f t="shared" si="291"/>
        <v>8923</v>
      </c>
      <c r="D240" s="176">
        <f t="shared" ref="D240:E240" si="325">SUM(D241,D245)</f>
        <v>8923</v>
      </c>
      <c r="E240" s="177">
        <f t="shared" si="325"/>
        <v>0</v>
      </c>
      <c r="F240" s="178">
        <f>SUM(F241,F245)</f>
        <v>8923</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59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x14ac:dyDescent="0.25">
      <c r="A245" s="195">
        <v>6420</v>
      </c>
      <c r="B245" s="79" t="s">
        <v>266</v>
      </c>
      <c r="C245" s="559">
        <f t="shared" si="291"/>
        <v>8923</v>
      </c>
      <c r="D245" s="196">
        <f t="shared" ref="D245:E245" si="333">SUM(D246:D249)</f>
        <v>8923</v>
      </c>
      <c r="E245" s="197">
        <f t="shared" si="333"/>
        <v>0</v>
      </c>
      <c r="F245" s="192">
        <f>SUM(F246:F249)</f>
        <v>8923</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9.5" customHeight="1" x14ac:dyDescent="0.25">
      <c r="A248" s="52">
        <v>6423</v>
      </c>
      <c r="B248" s="79" t="s">
        <v>269</v>
      </c>
      <c r="C248" s="559">
        <f t="shared" si="291"/>
        <v>8923</v>
      </c>
      <c r="D248" s="190">
        <v>8923</v>
      </c>
      <c r="E248" s="191"/>
      <c r="F248" s="192">
        <f t="shared" si="337"/>
        <v>8923</v>
      </c>
      <c r="G248" s="190"/>
      <c r="H248" s="191"/>
      <c r="I248" s="192">
        <f t="shared" si="338"/>
        <v>0</v>
      </c>
      <c r="J248" s="193"/>
      <c r="K248" s="191"/>
      <c r="L248" s="192">
        <f t="shared" si="339"/>
        <v>0</v>
      </c>
      <c r="M248" s="190"/>
      <c r="N248" s="191"/>
      <c r="O248" s="192">
        <f t="shared" si="340"/>
        <v>0</v>
      </c>
      <c r="P248" s="208"/>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59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262483</v>
      </c>
      <c r="D272" s="269">
        <f>SUM(D269,D265,D252,D211,D182,D174,D160,D75,D53)</f>
        <v>273733</v>
      </c>
      <c r="E272" s="270">
        <f t="shared" ref="E272:O272" si="371">SUM(E269,E265,E252,E211,E182,E174,E160,E75,E53)</f>
        <v>-11250</v>
      </c>
      <c r="F272" s="271">
        <f t="shared" si="371"/>
        <v>262483</v>
      </c>
      <c r="G272" s="269">
        <f t="shared" si="371"/>
        <v>0</v>
      </c>
      <c r="H272" s="270">
        <f t="shared" si="371"/>
        <v>0</v>
      </c>
      <c r="I272" s="271">
        <f t="shared" si="371"/>
        <v>0</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nzqekZ74Qoy2mT58pEx3JVb1QSakj9wxPR6Kl4JAHryqPks8HUCT0hpAtFU6uXVA2MUiNCXqcNdvSVTY6AX1sQ==" saltValue="QF0qG6p2jrSqSba5ItouwQ==" spinCount="100000" sheet="1" objects="1" scenarios="1" formatCells="0" formatColumns="0" formatRows="0" sort="0"/>
  <autoFilter ref="A18:P284">
    <filterColumn colId="2">
      <filters>
        <filter val="185 750"/>
        <filter val="243 624"/>
        <filter val="262 483"/>
        <filter val="3 500"/>
        <filter val="5 500"/>
        <filter val="52 374"/>
        <filter val="6 436"/>
        <filter val="8 923"/>
        <filter val="9 93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2020.gada 17.decembra saistošajiem noteikumiem Nr.38
(protokols Nr.23, 14.punkts)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5" sqref="R5"/>
    </sheetView>
  </sheetViews>
  <sheetFormatPr defaultColWidth="9.28515625" defaultRowHeight="12" outlineLevelCol="1" x14ac:dyDescent="0.25"/>
  <cols>
    <col min="1" max="1" width="10.71093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28515625" style="2" collapsed="1"/>
    <col min="18" max="16384" width="9.28515625" style="2"/>
  </cols>
  <sheetData>
    <row r="1" spans="1:17" x14ac:dyDescent="0.25">
      <c r="A1" s="1"/>
      <c r="B1" s="1"/>
      <c r="C1" s="1"/>
      <c r="D1" s="1"/>
      <c r="E1" s="1"/>
      <c r="F1" s="1"/>
      <c r="G1" s="1"/>
      <c r="H1" s="1"/>
      <c r="I1" s="1"/>
      <c r="J1" s="1"/>
      <c r="K1" s="1"/>
      <c r="L1" s="1"/>
      <c r="M1" s="1"/>
      <c r="N1" s="1"/>
      <c r="O1" s="429" t="s">
        <v>545</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532</v>
      </c>
      <c r="D3" s="1410"/>
      <c r="E3" s="1410"/>
      <c r="F3" s="1410"/>
      <c r="G3" s="1410"/>
      <c r="H3" s="1410"/>
      <c r="I3" s="1410"/>
      <c r="J3" s="1410"/>
      <c r="K3" s="1410"/>
      <c r="L3" s="1410"/>
      <c r="M3" s="1410"/>
      <c r="N3" s="1410"/>
      <c r="O3" s="1410"/>
      <c r="P3" s="1411"/>
      <c r="Q3" s="590"/>
    </row>
    <row r="4" spans="1:17" ht="12.75" customHeight="1" x14ac:dyDescent="0.25">
      <c r="A4" s="3" t="s">
        <v>4</v>
      </c>
      <c r="B4" s="4"/>
      <c r="C4" s="1410" t="s">
        <v>533</v>
      </c>
      <c r="D4" s="1410"/>
      <c r="E4" s="1410"/>
      <c r="F4" s="1410"/>
      <c r="G4" s="1410"/>
      <c r="H4" s="1410"/>
      <c r="I4" s="1410"/>
      <c r="J4" s="1410"/>
      <c r="K4" s="1410"/>
      <c r="L4" s="1410"/>
      <c r="M4" s="1410"/>
      <c r="N4" s="1410"/>
      <c r="O4" s="1410"/>
      <c r="P4" s="1411"/>
      <c r="Q4" s="590"/>
    </row>
    <row r="5" spans="1:17" ht="12.75" customHeight="1" x14ac:dyDescent="0.25">
      <c r="A5" s="5" t="s">
        <v>6</v>
      </c>
      <c r="B5" s="6"/>
      <c r="C5" s="1404" t="s">
        <v>534</v>
      </c>
      <c r="D5" s="1404"/>
      <c r="E5" s="1404"/>
      <c r="F5" s="1404"/>
      <c r="G5" s="1404"/>
      <c r="H5" s="1404"/>
      <c r="I5" s="1404"/>
      <c r="J5" s="1404"/>
      <c r="K5" s="1404"/>
      <c r="L5" s="1404"/>
      <c r="M5" s="1404"/>
      <c r="N5" s="1404"/>
      <c r="O5" s="1404"/>
      <c r="P5" s="1405"/>
      <c r="Q5" s="590"/>
    </row>
    <row r="6" spans="1:17" ht="12.75" customHeight="1" x14ac:dyDescent="0.25">
      <c r="A6" s="5" t="s">
        <v>8</v>
      </c>
      <c r="B6" s="6"/>
      <c r="C6" s="1404" t="s">
        <v>541</v>
      </c>
      <c r="D6" s="1404"/>
      <c r="E6" s="1404"/>
      <c r="F6" s="1404"/>
      <c r="G6" s="1404"/>
      <c r="H6" s="1404"/>
      <c r="I6" s="1404"/>
      <c r="J6" s="1404"/>
      <c r="K6" s="1404"/>
      <c r="L6" s="1404"/>
      <c r="M6" s="1404"/>
      <c r="N6" s="1404"/>
      <c r="O6" s="1404"/>
      <c r="P6" s="1405"/>
      <c r="Q6" s="590"/>
    </row>
    <row r="7" spans="1:17" ht="24.75" customHeight="1" x14ac:dyDescent="0.25">
      <c r="A7" s="5" t="s">
        <v>10</v>
      </c>
      <c r="B7" s="6"/>
      <c r="C7" s="1410" t="s">
        <v>542</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537</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5.2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451875</v>
      </c>
      <c r="D20" s="32">
        <f t="shared" ref="D20:E20" si="0">SUM(D21,D24,D25,D41,D43)</f>
        <v>440625</v>
      </c>
      <c r="E20" s="33">
        <f t="shared" si="0"/>
        <v>11250</v>
      </c>
      <c r="F20" s="34">
        <f>SUM(F21,F24,F25,F41,F43)</f>
        <v>451875</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8.5" customHeight="1" thickTop="1" thickBot="1" x14ac:dyDescent="0.3">
      <c r="A24" s="300">
        <v>19300</v>
      </c>
      <c r="B24" s="300" t="s">
        <v>44</v>
      </c>
      <c r="C24" s="556">
        <f>F24+I24</f>
        <v>451875</v>
      </c>
      <c r="D24" s="301">
        <f>D50</f>
        <v>440625</v>
      </c>
      <c r="E24" s="302">
        <f>E50</f>
        <v>11250</v>
      </c>
      <c r="F24" s="303">
        <f t="shared" si="9"/>
        <v>451875</v>
      </c>
      <c r="G24" s="301"/>
      <c r="H24" s="302"/>
      <c r="I24" s="303">
        <f t="shared" si="10"/>
        <v>0</v>
      </c>
      <c r="J24" s="304" t="s">
        <v>45</v>
      </c>
      <c r="K24" s="305" t="s">
        <v>45</v>
      </c>
      <c r="L24" s="308" t="s">
        <v>45</v>
      </c>
      <c r="M24" s="306" t="s">
        <v>45</v>
      </c>
      <c r="N24" s="307" t="s">
        <v>45</v>
      </c>
      <c r="O24" s="308" t="s">
        <v>45</v>
      </c>
      <c r="P24" s="210" t="s">
        <v>543</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451875</v>
      </c>
      <c r="D50" s="150">
        <f t="shared" ref="D50:E50" si="26">SUM(D51,D269)</f>
        <v>440625</v>
      </c>
      <c r="E50" s="151">
        <f t="shared" si="26"/>
        <v>11250</v>
      </c>
      <c r="F50" s="152">
        <f>SUM(F51,F269)</f>
        <v>451875</v>
      </c>
      <c r="G50" s="150">
        <f t="shared" ref="G50:O50" si="27">SUM(G51,G269)</f>
        <v>0</v>
      </c>
      <c r="H50" s="151">
        <f t="shared" si="27"/>
        <v>0</v>
      </c>
      <c r="I50" s="152">
        <f t="shared" si="27"/>
        <v>0</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451875</v>
      </c>
      <c r="D51" s="157">
        <f t="shared" ref="D51:E51" si="28">SUM(D52,D181)</f>
        <v>440625</v>
      </c>
      <c r="E51" s="158">
        <f t="shared" si="28"/>
        <v>11250</v>
      </c>
      <c r="F51" s="159">
        <f>SUM(F52,F181)</f>
        <v>451875</v>
      </c>
      <c r="G51" s="157">
        <f t="shared" ref="G51:H51" si="29">SUM(G52,G181)</f>
        <v>0</v>
      </c>
      <c r="H51" s="158">
        <f t="shared" si="29"/>
        <v>0</v>
      </c>
      <c r="I51" s="159">
        <f>SUM(I52,I181)</f>
        <v>0</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hidden="1" x14ac:dyDescent="0.25">
      <c r="A52" s="162"/>
      <c r="B52" s="20" t="s">
        <v>73</v>
      </c>
      <c r="C52" s="569">
        <f t="shared" si="4"/>
        <v>0</v>
      </c>
      <c r="D52" s="163">
        <f t="shared" ref="D52:E52" si="32">SUM(D53,D75,D160,D174)</f>
        <v>0</v>
      </c>
      <c r="E52" s="164">
        <f t="shared" si="32"/>
        <v>0</v>
      </c>
      <c r="F52" s="165">
        <f>SUM(F53,F75,F160,F174)</f>
        <v>0</v>
      </c>
      <c r="G52" s="163">
        <f t="shared" ref="G52:H52" si="33">SUM(G53,G75,G160,G174)</f>
        <v>0</v>
      </c>
      <c r="H52" s="164">
        <f t="shared" si="33"/>
        <v>0</v>
      </c>
      <c r="I52" s="165">
        <f>SUM(I53,I75,I160,I174)</f>
        <v>0</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hidden="1" x14ac:dyDescent="0.25">
      <c r="A53" s="168">
        <v>1000</v>
      </c>
      <c r="B53" s="168" t="s">
        <v>74</v>
      </c>
      <c r="C53" s="570">
        <f t="shared" si="4"/>
        <v>0</v>
      </c>
      <c r="D53" s="169">
        <f t="shared" ref="D53:E53" si="36">SUM(D54,D67)</f>
        <v>0</v>
      </c>
      <c r="E53" s="170">
        <f t="shared" si="36"/>
        <v>0</v>
      </c>
      <c r="F53" s="171">
        <f>SUM(F54,F67)</f>
        <v>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hidden="1" x14ac:dyDescent="0.25">
      <c r="A54" s="59">
        <v>1100</v>
      </c>
      <c r="B54" s="175" t="s">
        <v>75</v>
      </c>
      <c r="C54" s="557">
        <f t="shared" si="4"/>
        <v>0</v>
      </c>
      <c r="D54" s="176">
        <f t="shared" ref="D54:E54" si="40">SUM(D55,D58,D66)</f>
        <v>0</v>
      </c>
      <c r="E54" s="177">
        <f t="shared" si="40"/>
        <v>0</v>
      </c>
      <c r="F54" s="178">
        <f>SUM(F55,F58,F66)</f>
        <v>0</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hidden="1" x14ac:dyDescent="0.25">
      <c r="A55" s="181">
        <v>1110</v>
      </c>
      <c r="B55" s="135" t="s">
        <v>76</v>
      </c>
      <c r="C55" s="565">
        <f t="shared" si="4"/>
        <v>0</v>
      </c>
      <c r="D55" s="140">
        <f t="shared" ref="D55:E55" si="44">SUM(D56:D57)</f>
        <v>0</v>
      </c>
      <c r="E55" s="141">
        <f t="shared" si="44"/>
        <v>0</v>
      </c>
      <c r="F55" s="182">
        <f>SUM(F56:F57)</f>
        <v>0</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hidden="1" customHeight="1" x14ac:dyDescent="0.25">
      <c r="A57" s="52">
        <v>1119</v>
      </c>
      <c r="B57" s="79" t="s">
        <v>78</v>
      </c>
      <c r="C57" s="559">
        <f t="shared" si="4"/>
        <v>0</v>
      </c>
      <c r="D57" s="190"/>
      <c r="E57" s="191"/>
      <c r="F57" s="192">
        <f t="shared" si="48"/>
        <v>0</v>
      </c>
      <c r="G57" s="190"/>
      <c r="H57" s="191"/>
      <c r="I57" s="192">
        <f t="shared" si="49"/>
        <v>0</v>
      </c>
      <c r="J57" s="193"/>
      <c r="K57" s="191"/>
      <c r="L57" s="192">
        <f t="shared" si="50"/>
        <v>0</v>
      </c>
      <c r="M57" s="190"/>
      <c r="N57" s="191"/>
      <c r="O57" s="192">
        <f t="shared" si="51"/>
        <v>0</v>
      </c>
      <c r="P57" s="194"/>
    </row>
    <row r="58" spans="1:16" hidden="1" x14ac:dyDescent="0.25">
      <c r="A58" s="195">
        <v>1140</v>
      </c>
      <c r="B58" s="79" t="s">
        <v>79</v>
      </c>
      <c r="C58" s="559">
        <f t="shared" si="4"/>
        <v>0</v>
      </c>
      <c r="D58" s="196">
        <f t="shared" ref="D58:E58" si="52">SUM(D59:D65)</f>
        <v>0</v>
      </c>
      <c r="E58" s="197">
        <f t="shared" si="52"/>
        <v>0</v>
      </c>
      <c r="F58" s="192">
        <f>SUM(F59:F65)</f>
        <v>0</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idden="1" x14ac:dyDescent="0.25">
      <c r="A63" s="52">
        <v>1147</v>
      </c>
      <c r="B63" s="79" t="s">
        <v>84</v>
      </c>
      <c r="C63" s="559">
        <f t="shared" si="4"/>
        <v>0</v>
      </c>
      <c r="D63" s="190"/>
      <c r="E63" s="191"/>
      <c r="F63" s="192">
        <f t="shared" si="56"/>
        <v>0</v>
      </c>
      <c r="G63" s="190"/>
      <c r="H63" s="191"/>
      <c r="I63" s="192">
        <f t="shared" si="57"/>
        <v>0</v>
      </c>
      <c r="J63" s="193"/>
      <c r="K63" s="191"/>
      <c r="L63" s="192">
        <f t="shared" si="58"/>
        <v>0</v>
      </c>
      <c r="M63" s="190"/>
      <c r="N63" s="191"/>
      <c r="O63" s="192">
        <f t="shared" si="59"/>
        <v>0</v>
      </c>
      <c r="P63" s="194"/>
    </row>
    <row r="64" spans="1:16" hidden="1" x14ac:dyDescent="0.25">
      <c r="A64" s="52">
        <v>1148</v>
      </c>
      <c r="B64" s="79" t="s">
        <v>85</v>
      </c>
      <c r="C64" s="559">
        <f t="shared" si="4"/>
        <v>0</v>
      </c>
      <c r="D64" s="190"/>
      <c r="E64" s="191"/>
      <c r="F64" s="192">
        <f t="shared" si="56"/>
        <v>0</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hidden="1" x14ac:dyDescent="0.25">
      <c r="A67" s="59">
        <v>1200</v>
      </c>
      <c r="B67" s="175" t="s">
        <v>89</v>
      </c>
      <c r="C67" s="557">
        <f t="shared" si="4"/>
        <v>0</v>
      </c>
      <c r="D67" s="176">
        <f t="shared" ref="D67:E67" si="60">SUM(D68:D69)</f>
        <v>0</v>
      </c>
      <c r="E67" s="177">
        <f t="shared" si="60"/>
        <v>0</v>
      </c>
      <c r="F67" s="178">
        <f>SUM(F68:F69)</f>
        <v>0</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hidden="1" x14ac:dyDescent="0.25">
      <c r="A68" s="593">
        <v>1210</v>
      </c>
      <c r="B68" s="71" t="s">
        <v>90</v>
      </c>
      <c r="C68" s="558">
        <f t="shared" si="4"/>
        <v>0</v>
      </c>
      <c r="D68" s="185"/>
      <c r="E68" s="186"/>
      <c r="F68" s="187">
        <f>D68+E68</f>
        <v>0</v>
      </c>
      <c r="G68" s="185"/>
      <c r="H68" s="186"/>
      <c r="I68" s="187">
        <f>G68+H68</f>
        <v>0</v>
      </c>
      <c r="J68" s="188"/>
      <c r="K68" s="186"/>
      <c r="L68" s="187">
        <f>J68+K68</f>
        <v>0</v>
      </c>
      <c r="M68" s="185"/>
      <c r="N68" s="186"/>
      <c r="O68" s="187">
        <f t="shared" ref="O68" si="64">M68+N68</f>
        <v>0</v>
      </c>
      <c r="P68" s="189"/>
    </row>
    <row r="69" spans="1:16" ht="24" hidden="1" x14ac:dyDescent="0.25">
      <c r="A69" s="195">
        <v>1220</v>
      </c>
      <c r="B69" s="79" t="s">
        <v>92</v>
      </c>
      <c r="C69" s="559">
        <f t="shared" si="4"/>
        <v>0</v>
      </c>
      <c r="D69" s="196">
        <f t="shared" ref="D69:E69" si="65">SUM(D70:D74)</f>
        <v>0</v>
      </c>
      <c r="E69" s="197">
        <f t="shared" si="65"/>
        <v>0</v>
      </c>
      <c r="F69" s="192">
        <f>SUM(F70:F74)</f>
        <v>0</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hidden="1" x14ac:dyDescent="0.25">
      <c r="A70" s="52">
        <v>1221</v>
      </c>
      <c r="B70" s="79" t="s">
        <v>93</v>
      </c>
      <c r="C70" s="559">
        <f t="shared" si="4"/>
        <v>0</v>
      </c>
      <c r="D70" s="190"/>
      <c r="E70" s="191"/>
      <c r="F70" s="192">
        <f t="shared" ref="F70:F74" si="69">D70+E70</f>
        <v>0</v>
      </c>
      <c r="G70" s="190"/>
      <c r="H70" s="191"/>
      <c r="I70" s="192">
        <f t="shared" ref="I70:I74" si="70">G70+H70</f>
        <v>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hidden="1" x14ac:dyDescent="0.25">
      <c r="A73" s="52">
        <v>1227</v>
      </c>
      <c r="B73" s="79" t="s">
        <v>96</v>
      </c>
      <c r="C73" s="559">
        <f t="shared" si="4"/>
        <v>0</v>
      </c>
      <c r="D73" s="190"/>
      <c r="E73" s="191"/>
      <c r="F73" s="192">
        <f t="shared" si="69"/>
        <v>0</v>
      </c>
      <c r="G73" s="190"/>
      <c r="H73" s="191"/>
      <c r="I73" s="192">
        <f t="shared" si="70"/>
        <v>0</v>
      </c>
      <c r="J73" s="193"/>
      <c r="K73" s="191"/>
      <c r="L73" s="192">
        <f t="shared" si="71"/>
        <v>0</v>
      </c>
      <c r="M73" s="190"/>
      <c r="N73" s="191"/>
      <c r="O73" s="192">
        <f t="shared" si="72"/>
        <v>0</v>
      </c>
      <c r="P73" s="194"/>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hidden="1" x14ac:dyDescent="0.25">
      <c r="A75" s="168">
        <v>2000</v>
      </c>
      <c r="B75" s="168" t="s">
        <v>98</v>
      </c>
      <c r="C75" s="570">
        <f t="shared" si="4"/>
        <v>0</v>
      </c>
      <c r="D75" s="169">
        <f t="shared" ref="D75:O75" si="73">SUM(D76,D83,D120,D151,D152)</f>
        <v>0</v>
      </c>
      <c r="E75" s="170">
        <f t="shared" si="73"/>
        <v>0</v>
      </c>
      <c r="F75" s="171">
        <f t="shared" si="73"/>
        <v>0</v>
      </c>
      <c r="G75" s="169">
        <f t="shared" si="73"/>
        <v>0</v>
      </c>
      <c r="H75" s="170">
        <f t="shared" si="73"/>
        <v>0</v>
      </c>
      <c r="I75" s="171">
        <f t="shared" si="73"/>
        <v>0</v>
      </c>
      <c r="J75" s="172">
        <f t="shared" si="73"/>
        <v>0</v>
      </c>
      <c r="K75" s="170">
        <f t="shared" si="73"/>
        <v>0</v>
      </c>
      <c r="L75" s="171">
        <f t="shared" si="73"/>
        <v>0</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59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hidden="1" x14ac:dyDescent="0.25">
      <c r="A83" s="59">
        <v>2200</v>
      </c>
      <c r="B83" s="175" t="s">
        <v>104</v>
      </c>
      <c r="C83" s="557">
        <f t="shared" si="4"/>
        <v>0</v>
      </c>
      <c r="D83" s="176">
        <f t="shared" ref="D83:E83" si="94">SUM(D84,D85,D91,D99,D107,D108,D114,D119)</f>
        <v>0</v>
      </c>
      <c r="E83" s="177">
        <f t="shared" si="94"/>
        <v>0</v>
      </c>
      <c r="F83" s="178">
        <f>SUM(F84,F85,F91,F99,F107,F108,F114,F119)</f>
        <v>0</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hidden="1" x14ac:dyDescent="0.25">
      <c r="A85" s="195">
        <v>2220</v>
      </c>
      <c r="B85" s="79" t="s">
        <v>106</v>
      </c>
      <c r="C85" s="559">
        <f t="shared" ref="C85:C148" si="99">F85+I85+L85+O85</f>
        <v>0</v>
      </c>
      <c r="D85" s="196">
        <f t="shared" ref="D85:E85" si="100">SUM(D86:D90)</f>
        <v>0</v>
      </c>
      <c r="E85" s="197">
        <f t="shared" si="100"/>
        <v>0</v>
      </c>
      <c r="F85" s="192">
        <f>SUM(F86:F90)</f>
        <v>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hidden="1" x14ac:dyDescent="0.25">
      <c r="A87" s="52">
        <v>2222</v>
      </c>
      <c r="B87" s="79" t="s">
        <v>108</v>
      </c>
      <c r="C87" s="559">
        <f t="shared" si="99"/>
        <v>0</v>
      </c>
      <c r="D87" s="190"/>
      <c r="E87" s="191"/>
      <c r="F87" s="192">
        <f t="shared" si="104"/>
        <v>0</v>
      </c>
      <c r="G87" s="190"/>
      <c r="H87" s="191"/>
      <c r="I87" s="192">
        <f t="shared" si="105"/>
        <v>0</v>
      </c>
      <c r="J87" s="193"/>
      <c r="K87" s="191"/>
      <c r="L87" s="192">
        <f t="shared" si="106"/>
        <v>0</v>
      </c>
      <c r="M87" s="190"/>
      <c r="N87" s="191"/>
      <c r="O87" s="192">
        <f t="shared" si="107"/>
        <v>0</v>
      </c>
      <c r="P87" s="194"/>
    </row>
    <row r="88" spans="1:16" hidden="1" x14ac:dyDescent="0.25">
      <c r="A88" s="52">
        <v>2223</v>
      </c>
      <c r="B88" s="79" t="s">
        <v>109</v>
      </c>
      <c r="C88" s="559">
        <f t="shared" si="99"/>
        <v>0</v>
      </c>
      <c r="D88" s="190"/>
      <c r="E88" s="191"/>
      <c r="F88" s="192">
        <f t="shared" si="104"/>
        <v>0</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hidden="1" x14ac:dyDescent="0.25">
      <c r="A91" s="195">
        <v>2230</v>
      </c>
      <c r="B91" s="79" t="s">
        <v>112</v>
      </c>
      <c r="C91" s="559">
        <f t="shared" si="99"/>
        <v>0</v>
      </c>
      <c r="D91" s="196">
        <f t="shared" ref="D91:E91" si="108">SUM(D92:D98)</f>
        <v>0</v>
      </c>
      <c r="E91" s="197">
        <f t="shared" si="108"/>
        <v>0</v>
      </c>
      <c r="F91" s="192">
        <f>SUM(F92:F98)</f>
        <v>0</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idden="1" x14ac:dyDescent="0.25">
      <c r="A98" s="52">
        <v>2239</v>
      </c>
      <c r="B98" s="79" t="s">
        <v>119</v>
      </c>
      <c r="C98" s="559">
        <f t="shared" si="99"/>
        <v>0</v>
      </c>
      <c r="D98" s="190"/>
      <c r="E98" s="191"/>
      <c r="F98" s="192">
        <f t="shared" si="112"/>
        <v>0</v>
      </c>
      <c r="G98" s="190"/>
      <c r="H98" s="191"/>
      <c r="I98" s="192">
        <f t="shared" si="113"/>
        <v>0</v>
      </c>
      <c r="J98" s="193"/>
      <c r="K98" s="191"/>
      <c r="L98" s="192">
        <f t="shared" si="114"/>
        <v>0</v>
      </c>
      <c r="M98" s="190"/>
      <c r="N98" s="191"/>
      <c r="O98" s="192">
        <f t="shared" si="115"/>
        <v>0</v>
      </c>
      <c r="P98" s="194"/>
    </row>
    <row r="99" spans="1:16" ht="36" hidden="1" x14ac:dyDescent="0.25">
      <c r="A99" s="195">
        <v>2240</v>
      </c>
      <c r="B99" s="79" t="s">
        <v>120</v>
      </c>
      <c r="C99" s="559">
        <f t="shared" si="99"/>
        <v>0</v>
      </c>
      <c r="D99" s="196">
        <f t="shared" ref="D99:E99" si="116">SUM(D100:D106)</f>
        <v>0</v>
      </c>
      <c r="E99" s="197">
        <f t="shared" si="116"/>
        <v>0</v>
      </c>
      <c r="F99" s="192">
        <f>SUM(F100:F106)</f>
        <v>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idden="1" x14ac:dyDescent="0.25">
      <c r="A108" s="195">
        <v>2260</v>
      </c>
      <c r="B108" s="79" t="s">
        <v>129</v>
      </c>
      <c r="C108" s="559">
        <f t="shared" si="99"/>
        <v>0</v>
      </c>
      <c r="D108" s="196">
        <f t="shared" ref="D108:E108" si="124">SUM(D109:D113)</f>
        <v>0</v>
      </c>
      <c r="E108" s="197">
        <f t="shared" si="124"/>
        <v>0</v>
      </c>
      <c r="F108" s="192">
        <f>SUM(F109:F113)</f>
        <v>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hidden="1" customHeight="1" x14ac:dyDescent="0.25">
      <c r="A120" s="130">
        <v>2300</v>
      </c>
      <c r="B120" s="99" t="s">
        <v>141</v>
      </c>
      <c r="C120" s="561">
        <f t="shared" si="99"/>
        <v>0</v>
      </c>
      <c r="D120" s="214">
        <f t="shared" ref="D120:E120" si="140">SUM(D121,D126,D130,D131,D134,D138,D146,D147,D150)</f>
        <v>0</v>
      </c>
      <c r="E120" s="215">
        <f t="shared" si="140"/>
        <v>0</v>
      </c>
      <c r="F120" s="216">
        <f>SUM(F121,F126,F130,F131,F134,F138,F146,F147,F150)</f>
        <v>0</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hidden="1" x14ac:dyDescent="0.25">
      <c r="A121" s="593">
        <v>2310</v>
      </c>
      <c r="B121" s="71" t="s">
        <v>142</v>
      </c>
      <c r="C121" s="558">
        <f t="shared" si="99"/>
        <v>0</v>
      </c>
      <c r="D121" s="204">
        <f t="shared" ref="D121:O121" si="144">SUM(D122:D125)</f>
        <v>0</v>
      </c>
      <c r="E121" s="205">
        <f t="shared" si="144"/>
        <v>0</v>
      </c>
      <c r="F121" s="187">
        <f t="shared" si="144"/>
        <v>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hidden="1" x14ac:dyDescent="0.25">
      <c r="A123" s="52">
        <v>2312</v>
      </c>
      <c r="B123" s="79" t="s">
        <v>144</v>
      </c>
      <c r="C123" s="559">
        <f t="shared" si="99"/>
        <v>0</v>
      </c>
      <c r="D123" s="190"/>
      <c r="E123" s="191"/>
      <c r="F123" s="192">
        <f t="shared" si="145"/>
        <v>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8"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59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59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59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59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59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451875</v>
      </c>
      <c r="D181" s="163">
        <f t="shared" ref="D181:O181" si="245">SUM(D182,D211,D252,D265)</f>
        <v>440625</v>
      </c>
      <c r="E181" s="164">
        <f t="shared" si="245"/>
        <v>11250</v>
      </c>
      <c r="F181" s="165">
        <f t="shared" si="245"/>
        <v>451875</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hidden="1" x14ac:dyDescent="0.25">
      <c r="A182" s="168">
        <v>5000</v>
      </c>
      <c r="B182" s="168" t="s">
        <v>203</v>
      </c>
      <c r="C182" s="570">
        <f t="shared" si="189"/>
        <v>0</v>
      </c>
      <c r="D182" s="169">
        <f t="shared" ref="D182:E182" si="246">D183+D187</f>
        <v>0</v>
      </c>
      <c r="E182" s="170">
        <f t="shared" si="246"/>
        <v>0</v>
      </c>
      <c r="F182" s="171">
        <f>F183+F187</f>
        <v>0</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59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hidden="1" x14ac:dyDescent="0.25">
      <c r="A187" s="59">
        <v>5200</v>
      </c>
      <c r="B187" s="175" t="s">
        <v>208</v>
      </c>
      <c r="C187" s="557">
        <f t="shared" si="189"/>
        <v>0</v>
      </c>
      <c r="D187" s="176">
        <f t="shared" ref="D187:E187" si="258">D188+D198+D199+D206+D207+D208+D210</f>
        <v>0</v>
      </c>
      <c r="E187" s="177">
        <f t="shared" si="258"/>
        <v>0</v>
      </c>
      <c r="F187" s="178">
        <f>F188+F198+F199+F206+F207+F208+F210</f>
        <v>0</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x14ac:dyDescent="0.25">
      <c r="A211" s="168">
        <v>6000</v>
      </c>
      <c r="B211" s="168" t="s">
        <v>232</v>
      </c>
      <c r="C211" s="570">
        <f t="shared" si="189"/>
        <v>451875</v>
      </c>
      <c r="D211" s="169">
        <f t="shared" ref="D211:O211" si="286">D212+D232+D240+D250</f>
        <v>440625</v>
      </c>
      <c r="E211" s="170">
        <f t="shared" si="286"/>
        <v>11250</v>
      </c>
      <c r="F211" s="171">
        <f t="shared" si="286"/>
        <v>451875</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customHeight="1" x14ac:dyDescent="0.25">
      <c r="A212" s="232">
        <v>6200</v>
      </c>
      <c r="B212" s="225" t="s">
        <v>233</v>
      </c>
      <c r="C212" s="572">
        <f t="shared" si="189"/>
        <v>20946</v>
      </c>
      <c r="D212" s="233">
        <f t="shared" ref="D212:E212" si="287">SUM(D213,D214,D216,D219,D225,D226,D227)</f>
        <v>20946</v>
      </c>
      <c r="E212" s="234">
        <f t="shared" si="287"/>
        <v>0</v>
      </c>
      <c r="F212" s="235">
        <f>SUM(F213,F214,F216,F219,F225,F226,F227)</f>
        <v>20946</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59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customHeight="1" x14ac:dyDescent="0.25">
      <c r="A219" s="195">
        <v>6250</v>
      </c>
      <c r="B219" s="79" t="s">
        <v>240</v>
      </c>
      <c r="C219" s="559">
        <f t="shared" si="291"/>
        <v>20946</v>
      </c>
      <c r="D219" s="196">
        <f t="shared" ref="D219:E219" si="303">SUM(D220:D224)</f>
        <v>20946</v>
      </c>
      <c r="E219" s="197">
        <f t="shared" si="303"/>
        <v>0</v>
      </c>
      <c r="F219" s="192">
        <f>SUM(F220:F224)</f>
        <v>20946</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x14ac:dyDescent="0.25">
      <c r="A222" s="52">
        <v>6254</v>
      </c>
      <c r="B222" s="79" t="s">
        <v>243</v>
      </c>
      <c r="C222" s="559">
        <f t="shared" si="291"/>
        <v>20946</v>
      </c>
      <c r="D222" s="190">
        <v>20946</v>
      </c>
      <c r="E222" s="191"/>
      <c r="F222" s="192">
        <f t="shared" si="307"/>
        <v>20946</v>
      </c>
      <c r="G222" s="190"/>
      <c r="H222" s="191"/>
      <c r="I222" s="192">
        <f t="shared" si="308"/>
        <v>0</v>
      </c>
      <c r="J222" s="193"/>
      <c r="K222" s="191"/>
      <c r="L222" s="192">
        <f t="shared" si="309"/>
        <v>0</v>
      </c>
      <c r="M222" s="190"/>
      <c r="N222" s="191"/>
      <c r="O222" s="192">
        <f t="shared" si="310"/>
        <v>0</v>
      </c>
      <c r="P222" s="208"/>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59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x14ac:dyDescent="0.25">
      <c r="A232" s="59">
        <v>6300</v>
      </c>
      <c r="B232" s="175" t="s">
        <v>253</v>
      </c>
      <c r="C232" s="557">
        <f t="shared" si="291"/>
        <v>113028</v>
      </c>
      <c r="D232" s="176">
        <f t="shared" ref="D232:E232" si="317">SUM(D233,D238,D239)</f>
        <v>101778</v>
      </c>
      <c r="E232" s="177">
        <f t="shared" si="317"/>
        <v>11250</v>
      </c>
      <c r="F232" s="178">
        <f>SUM(F233,F238,F239)</f>
        <v>113028</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30.75" customHeight="1" x14ac:dyDescent="0.25">
      <c r="A233" s="593">
        <v>6320</v>
      </c>
      <c r="B233" s="71" t="s">
        <v>254</v>
      </c>
      <c r="C233" s="571">
        <f t="shared" si="291"/>
        <v>113028</v>
      </c>
      <c r="D233" s="204">
        <f t="shared" ref="D233:E233" si="319">SUM(D234:D237)</f>
        <v>101778</v>
      </c>
      <c r="E233" s="205">
        <f t="shared" si="319"/>
        <v>11250</v>
      </c>
      <c r="F233" s="187">
        <f>SUM(F234:F237)</f>
        <v>113028</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7.75" customHeight="1" x14ac:dyDescent="0.25">
      <c r="A235" s="52">
        <v>6323</v>
      </c>
      <c r="B235" s="79" t="s">
        <v>256</v>
      </c>
      <c r="C235" s="559">
        <f t="shared" si="291"/>
        <v>113028</v>
      </c>
      <c r="D235" s="190">
        <v>101778</v>
      </c>
      <c r="E235" s="191">
        <v>11250</v>
      </c>
      <c r="F235" s="192">
        <f t="shared" si="321"/>
        <v>113028</v>
      </c>
      <c r="G235" s="190"/>
      <c r="H235" s="191"/>
      <c r="I235" s="192">
        <f t="shared" si="322"/>
        <v>0</v>
      </c>
      <c r="J235" s="193"/>
      <c r="K235" s="191"/>
      <c r="L235" s="192">
        <f t="shared" si="323"/>
        <v>0</v>
      </c>
      <c r="M235" s="190"/>
      <c r="N235" s="191"/>
      <c r="O235" s="192">
        <f t="shared" si="324"/>
        <v>0</v>
      </c>
      <c r="P235" s="208" t="s">
        <v>544</v>
      </c>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594">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x14ac:dyDescent="0.25">
      <c r="A240" s="59">
        <v>6400</v>
      </c>
      <c r="B240" s="175" t="s">
        <v>261</v>
      </c>
      <c r="C240" s="557">
        <f t="shared" si="291"/>
        <v>317901</v>
      </c>
      <c r="D240" s="176">
        <f t="shared" ref="D240:E240" si="325">SUM(D241,D245)</f>
        <v>317901</v>
      </c>
      <c r="E240" s="177">
        <f t="shared" si="325"/>
        <v>0</v>
      </c>
      <c r="F240" s="178">
        <f>SUM(F241,F245)</f>
        <v>317901</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59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x14ac:dyDescent="0.25">
      <c r="A245" s="195">
        <v>6420</v>
      </c>
      <c r="B245" s="79" t="s">
        <v>266</v>
      </c>
      <c r="C245" s="559">
        <f t="shared" si="291"/>
        <v>317901</v>
      </c>
      <c r="D245" s="196">
        <f t="shared" ref="D245:E245" si="333">SUM(D246:D249)</f>
        <v>317901</v>
      </c>
      <c r="E245" s="197">
        <f t="shared" si="333"/>
        <v>0</v>
      </c>
      <c r="F245" s="192">
        <f>SUM(F246:F249)</f>
        <v>317901</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9.5" customHeight="1" x14ac:dyDescent="0.25">
      <c r="A248" s="52">
        <v>6423</v>
      </c>
      <c r="B248" s="79" t="s">
        <v>269</v>
      </c>
      <c r="C248" s="559">
        <f t="shared" si="291"/>
        <v>317901</v>
      </c>
      <c r="D248" s="190">
        <v>317901</v>
      </c>
      <c r="E248" s="191"/>
      <c r="F248" s="192">
        <f t="shared" si="337"/>
        <v>317901</v>
      </c>
      <c r="G248" s="190"/>
      <c r="H248" s="191"/>
      <c r="I248" s="192">
        <f t="shared" si="338"/>
        <v>0</v>
      </c>
      <c r="J248" s="193"/>
      <c r="K248" s="191"/>
      <c r="L248" s="192">
        <f t="shared" si="339"/>
        <v>0</v>
      </c>
      <c r="M248" s="190"/>
      <c r="N248" s="191"/>
      <c r="O248" s="192">
        <f t="shared" si="340"/>
        <v>0</v>
      </c>
      <c r="P248" s="208"/>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59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451875</v>
      </c>
      <c r="D272" s="269">
        <f>SUM(D269,D265,D252,D211,D182,D174,D160,D75,D53)</f>
        <v>440625</v>
      </c>
      <c r="E272" s="270">
        <f t="shared" ref="E272:O272" si="371">SUM(E269,E265,E252,E211,E182,E174,E160,E75,E53)</f>
        <v>11250</v>
      </c>
      <c r="F272" s="271">
        <f t="shared" si="371"/>
        <v>451875</v>
      </c>
      <c r="G272" s="269">
        <f t="shared" si="371"/>
        <v>0</v>
      </c>
      <c r="H272" s="270">
        <f t="shared" si="371"/>
        <v>0</v>
      </c>
      <c r="I272" s="271">
        <f t="shared" si="371"/>
        <v>0</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pgmQ9Ikf++OD3idmjQ4yuwNL6YHyfzzggQes71GLLuNmgxpfQAgXocL9ZGl67a2O3neUcXreBqRD+ed3lNLvmA==" saltValue="EGmDlObxZGorsDdMCOi/fQ==" spinCount="100000" sheet="1" objects="1" scenarios="1" formatCells="0" formatColumns="0" formatRows="0" sort="0"/>
  <autoFilter ref="A18:P284">
    <filterColumn colId="2">
      <filters>
        <filter val="113 028"/>
        <filter val="20 946"/>
        <filter val="317 901"/>
        <filter val="451 87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18.pielikums Jūrmalas pilsētas domes
2020.gada 17.decembra saistošajiem noteikumiem Nr.38
(protokols Nr.23, 14.punkts)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81"/>
  <sheetViews>
    <sheetView view="pageLayout" zoomScaleNormal="100" workbookViewId="0">
      <selection activeCell="J4" sqref="J4"/>
    </sheetView>
  </sheetViews>
  <sheetFormatPr defaultColWidth="9.28515625" defaultRowHeight="12.75" outlineLevelCol="1" x14ac:dyDescent="0.2"/>
  <cols>
    <col min="1" max="1" width="6.28515625" style="651" customWidth="1"/>
    <col min="2" max="2" width="28.28515625" style="651" customWidth="1"/>
    <col min="3" max="3" width="10.5703125" style="651" customWidth="1"/>
    <col min="4" max="4" width="11.7109375" style="651" hidden="1" customWidth="1" outlineLevel="1"/>
    <col min="5" max="5" width="11.28515625" style="653" hidden="1" customWidth="1" outlineLevel="1"/>
    <col min="6" max="6" width="14.7109375" style="693" customWidth="1" collapsed="1"/>
    <col min="7" max="7" width="32" style="651" hidden="1" customWidth="1" outlineLevel="1"/>
    <col min="8" max="8" width="18.7109375" style="651" customWidth="1" collapsed="1"/>
    <col min="9" max="16384" width="9.28515625" style="651"/>
  </cols>
  <sheetData>
    <row r="1" spans="1:9" ht="12" customHeight="1" x14ac:dyDescent="0.2">
      <c r="C1" s="652"/>
      <c r="D1" s="652"/>
      <c r="E1" s="615"/>
      <c r="F1" s="653"/>
      <c r="H1" s="654" t="s">
        <v>546</v>
      </c>
    </row>
    <row r="2" spans="1:9" ht="12" x14ac:dyDescent="0.2">
      <c r="C2" s="655"/>
      <c r="D2" s="655"/>
      <c r="E2" s="618"/>
      <c r="F2" s="653"/>
      <c r="H2" s="654" t="s">
        <v>461</v>
      </c>
    </row>
    <row r="3" spans="1:9" ht="12" x14ac:dyDescent="0.2">
      <c r="C3" s="655"/>
      <c r="D3" s="655"/>
      <c r="E3" s="618"/>
      <c r="F3" s="653"/>
      <c r="H3" s="654"/>
    </row>
    <row r="4" spans="1:9" ht="12" x14ac:dyDescent="0.2">
      <c r="A4" s="1424" t="s">
        <v>2</v>
      </c>
      <c r="B4" s="1424"/>
      <c r="C4" s="656" t="s">
        <v>547</v>
      </c>
      <c r="D4" s="656"/>
      <c r="E4" s="657"/>
      <c r="F4" s="657"/>
      <c r="G4" s="656"/>
      <c r="H4" s="656"/>
      <c r="I4" s="656"/>
    </row>
    <row r="5" spans="1:9" ht="12" x14ac:dyDescent="0.2">
      <c r="A5" s="1424" t="s">
        <v>4</v>
      </c>
      <c r="B5" s="1424"/>
      <c r="C5" s="656">
        <v>90000594245</v>
      </c>
      <c r="D5" s="656"/>
      <c r="E5" s="657"/>
      <c r="F5" s="657"/>
      <c r="G5" s="656"/>
      <c r="H5" s="656"/>
      <c r="I5" s="656"/>
    </row>
    <row r="6" spans="1:9" ht="12" x14ac:dyDescent="0.2">
      <c r="A6" s="706"/>
      <c r="B6" s="706"/>
      <c r="C6" s="656"/>
      <c r="D6" s="656"/>
      <c r="E6" s="657"/>
      <c r="F6" s="657"/>
      <c r="G6" s="656"/>
      <c r="H6" s="656"/>
      <c r="I6" s="656"/>
    </row>
    <row r="7" spans="1:9" ht="15.75" x14ac:dyDescent="0.25">
      <c r="A7" s="1434" t="s">
        <v>463</v>
      </c>
      <c r="B7" s="1434"/>
      <c r="C7" s="1434"/>
      <c r="D7" s="1434"/>
      <c r="E7" s="1434"/>
      <c r="F7" s="1434"/>
      <c r="G7" s="1434"/>
      <c r="H7" s="1434"/>
    </row>
    <row r="8" spans="1:9" ht="15.75" x14ac:dyDescent="0.25">
      <c r="A8" s="658"/>
      <c r="B8" s="658"/>
      <c r="C8" s="658"/>
      <c r="D8" s="658"/>
      <c r="E8" s="659"/>
      <c r="F8" s="653"/>
      <c r="G8" s="658"/>
      <c r="H8" s="658"/>
    </row>
    <row r="9" spans="1:9" ht="15.75" x14ac:dyDescent="0.25">
      <c r="A9" s="1424" t="s">
        <v>464</v>
      </c>
      <c r="B9" s="1424"/>
      <c r="C9" s="660" t="s">
        <v>548</v>
      </c>
      <c r="D9" s="660"/>
      <c r="E9" s="661"/>
      <c r="F9" s="661"/>
      <c r="G9" s="660"/>
      <c r="H9" s="660"/>
      <c r="I9" s="660"/>
    </row>
    <row r="10" spans="1:9" ht="12" x14ac:dyDescent="0.2">
      <c r="A10" s="1424" t="s">
        <v>466</v>
      </c>
      <c r="B10" s="1424"/>
      <c r="C10" s="662" t="s">
        <v>549</v>
      </c>
      <c r="D10" s="662"/>
      <c r="E10" s="662"/>
      <c r="F10" s="662"/>
      <c r="G10" s="662"/>
      <c r="H10" s="662"/>
      <c r="I10" s="662"/>
    </row>
    <row r="11" spans="1:9" ht="12" x14ac:dyDescent="0.2">
      <c r="A11" s="1424" t="s">
        <v>468</v>
      </c>
      <c r="B11" s="1424"/>
      <c r="C11" s="714" t="s">
        <v>577</v>
      </c>
      <c r="D11" s="663"/>
      <c r="E11" s="663"/>
      <c r="F11" s="663"/>
      <c r="G11" s="663"/>
      <c r="H11" s="663"/>
      <c r="I11" s="664"/>
    </row>
    <row r="12" spans="1:9" ht="48" x14ac:dyDescent="0.2">
      <c r="A12" s="665" t="s">
        <v>469</v>
      </c>
      <c r="B12" s="665" t="s">
        <v>470</v>
      </c>
      <c r="C12" s="665" t="s">
        <v>471</v>
      </c>
      <c r="D12" s="665" t="s">
        <v>472</v>
      </c>
      <c r="E12" s="666" t="s">
        <v>473</v>
      </c>
      <c r="F12" s="666" t="s">
        <v>474</v>
      </c>
      <c r="G12" s="665" t="s">
        <v>37</v>
      </c>
      <c r="H12" s="665" t="s">
        <v>475</v>
      </c>
      <c r="I12" s="667"/>
    </row>
    <row r="13" spans="1:9" ht="12.75" customHeight="1" x14ac:dyDescent="0.2">
      <c r="A13" s="1425" t="s">
        <v>476</v>
      </c>
      <c r="B13" s="1425"/>
      <c r="C13" s="668"/>
      <c r="D13" s="668">
        <f>SUM(D14:D16)</f>
        <v>6592</v>
      </c>
      <c r="E13" s="668">
        <f>SUM(E14:E16)</f>
        <v>0</v>
      </c>
      <c r="F13" s="668">
        <f>SUM(F14:F16)</f>
        <v>6592</v>
      </c>
      <c r="G13" s="669"/>
      <c r="H13" s="668"/>
    </row>
    <row r="14" spans="1:9" ht="21" customHeight="1" x14ac:dyDescent="0.2">
      <c r="A14" s="1427">
        <v>1</v>
      </c>
      <c r="B14" s="1431" t="s">
        <v>550</v>
      </c>
      <c r="C14" s="670">
        <v>6259</v>
      </c>
      <c r="D14" s="671">
        <v>2290</v>
      </c>
      <c r="E14" s="672"/>
      <c r="F14" s="673">
        <f>D14+E14</f>
        <v>2290</v>
      </c>
      <c r="G14" s="669"/>
      <c r="H14" s="1429" t="s">
        <v>551</v>
      </c>
    </row>
    <row r="15" spans="1:9" ht="21" customHeight="1" x14ac:dyDescent="0.2">
      <c r="A15" s="1427"/>
      <c r="B15" s="1431"/>
      <c r="C15" s="674">
        <v>6423</v>
      </c>
      <c r="D15" s="671">
        <v>1710</v>
      </c>
      <c r="E15" s="672"/>
      <c r="F15" s="673">
        <f t="shared" ref="F15:F16" si="0">D15+E15</f>
        <v>1710</v>
      </c>
      <c r="G15" s="669"/>
      <c r="H15" s="1429"/>
    </row>
    <row r="16" spans="1:9" ht="23.25" customHeight="1" x14ac:dyDescent="0.2">
      <c r="A16" s="683">
        <v>2</v>
      </c>
      <c r="B16" s="687" t="s">
        <v>552</v>
      </c>
      <c r="C16" s="674">
        <v>6423</v>
      </c>
      <c r="D16" s="671">
        <v>2592</v>
      </c>
      <c r="E16" s="672"/>
      <c r="F16" s="675">
        <f t="shared" si="0"/>
        <v>2592</v>
      </c>
      <c r="G16" s="669"/>
      <c r="H16" s="1429"/>
    </row>
    <row r="17" spans="1:9" ht="12" x14ac:dyDescent="0.2">
      <c r="A17" s="676"/>
      <c r="B17" s="677"/>
      <c r="C17" s="678"/>
      <c r="D17" s="678"/>
      <c r="E17" s="678"/>
      <c r="F17" s="679"/>
      <c r="G17" s="676"/>
      <c r="H17" s="678"/>
    </row>
    <row r="18" spans="1:9" ht="12" x14ac:dyDescent="0.2">
      <c r="A18" s="1424" t="s">
        <v>466</v>
      </c>
      <c r="B18" s="1424"/>
      <c r="C18" s="680" t="s">
        <v>553</v>
      </c>
      <c r="D18" s="680"/>
      <c r="E18" s="680"/>
      <c r="F18" s="680"/>
      <c r="G18" s="680"/>
      <c r="H18" s="680"/>
      <c r="I18" s="680"/>
    </row>
    <row r="19" spans="1:9" ht="12" x14ac:dyDescent="0.2">
      <c r="A19" s="1424" t="s">
        <v>468</v>
      </c>
      <c r="B19" s="1424"/>
      <c r="C19" s="714" t="s">
        <v>578</v>
      </c>
      <c r="D19" s="663"/>
      <c r="E19" s="663"/>
      <c r="F19" s="663"/>
      <c r="G19" s="663"/>
      <c r="H19" s="663"/>
      <c r="I19" s="664"/>
    </row>
    <row r="20" spans="1:9" ht="48" x14ac:dyDescent="0.2">
      <c r="A20" s="665" t="s">
        <v>469</v>
      </c>
      <c r="B20" s="665" t="s">
        <v>470</v>
      </c>
      <c r="C20" s="665" t="s">
        <v>471</v>
      </c>
      <c r="D20" s="665" t="s">
        <v>472</v>
      </c>
      <c r="E20" s="666" t="s">
        <v>473</v>
      </c>
      <c r="F20" s="666" t="s">
        <v>474</v>
      </c>
      <c r="G20" s="665" t="s">
        <v>37</v>
      </c>
      <c r="H20" s="665" t="s">
        <v>475</v>
      </c>
      <c r="I20" s="667"/>
    </row>
    <row r="21" spans="1:9" ht="12" x14ac:dyDescent="0.2">
      <c r="A21" s="1425" t="s">
        <v>476</v>
      </c>
      <c r="B21" s="1425"/>
      <c r="C21" s="668"/>
      <c r="D21" s="668">
        <f>SUM(D22:D24)</f>
        <v>990125</v>
      </c>
      <c r="E21" s="668">
        <f>SUM(E22:E24)</f>
        <v>0</v>
      </c>
      <c r="F21" s="668">
        <f>SUM(F22:F24)</f>
        <v>990125</v>
      </c>
      <c r="G21" s="669"/>
      <c r="H21" s="668"/>
    </row>
    <row r="22" spans="1:9" ht="18" customHeight="1" x14ac:dyDescent="0.2">
      <c r="A22" s="1427">
        <v>1</v>
      </c>
      <c r="B22" s="1431" t="s">
        <v>554</v>
      </c>
      <c r="C22" s="670">
        <v>6252</v>
      </c>
      <c r="D22" s="671">
        <v>35000</v>
      </c>
      <c r="E22" s="672"/>
      <c r="F22" s="673">
        <f t="shared" ref="F22:F24" si="1">D22+E22</f>
        <v>35000</v>
      </c>
      <c r="G22" s="669"/>
      <c r="H22" s="1433" t="s">
        <v>551</v>
      </c>
    </row>
    <row r="23" spans="1:9" ht="18" customHeight="1" x14ac:dyDescent="0.2">
      <c r="A23" s="1427"/>
      <c r="B23" s="1431"/>
      <c r="C23" s="674">
        <v>6423</v>
      </c>
      <c r="D23" s="671">
        <v>11000</v>
      </c>
      <c r="E23" s="672"/>
      <c r="F23" s="673">
        <f t="shared" si="1"/>
        <v>11000</v>
      </c>
      <c r="G23" s="669"/>
      <c r="H23" s="1433"/>
    </row>
    <row r="24" spans="1:9" ht="30" customHeight="1" x14ac:dyDescent="0.2">
      <c r="A24" s="683">
        <v>2</v>
      </c>
      <c r="B24" s="687" t="s">
        <v>555</v>
      </c>
      <c r="C24" s="674">
        <v>6423</v>
      </c>
      <c r="D24" s="671">
        <v>944125</v>
      </c>
      <c r="E24" s="681"/>
      <c r="F24" s="675">
        <f t="shared" si="1"/>
        <v>944125</v>
      </c>
      <c r="G24" s="669"/>
      <c r="H24" s="1433"/>
    </row>
    <row r="25" spans="1:9" ht="12" x14ac:dyDescent="0.2">
      <c r="A25" s="676"/>
      <c r="B25" s="677"/>
      <c r="C25" s="678"/>
      <c r="D25" s="678"/>
      <c r="E25" s="678"/>
      <c r="F25" s="679"/>
      <c r="G25" s="676"/>
      <c r="H25" s="678"/>
    </row>
    <row r="26" spans="1:9" ht="12" x14ac:dyDescent="0.2">
      <c r="A26" s="1424" t="s">
        <v>466</v>
      </c>
      <c r="B26" s="1424"/>
      <c r="C26" s="682" t="s">
        <v>556</v>
      </c>
      <c r="D26" s="682"/>
      <c r="E26" s="682"/>
      <c r="F26" s="682"/>
      <c r="G26" s="682"/>
      <c r="H26" s="682"/>
      <c r="I26" s="682"/>
    </row>
    <row r="27" spans="1:9" ht="12" x14ac:dyDescent="0.2">
      <c r="A27" s="1424" t="s">
        <v>468</v>
      </c>
      <c r="B27" s="1424"/>
      <c r="C27" s="714" t="s">
        <v>579</v>
      </c>
      <c r="D27" s="663"/>
      <c r="E27" s="663"/>
      <c r="F27" s="663"/>
      <c r="G27" s="663"/>
      <c r="H27" s="663"/>
      <c r="I27" s="664"/>
    </row>
    <row r="28" spans="1:9" ht="48" x14ac:dyDescent="0.2">
      <c r="A28" s="665" t="s">
        <v>469</v>
      </c>
      <c r="B28" s="665" t="s">
        <v>470</v>
      </c>
      <c r="C28" s="665" t="s">
        <v>471</v>
      </c>
      <c r="D28" s="665" t="s">
        <v>472</v>
      </c>
      <c r="E28" s="666" t="s">
        <v>473</v>
      </c>
      <c r="F28" s="666" t="s">
        <v>474</v>
      </c>
      <c r="G28" s="665" t="s">
        <v>37</v>
      </c>
      <c r="H28" s="665" t="s">
        <v>475</v>
      </c>
      <c r="I28" s="667"/>
    </row>
    <row r="29" spans="1:9" ht="12" x14ac:dyDescent="0.2">
      <c r="A29" s="1425" t="s">
        <v>476</v>
      </c>
      <c r="B29" s="1425"/>
      <c r="C29" s="668"/>
      <c r="D29" s="668">
        <f>SUM(D30:D34)</f>
        <v>84365</v>
      </c>
      <c r="E29" s="668">
        <f>SUM(E30:E34)</f>
        <v>0</v>
      </c>
      <c r="F29" s="668">
        <f>SUM(F30:F34)</f>
        <v>84365</v>
      </c>
      <c r="G29" s="669"/>
      <c r="H29" s="668"/>
      <c r="I29" s="667"/>
    </row>
    <row r="30" spans="1:9" ht="33.75" customHeight="1" x14ac:dyDescent="0.2">
      <c r="A30" s="683">
        <v>1</v>
      </c>
      <c r="B30" s="684" t="s">
        <v>557</v>
      </c>
      <c r="C30" s="685">
        <v>6260</v>
      </c>
      <c r="D30" s="671">
        <v>27000</v>
      </c>
      <c r="E30" s="672"/>
      <c r="F30" s="675">
        <f t="shared" ref="F30:F34" si="2">D30+E30</f>
        <v>27000</v>
      </c>
      <c r="G30" s="669"/>
      <c r="H30" s="718" t="s">
        <v>551</v>
      </c>
      <c r="I30" s="667"/>
    </row>
    <row r="31" spans="1:9" ht="33.75" customHeight="1" x14ac:dyDescent="0.2">
      <c r="A31" s="686">
        <v>2</v>
      </c>
      <c r="B31" s="687" t="s">
        <v>554</v>
      </c>
      <c r="C31" s="685">
        <v>6252</v>
      </c>
      <c r="D31" s="671">
        <v>9500</v>
      </c>
      <c r="E31" s="688"/>
      <c r="F31" s="675">
        <f t="shared" si="2"/>
        <v>9500</v>
      </c>
      <c r="G31" s="669"/>
      <c r="H31" s="718" t="s">
        <v>551</v>
      </c>
      <c r="I31" s="667"/>
    </row>
    <row r="32" spans="1:9" ht="33.75" customHeight="1" x14ac:dyDescent="0.2">
      <c r="A32" s="683">
        <v>3</v>
      </c>
      <c r="B32" s="687" t="s">
        <v>558</v>
      </c>
      <c r="C32" s="685">
        <v>6423</v>
      </c>
      <c r="D32" s="671">
        <v>21900</v>
      </c>
      <c r="E32" s="672"/>
      <c r="F32" s="675">
        <f t="shared" si="2"/>
        <v>21900</v>
      </c>
      <c r="G32" s="669"/>
      <c r="H32" s="718" t="s">
        <v>551</v>
      </c>
      <c r="I32" s="667"/>
    </row>
    <row r="33" spans="1:11" ht="33.75" customHeight="1" x14ac:dyDescent="0.2">
      <c r="A33" s="683">
        <v>4</v>
      </c>
      <c r="B33" s="687" t="s">
        <v>559</v>
      </c>
      <c r="C33" s="685">
        <v>6423</v>
      </c>
      <c r="D33" s="671">
        <v>21265</v>
      </c>
      <c r="E33" s="672"/>
      <c r="F33" s="675">
        <f t="shared" si="2"/>
        <v>21265</v>
      </c>
      <c r="G33" s="669"/>
      <c r="H33" s="718" t="s">
        <v>560</v>
      </c>
      <c r="I33" s="667"/>
    </row>
    <row r="34" spans="1:11" ht="33.75" customHeight="1" x14ac:dyDescent="0.2">
      <c r="A34" s="689">
        <v>5</v>
      </c>
      <c r="B34" s="719" t="s">
        <v>561</v>
      </c>
      <c r="C34" s="685">
        <v>6259</v>
      </c>
      <c r="D34" s="671">
        <v>4700</v>
      </c>
      <c r="E34" s="672"/>
      <c r="F34" s="675">
        <f t="shared" si="2"/>
        <v>4700</v>
      </c>
      <c r="G34" s="669"/>
      <c r="H34" s="720" t="s">
        <v>551</v>
      </c>
      <c r="I34" s="667"/>
    </row>
    <row r="35" spans="1:11" ht="12" x14ac:dyDescent="0.2">
      <c r="A35" s="676"/>
      <c r="B35" s="677"/>
      <c r="C35" s="678"/>
      <c r="D35" s="678"/>
      <c r="E35" s="678"/>
      <c r="F35" s="679"/>
      <c r="G35" s="676"/>
      <c r="H35" s="678"/>
    </row>
    <row r="36" spans="1:11" ht="12" x14ac:dyDescent="0.2">
      <c r="A36" s="1424" t="s">
        <v>466</v>
      </c>
      <c r="B36" s="1424"/>
      <c r="C36" s="680" t="s">
        <v>536</v>
      </c>
      <c r="D36" s="680"/>
      <c r="E36" s="680"/>
      <c r="F36" s="680"/>
      <c r="G36" s="680"/>
      <c r="H36" s="680"/>
      <c r="I36" s="680"/>
    </row>
    <row r="37" spans="1:11" ht="12" x14ac:dyDescent="0.2">
      <c r="A37" s="1424" t="s">
        <v>468</v>
      </c>
      <c r="B37" s="1424"/>
      <c r="C37" s="714" t="s">
        <v>535</v>
      </c>
      <c r="D37" s="663"/>
      <c r="E37" s="663"/>
      <c r="F37" s="663"/>
      <c r="G37" s="663"/>
      <c r="H37" s="663"/>
      <c r="I37" s="664"/>
    </row>
    <row r="38" spans="1:11" ht="48" x14ac:dyDescent="0.2">
      <c r="A38" s="665" t="s">
        <v>469</v>
      </c>
      <c r="B38" s="665" t="s">
        <v>470</v>
      </c>
      <c r="C38" s="665" t="s">
        <v>471</v>
      </c>
      <c r="D38" s="665" t="s">
        <v>472</v>
      </c>
      <c r="E38" s="666" t="s">
        <v>473</v>
      </c>
      <c r="F38" s="666" t="s">
        <v>474</v>
      </c>
      <c r="G38" s="665" t="s">
        <v>37</v>
      </c>
      <c r="H38" s="665" t="s">
        <v>475</v>
      </c>
      <c r="I38" s="667"/>
    </row>
    <row r="39" spans="1:11" ht="12" x14ac:dyDescent="0.2">
      <c r="A39" s="1425" t="s">
        <v>476</v>
      </c>
      <c r="B39" s="1425"/>
      <c r="C39" s="717"/>
      <c r="D39" s="717">
        <f>SUM(D40:D44)</f>
        <v>220489</v>
      </c>
      <c r="E39" s="717">
        <f>SUM(E40:E44)</f>
        <v>-11250</v>
      </c>
      <c r="F39" s="717">
        <f>SUM(F40:F44)</f>
        <v>209239</v>
      </c>
      <c r="G39" s="669"/>
      <c r="H39" s="668"/>
    </row>
    <row r="40" spans="1:11" ht="18.75" customHeight="1" x14ac:dyDescent="0.2">
      <c r="A40" s="1430">
        <v>1</v>
      </c>
      <c r="B40" s="1432" t="s">
        <v>562</v>
      </c>
      <c r="C40" s="674">
        <v>6360</v>
      </c>
      <c r="D40" s="671">
        <v>197000</v>
      </c>
      <c r="E40" s="681">
        <v>-11250</v>
      </c>
      <c r="F40" s="675">
        <f t="shared" ref="F40:F44" si="3">D40+E40</f>
        <v>185750</v>
      </c>
      <c r="G40" s="716" t="s">
        <v>539</v>
      </c>
      <c r="H40" s="1429" t="s">
        <v>551</v>
      </c>
    </row>
    <row r="41" spans="1:11" ht="18.75" customHeight="1" x14ac:dyDescent="0.2">
      <c r="A41" s="1430"/>
      <c r="B41" s="1432"/>
      <c r="C41" s="674">
        <v>6270</v>
      </c>
      <c r="D41" s="671">
        <v>3500</v>
      </c>
      <c r="E41" s="681"/>
      <c r="F41" s="675">
        <f t="shared" si="3"/>
        <v>3500</v>
      </c>
      <c r="G41" s="669"/>
      <c r="H41" s="1429"/>
    </row>
    <row r="42" spans="1:11" ht="18.75" customHeight="1" x14ac:dyDescent="0.2">
      <c r="A42" s="1430"/>
      <c r="B42" s="1432"/>
      <c r="C42" s="674">
        <v>6324</v>
      </c>
      <c r="D42" s="671">
        <v>5500</v>
      </c>
      <c r="E42" s="681"/>
      <c r="F42" s="675">
        <f t="shared" si="3"/>
        <v>5500</v>
      </c>
      <c r="G42" s="669"/>
      <c r="H42" s="1429"/>
    </row>
    <row r="43" spans="1:11" ht="18.75" customHeight="1" x14ac:dyDescent="0.2">
      <c r="A43" s="1430"/>
      <c r="B43" s="1432"/>
      <c r="C43" s="674">
        <v>6255</v>
      </c>
      <c r="D43" s="671">
        <v>5566</v>
      </c>
      <c r="E43" s="681"/>
      <c r="F43" s="675">
        <f t="shared" si="3"/>
        <v>5566</v>
      </c>
      <c r="G43" s="669"/>
      <c r="H43" s="1429"/>
    </row>
    <row r="44" spans="1:11" ht="18.75" customHeight="1" x14ac:dyDescent="0.2">
      <c r="A44" s="1430"/>
      <c r="B44" s="1432"/>
      <c r="C44" s="674">
        <v>6423</v>
      </c>
      <c r="D44" s="671">
        <v>8923</v>
      </c>
      <c r="E44" s="681"/>
      <c r="F44" s="675">
        <f t="shared" si="3"/>
        <v>8923</v>
      </c>
      <c r="G44" s="669"/>
      <c r="H44" s="1429"/>
    </row>
    <row r="45" spans="1:11" ht="12" x14ac:dyDescent="0.2">
      <c r="A45" s="690"/>
      <c r="B45" s="690"/>
      <c r="C45" s="690"/>
      <c r="D45" s="690"/>
      <c r="E45" s="691"/>
      <c r="F45" s="653"/>
      <c r="G45" s="690"/>
      <c r="H45" s="690"/>
    </row>
    <row r="46" spans="1:11" ht="12" x14ac:dyDescent="0.2">
      <c r="A46" s="1424" t="s">
        <v>466</v>
      </c>
      <c r="B46" s="1424"/>
      <c r="C46" s="680" t="s">
        <v>563</v>
      </c>
      <c r="D46" s="680"/>
      <c r="E46" s="680"/>
      <c r="F46" s="680"/>
      <c r="G46" s="680"/>
      <c r="H46" s="680"/>
      <c r="I46" s="680"/>
      <c r="J46" s="680"/>
      <c r="K46" s="680"/>
    </row>
    <row r="47" spans="1:11" ht="12" x14ac:dyDescent="0.2">
      <c r="A47" s="1424" t="s">
        <v>468</v>
      </c>
      <c r="B47" s="1424"/>
      <c r="C47" s="714" t="s">
        <v>580</v>
      </c>
      <c r="D47" s="663"/>
      <c r="E47" s="663"/>
      <c r="F47" s="663"/>
      <c r="G47" s="663"/>
      <c r="H47" s="663"/>
      <c r="I47" s="664"/>
      <c r="J47" s="692"/>
      <c r="K47" s="692"/>
    </row>
    <row r="48" spans="1:11" ht="48" x14ac:dyDescent="0.2">
      <c r="A48" s="665" t="s">
        <v>469</v>
      </c>
      <c r="B48" s="665" t="s">
        <v>470</v>
      </c>
      <c r="C48" s="665" t="s">
        <v>471</v>
      </c>
      <c r="D48" s="665" t="s">
        <v>472</v>
      </c>
      <c r="E48" s="666" t="s">
        <v>473</v>
      </c>
      <c r="F48" s="666" t="s">
        <v>474</v>
      </c>
      <c r="G48" s="665" t="s">
        <v>37</v>
      </c>
      <c r="H48" s="665" t="s">
        <v>475</v>
      </c>
      <c r="I48" s="667"/>
    </row>
    <row r="49" spans="1:9" ht="12" x14ac:dyDescent="0.2">
      <c r="A49" s="1425" t="s">
        <v>476</v>
      </c>
      <c r="B49" s="1425"/>
      <c r="C49" s="668"/>
      <c r="D49" s="668">
        <f>SUM(D50:D54)</f>
        <v>81500</v>
      </c>
      <c r="E49" s="668">
        <f>SUM(E50:E54)</f>
        <v>0</v>
      </c>
      <c r="F49" s="668">
        <f>SUM(F50:F54)</f>
        <v>81500</v>
      </c>
      <c r="G49" s="669"/>
      <c r="H49" s="668"/>
    </row>
    <row r="50" spans="1:9" ht="26.25" customHeight="1" x14ac:dyDescent="0.2">
      <c r="A50" s="683">
        <v>1</v>
      </c>
      <c r="B50" s="684" t="s">
        <v>557</v>
      </c>
      <c r="C50" s="670">
        <v>6260</v>
      </c>
      <c r="D50" s="671">
        <v>48000</v>
      </c>
      <c r="E50" s="681"/>
      <c r="F50" s="675">
        <f t="shared" ref="F50:F54" si="4">D50+E50</f>
        <v>48000</v>
      </c>
      <c r="G50" s="669"/>
      <c r="H50" s="1429" t="s">
        <v>551</v>
      </c>
    </row>
    <row r="51" spans="1:9" ht="26.25" customHeight="1" x14ac:dyDescent="0.2">
      <c r="A51" s="683">
        <v>2</v>
      </c>
      <c r="B51" s="687" t="s">
        <v>554</v>
      </c>
      <c r="C51" s="670">
        <v>6252</v>
      </c>
      <c r="D51" s="671">
        <v>5000</v>
      </c>
      <c r="E51" s="681"/>
      <c r="F51" s="675">
        <f t="shared" si="4"/>
        <v>5000</v>
      </c>
      <c r="G51" s="669"/>
      <c r="H51" s="1429"/>
    </row>
    <row r="52" spans="1:9" ht="26.25" customHeight="1" x14ac:dyDescent="0.2">
      <c r="A52" s="683">
        <v>3</v>
      </c>
      <c r="B52" s="687" t="s">
        <v>564</v>
      </c>
      <c r="C52" s="670">
        <v>6423</v>
      </c>
      <c r="D52" s="671">
        <v>12500</v>
      </c>
      <c r="E52" s="681"/>
      <c r="F52" s="675">
        <f t="shared" si="4"/>
        <v>12500</v>
      </c>
      <c r="G52" s="669"/>
      <c r="H52" s="1429"/>
    </row>
    <row r="53" spans="1:9" ht="23.25" customHeight="1" x14ac:dyDescent="0.2">
      <c r="A53" s="1430">
        <v>4</v>
      </c>
      <c r="B53" s="1431" t="s">
        <v>565</v>
      </c>
      <c r="C53" s="685">
        <v>6254</v>
      </c>
      <c r="D53" s="671">
        <v>5500</v>
      </c>
      <c r="E53" s="681"/>
      <c r="F53" s="675">
        <f t="shared" si="4"/>
        <v>5500</v>
      </c>
      <c r="G53" s="669"/>
      <c r="H53" s="1429"/>
    </row>
    <row r="54" spans="1:9" ht="23.25" customHeight="1" x14ac:dyDescent="0.2">
      <c r="A54" s="1430"/>
      <c r="B54" s="1431"/>
      <c r="C54" s="685">
        <v>6423</v>
      </c>
      <c r="D54" s="671">
        <v>10500</v>
      </c>
      <c r="E54" s="681"/>
      <c r="F54" s="675">
        <f t="shared" si="4"/>
        <v>10500</v>
      </c>
      <c r="G54" s="669"/>
      <c r="H54" s="1429"/>
    </row>
    <row r="55" spans="1:9" x14ac:dyDescent="0.2">
      <c r="I55" s="667"/>
    </row>
    <row r="56" spans="1:9" ht="12" x14ac:dyDescent="0.2">
      <c r="A56" s="690"/>
      <c r="B56" s="690"/>
      <c r="C56" s="690"/>
      <c r="D56" s="691"/>
      <c r="E56" s="691"/>
      <c r="F56" s="653"/>
      <c r="G56" s="690"/>
      <c r="H56" s="691"/>
    </row>
    <row r="57" spans="1:9" ht="12" x14ac:dyDescent="0.2">
      <c r="A57" s="1424" t="s">
        <v>466</v>
      </c>
      <c r="B57" s="1424"/>
      <c r="C57" s="680" t="s">
        <v>542</v>
      </c>
      <c r="D57" s="680"/>
      <c r="E57" s="680"/>
      <c r="F57" s="680"/>
      <c r="G57" s="680"/>
      <c r="H57" s="680"/>
      <c r="I57" s="680"/>
    </row>
    <row r="58" spans="1:9" ht="12" x14ac:dyDescent="0.2">
      <c r="A58" s="1424" t="s">
        <v>468</v>
      </c>
      <c r="B58" s="1424"/>
      <c r="C58" s="714" t="s">
        <v>541</v>
      </c>
      <c r="D58" s="663"/>
      <c r="E58" s="663"/>
      <c r="F58" s="663"/>
      <c r="G58" s="663"/>
      <c r="H58" s="663"/>
      <c r="I58" s="664"/>
    </row>
    <row r="59" spans="1:9" ht="48" x14ac:dyDescent="0.2">
      <c r="A59" s="665" t="s">
        <v>469</v>
      </c>
      <c r="B59" s="665" t="s">
        <v>470</v>
      </c>
      <c r="C59" s="665" t="s">
        <v>471</v>
      </c>
      <c r="D59" s="665" t="s">
        <v>472</v>
      </c>
      <c r="E59" s="666" t="s">
        <v>473</v>
      </c>
      <c r="F59" s="666" t="s">
        <v>474</v>
      </c>
      <c r="G59" s="665" t="s">
        <v>37</v>
      </c>
      <c r="H59" s="665" t="s">
        <v>475</v>
      </c>
      <c r="I59" s="667"/>
    </row>
    <row r="60" spans="1:9" ht="12" x14ac:dyDescent="0.2">
      <c r="A60" s="1425" t="s">
        <v>476</v>
      </c>
      <c r="B60" s="1425"/>
      <c r="C60" s="668"/>
      <c r="D60" s="668">
        <f>SUM(D61:D66)</f>
        <v>440625</v>
      </c>
      <c r="E60" s="668">
        <f t="shared" ref="E60:F60" si="5">SUM(E61:E66)</f>
        <v>11250</v>
      </c>
      <c r="F60" s="668">
        <f t="shared" si="5"/>
        <v>451875</v>
      </c>
      <c r="G60" s="669"/>
      <c r="H60" s="668"/>
    </row>
    <row r="61" spans="1:9" ht="28.5" customHeight="1" x14ac:dyDescent="0.2">
      <c r="A61" s="683">
        <v>1</v>
      </c>
      <c r="B61" s="684" t="s">
        <v>566</v>
      </c>
      <c r="C61" s="670">
        <v>6423</v>
      </c>
      <c r="D61" s="694">
        <v>297501</v>
      </c>
      <c r="E61" s="681"/>
      <c r="F61" s="675">
        <f t="shared" ref="F61:F66" si="6">D61+E61</f>
        <v>297501</v>
      </c>
      <c r="G61" s="669"/>
      <c r="H61" s="1426" t="s">
        <v>551</v>
      </c>
    </row>
    <row r="62" spans="1:9" ht="16.5" customHeight="1" x14ac:dyDescent="0.2">
      <c r="A62" s="683">
        <v>2</v>
      </c>
      <c r="B62" s="684" t="s">
        <v>567</v>
      </c>
      <c r="C62" s="670">
        <v>6423</v>
      </c>
      <c r="D62" s="694">
        <v>1500</v>
      </c>
      <c r="E62" s="681"/>
      <c r="F62" s="675">
        <f t="shared" si="6"/>
        <v>1500</v>
      </c>
      <c r="G62" s="669"/>
      <c r="H62" s="1426"/>
    </row>
    <row r="63" spans="1:9" ht="28.5" customHeight="1" x14ac:dyDescent="0.2">
      <c r="A63" s="683">
        <v>3</v>
      </c>
      <c r="B63" s="695" t="s">
        <v>568</v>
      </c>
      <c r="C63" s="696">
        <v>6423</v>
      </c>
      <c r="D63" s="694">
        <v>13000</v>
      </c>
      <c r="E63" s="681"/>
      <c r="F63" s="675">
        <f t="shared" si="6"/>
        <v>13000</v>
      </c>
      <c r="G63" s="669"/>
      <c r="H63" s="1426"/>
    </row>
    <row r="64" spans="1:9" ht="30.75" customHeight="1" x14ac:dyDescent="0.2">
      <c r="A64" s="683">
        <v>4</v>
      </c>
      <c r="B64" s="695" t="s">
        <v>569</v>
      </c>
      <c r="C64" s="696">
        <v>6423</v>
      </c>
      <c r="D64" s="694">
        <v>5900</v>
      </c>
      <c r="E64" s="681"/>
      <c r="F64" s="675">
        <f t="shared" si="6"/>
        <v>5900</v>
      </c>
      <c r="G64" s="669"/>
      <c r="H64" s="1426"/>
    </row>
    <row r="65" spans="1:9" ht="17.25" customHeight="1" x14ac:dyDescent="0.2">
      <c r="A65" s="1427">
        <v>5</v>
      </c>
      <c r="B65" s="1428" t="s">
        <v>570</v>
      </c>
      <c r="C65" s="696">
        <v>6254</v>
      </c>
      <c r="D65" s="694">
        <v>20946</v>
      </c>
      <c r="E65" s="681"/>
      <c r="F65" s="675">
        <f t="shared" si="6"/>
        <v>20946</v>
      </c>
      <c r="G65" s="715"/>
      <c r="H65" s="1426" t="s">
        <v>551</v>
      </c>
      <c r="I65" s="697"/>
    </row>
    <row r="66" spans="1:9" ht="17.25" customHeight="1" x14ac:dyDescent="0.2">
      <c r="A66" s="1427"/>
      <c r="B66" s="1428"/>
      <c r="C66" s="685">
        <v>6323</v>
      </c>
      <c r="D66" s="671">
        <v>101778</v>
      </c>
      <c r="E66" s="681">
        <v>11250</v>
      </c>
      <c r="F66" s="675">
        <f t="shared" si="6"/>
        <v>113028</v>
      </c>
      <c r="G66" s="669" t="s">
        <v>571</v>
      </c>
      <c r="H66" s="1426"/>
      <c r="I66" s="667"/>
    </row>
    <row r="67" spans="1:9" ht="12" x14ac:dyDescent="0.2">
      <c r="A67" s="707"/>
      <c r="B67" s="708"/>
      <c r="C67" s="709"/>
      <c r="D67" s="710"/>
      <c r="E67" s="711"/>
      <c r="F67" s="712"/>
      <c r="G67" s="676"/>
      <c r="H67" s="676"/>
      <c r="I67" s="713"/>
    </row>
    <row r="68" spans="1:9" ht="12" x14ac:dyDescent="0.2">
      <c r="A68" s="698" t="s">
        <v>572</v>
      </c>
      <c r="F68" s="653"/>
    </row>
    <row r="69" spans="1:9" ht="12" x14ac:dyDescent="0.2">
      <c r="A69" s="699" t="s">
        <v>509</v>
      </c>
      <c r="B69" s="700"/>
      <c r="C69" s="700"/>
      <c r="D69" s="700"/>
      <c r="E69" s="701"/>
      <c r="F69" s="701"/>
      <c r="G69" s="692"/>
      <c r="H69" s="692"/>
    </row>
    <row r="70" spans="1:9" ht="12" x14ac:dyDescent="0.2">
      <c r="A70" s="700"/>
      <c r="B70" s="700" t="s">
        <v>573</v>
      </c>
      <c r="C70" s="692"/>
      <c r="D70" s="700"/>
      <c r="E70" s="701"/>
      <c r="F70" s="701"/>
      <c r="G70" s="692"/>
      <c r="H70" s="692"/>
    </row>
    <row r="71" spans="1:9" ht="12" x14ac:dyDescent="0.2">
      <c r="A71" s="700"/>
      <c r="B71" s="700"/>
      <c r="C71" s="700"/>
      <c r="D71" s="700"/>
      <c r="E71" s="701"/>
      <c r="F71" s="701"/>
      <c r="G71" s="692"/>
      <c r="H71" s="692"/>
    </row>
    <row r="72" spans="1:9" ht="12" x14ac:dyDescent="0.2">
      <c r="A72" s="699" t="s">
        <v>512</v>
      </c>
      <c r="B72" s="700"/>
      <c r="C72" s="700"/>
      <c r="D72" s="700"/>
      <c r="E72" s="701"/>
      <c r="F72" s="701"/>
      <c r="G72" s="692"/>
      <c r="H72" s="692"/>
    </row>
    <row r="73" spans="1:9" ht="12" x14ac:dyDescent="0.2">
      <c r="A73" s="700"/>
      <c r="B73" s="700" t="s">
        <v>574</v>
      </c>
      <c r="C73" s="692"/>
      <c r="D73" s="700"/>
      <c r="E73" s="701"/>
      <c r="F73" s="701"/>
      <c r="G73" s="692"/>
      <c r="H73" s="692"/>
    </row>
    <row r="74" spans="1:9" ht="12" x14ac:dyDescent="0.2">
      <c r="A74" s="700"/>
      <c r="B74" s="700" t="s">
        <v>517</v>
      </c>
      <c r="C74" s="700"/>
      <c r="D74" s="700"/>
      <c r="E74" s="701"/>
      <c r="F74" s="701"/>
      <c r="G74" s="692"/>
      <c r="H74" s="692"/>
    </row>
    <row r="75" spans="1:9" ht="12" x14ac:dyDescent="0.2">
      <c r="A75" s="700"/>
      <c r="B75" s="700" t="s">
        <v>575</v>
      </c>
      <c r="C75" s="692"/>
      <c r="D75" s="700"/>
      <c r="E75" s="701"/>
      <c r="F75" s="701"/>
      <c r="G75" s="692"/>
      <c r="H75" s="692"/>
    </row>
    <row r="76" spans="1:9" x14ac:dyDescent="0.2">
      <c r="A76" s="702"/>
      <c r="B76" s="700" t="s">
        <v>576</v>
      </c>
      <c r="C76" s="692"/>
      <c r="D76" s="703"/>
      <c r="E76" s="701"/>
      <c r="F76" s="701"/>
      <c r="G76" s="692"/>
      <c r="H76" s="692"/>
    </row>
    <row r="78" spans="1:9" ht="12" x14ac:dyDescent="0.2">
      <c r="A78" s="704"/>
      <c r="B78" s="704"/>
      <c r="C78" s="704"/>
      <c r="D78" s="704"/>
      <c r="E78" s="705"/>
      <c r="F78" s="705"/>
      <c r="H78" s="704"/>
    </row>
    <row r="79" spans="1:9" ht="12" x14ac:dyDescent="0.2">
      <c r="A79" s="704"/>
      <c r="B79" s="704"/>
      <c r="C79" s="704"/>
      <c r="D79" s="704"/>
      <c r="E79" s="705"/>
      <c r="F79" s="705"/>
      <c r="H79" s="704"/>
    </row>
    <row r="80" spans="1:9" ht="12" x14ac:dyDescent="0.2">
      <c r="A80" s="704"/>
      <c r="B80" s="704"/>
      <c r="C80" s="704"/>
      <c r="D80" s="704"/>
      <c r="E80" s="705"/>
      <c r="F80" s="705"/>
      <c r="H80" s="704"/>
    </row>
    <row r="81" spans="6:6" ht="12" x14ac:dyDescent="0.2">
      <c r="F81" s="653"/>
    </row>
  </sheetData>
  <sheetProtection algorithmName="SHA-512" hashValue="n0kWRWkF9TVKZJSuAbgVF4ucnDLnwSnbRtiDYFUdFlbJhElm+IHPuyRDhOpZEVVnMTiBJZ//m24GV5ix1R53tg==" saltValue="qXSSsONdn/P3acEIXvX0vg==" spinCount="100000" sheet="1" objects="1" scenarios="1"/>
  <mergeCells count="38">
    <mergeCell ref="A11:B11"/>
    <mergeCell ref="A4:B4"/>
    <mergeCell ref="A5:B5"/>
    <mergeCell ref="A7:H7"/>
    <mergeCell ref="A9:B9"/>
    <mergeCell ref="A10:B10"/>
    <mergeCell ref="A27:B27"/>
    <mergeCell ref="A13:B13"/>
    <mergeCell ref="A14:A15"/>
    <mergeCell ref="B14:B15"/>
    <mergeCell ref="H14:H16"/>
    <mergeCell ref="A18:B18"/>
    <mergeCell ref="A19:B19"/>
    <mergeCell ref="A21:B21"/>
    <mergeCell ref="A22:A23"/>
    <mergeCell ref="B22:B23"/>
    <mergeCell ref="H22:H24"/>
    <mergeCell ref="A26:B26"/>
    <mergeCell ref="A29:B29"/>
    <mergeCell ref="A36:B36"/>
    <mergeCell ref="A37:B37"/>
    <mergeCell ref="A39:B39"/>
    <mergeCell ref="A40:A44"/>
    <mergeCell ref="B40:B44"/>
    <mergeCell ref="H40:H44"/>
    <mergeCell ref="A46:B46"/>
    <mergeCell ref="A47:B47"/>
    <mergeCell ref="A49:B49"/>
    <mergeCell ref="H50:H54"/>
    <mergeCell ref="A53:A54"/>
    <mergeCell ref="B53:B54"/>
    <mergeCell ref="A57:B57"/>
    <mergeCell ref="A58:B58"/>
    <mergeCell ref="A60:B60"/>
    <mergeCell ref="H61:H64"/>
    <mergeCell ref="A65:A66"/>
    <mergeCell ref="B65:B66"/>
    <mergeCell ref="H65:H6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2020.gada 17.decembra saistošajiem noteikumiem Nr.38
(protokols Nr.23, 14.punkts)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2"/>
  <sheetViews>
    <sheetView view="pageLayout" zoomScaleNormal="100" workbookViewId="0">
      <selection activeCell="K5" sqref="K5"/>
    </sheetView>
  </sheetViews>
  <sheetFormatPr defaultColWidth="9.28515625" defaultRowHeight="12.75" outlineLevelCol="1" x14ac:dyDescent="0.2"/>
  <cols>
    <col min="1" max="1" width="6.28515625" style="613" customWidth="1"/>
    <col min="2" max="2" width="17.28515625" style="613" customWidth="1"/>
    <col min="3" max="3" width="18.42578125" style="613" customWidth="1"/>
    <col min="4" max="4" width="10.5703125" style="640" customWidth="1"/>
    <col min="5" max="5" width="11.7109375" style="613" hidden="1" customWidth="1" outlineLevel="1"/>
    <col min="6" max="6" width="11.28515625" style="613" hidden="1" customWidth="1" outlineLevel="1"/>
    <col min="7" max="7" width="14.7109375" style="647" customWidth="1" collapsed="1"/>
    <col min="8" max="8" width="29" style="613" hidden="1" customWidth="1" outlineLevel="1"/>
    <col min="9" max="9" width="18.5703125" style="613" customWidth="1" collapsed="1"/>
    <col min="10" max="16384" width="9.28515625" style="613"/>
  </cols>
  <sheetData>
    <row r="1" spans="1:9" ht="12" customHeight="1" x14ac:dyDescent="0.2">
      <c r="D1" s="614"/>
      <c r="E1" s="615"/>
      <c r="F1" s="615"/>
      <c r="G1" s="613"/>
      <c r="I1" s="616" t="s">
        <v>460</v>
      </c>
    </row>
    <row r="2" spans="1:9" ht="12" x14ac:dyDescent="0.2">
      <c r="D2" s="617"/>
      <c r="E2" s="618"/>
      <c r="F2" s="618"/>
      <c r="G2" s="613"/>
      <c r="I2" s="616" t="s">
        <v>461</v>
      </c>
    </row>
    <row r="3" spans="1:9" ht="12" x14ac:dyDescent="0.2">
      <c r="D3" s="617"/>
      <c r="E3" s="618"/>
      <c r="F3" s="618"/>
      <c r="G3" s="613"/>
      <c r="I3" s="616"/>
    </row>
    <row r="4" spans="1:9" ht="12" x14ac:dyDescent="0.2">
      <c r="A4" s="1444" t="s">
        <v>2</v>
      </c>
      <c r="B4" s="1444"/>
      <c r="C4" s="619" t="s">
        <v>462</v>
      </c>
      <c r="D4" s="620"/>
      <c r="E4" s="619"/>
      <c r="F4" s="619"/>
      <c r="G4" s="613"/>
      <c r="H4" s="619"/>
      <c r="I4" s="619"/>
    </row>
    <row r="5" spans="1:9" ht="12" x14ac:dyDescent="0.2">
      <c r="A5" s="1444" t="s">
        <v>4</v>
      </c>
      <c r="B5" s="1444"/>
      <c r="C5" s="621">
        <v>90000594245</v>
      </c>
      <c r="D5" s="620"/>
      <c r="E5" s="619"/>
      <c r="F5" s="619"/>
      <c r="G5" s="613"/>
      <c r="H5" s="619"/>
      <c r="I5" s="619"/>
    </row>
    <row r="6" spans="1:9" ht="12" x14ac:dyDescent="0.2">
      <c r="A6" s="649"/>
      <c r="B6" s="649"/>
      <c r="C6" s="621"/>
      <c r="D6" s="620"/>
      <c r="E6" s="619"/>
      <c r="F6" s="619"/>
      <c r="G6" s="613"/>
      <c r="H6" s="619"/>
      <c r="I6" s="619"/>
    </row>
    <row r="7" spans="1:9" ht="15.75" x14ac:dyDescent="0.25">
      <c r="A7" s="1468" t="s">
        <v>463</v>
      </c>
      <c r="B7" s="1468"/>
      <c r="C7" s="1468"/>
      <c r="D7" s="1468"/>
      <c r="E7" s="1468"/>
      <c r="F7" s="1468"/>
      <c r="G7" s="1468"/>
      <c r="H7" s="1468"/>
      <c r="I7" s="1468"/>
    </row>
    <row r="8" spans="1:9" ht="11.25" customHeight="1" x14ac:dyDescent="0.25">
      <c r="A8" s="622"/>
      <c r="B8" s="622"/>
      <c r="C8" s="622"/>
      <c r="D8" s="623"/>
      <c r="E8" s="622"/>
      <c r="F8" s="622"/>
      <c r="G8" s="613"/>
      <c r="H8" s="622"/>
      <c r="I8" s="622"/>
    </row>
    <row r="9" spans="1:9" ht="15.75" x14ac:dyDescent="0.25">
      <c r="A9" s="1444" t="s">
        <v>464</v>
      </c>
      <c r="B9" s="1444"/>
      <c r="C9" s="624" t="s">
        <v>465</v>
      </c>
      <c r="D9" s="620"/>
      <c r="E9" s="619"/>
      <c r="F9" s="619"/>
      <c r="G9" s="613"/>
      <c r="H9" s="619"/>
      <c r="I9" s="619"/>
    </row>
    <row r="10" spans="1:9" ht="12" x14ac:dyDescent="0.2">
      <c r="A10" s="1444" t="s">
        <v>466</v>
      </c>
      <c r="B10" s="1444"/>
      <c r="C10" s="619" t="s">
        <v>467</v>
      </c>
      <c r="D10" s="620"/>
      <c r="E10" s="619"/>
      <c r="F10" s="619"/>
      <c r="G10" s="613"/>
      <c r="H10" s="619"/>
      <c r="I10" s="619"/>
    </row>
    <row r="11" spans="1:9" ht="12" x14ac:dyDescent="0.2">
      <c r="A11" s="1444" t="s">
        <v>468</v>
      </c>
      <c r="B11" s="1444"/>
      <c r="C11" s="648" t="s">
        <v>519</v>
      </c>
      <c r="D11" s="620"/>
      <c r="E11" s="619"/>
      <c r="F11" s="619"/>
      <c r="G11" s="613"/>
      <c r="H11" s="619"/>
      <c r="I11" s="619"/>
    </row>
    <row r="12" spans="1:9" ht="48" x14ac:dyDescent="0.2">
      <c r="A12" s="625" t="s">
        <v>469</v>
      </c>
      <c r="B12" s="1435" t="s">
        <v>470</v>
      </c>
      <c r="C12" s="1435"/>
      <c r="D12" s="626" t="s">
        <v>471</v>
      </c>
      <c r="E12" s="625" t="s">
        <v>472</v>
      </c>
      <c r="F12" s="625" t="s">
        <v>473</v>
      </c>
      <c r="G12" s="625" t="s">
        <v>474</v>
      </c>
      <c r="H12" s="625" t="s">
        <v>37</v>
      </c>
      <c r="I12" s="625" t="s">
        <v>475</v>
      </c>
    </row>
    <row r="13" spans="1:9" ht="12.75" customHeight="1" x14ac:dyDescent="0.2">
      <c r="A13" s="1445" t="s">
        <v>476</v>
      </c>
      <c r="B13" s="1445"/>
      <c r="C13" s="1445"/>
      <c r="D13" s="627"/>
      <c r="E13" s="628">
        <f>SUM(E14:E14)</f>
        <v>24972</v>
      </c>
      <c r="F13" s="628">
        <f>SUM(F14:F14)</f>
        <v>0</v>
      </c>
      <c r="G13" s="628">
        <f>SUM(G14:G14)</f>
        <v>24972</v>
      </c>
      <c r="H13" s="629"/>
      <c r="I13" s="628"/>
    </row>
    <row r="14" spans="1:9" ht="48" x14ac:dyDescent="0.2">
      <c r="A14" s="630">
        <v>1</v>
      </c>
      <c r="B14" s="1447" t="s">
        <v>477</v>
      </c>
      <c r="C14" s="1447"/>
      <c r="D14" s="631">
        <v>3263</v>
      </c>
      <c r="E14" s="632">
        <v>24972</v>
      </c>
      <c r="F14" s="632"/>
      <c r="G14" s="633">
        <f>E14+F14</f>
        <v>24972</v>
      </c>
      <c r="H14" s="629"/>
      <c r="I14" s="630" t="s">
        <v>478</v>
      </c>
    </row>
    <row r="15" spans="1:9" ht="12" x14ac:dyDescent="0.2">
      <c r="A15" s="634"/>
      <c r="B15" s="634"/>
      <c r="C15" s="634"/>
      <c r="D15" s="635"/>
      <c r="E15" s="634"/>
      <c r="F15" s="634"/>
      <c r="G15" s="613"/>
      <c r="H15" s="634"/>
      <c r="I15" s="634"/>
    </row>
    <row r="16" spans="1:9" ht="12" x14ac:dyDescent="0.2">
      <c r="A16" s="1444" t="s">
        <v>466</v>
      </c>
      <c r="B16" s="1444"/>
      <c r="C16" s="619" t="s">
        <v>479</v>
      </c>
      <c r="D16" s="620"/>
      <c r="E16" s="619"/>
      <c r="F16" s="619"/>
      <c r="G16" s="613"/>
      <c r="H16" s="619"/>
      <c r="I16" s="619"/>
    </row>
    <row r="17" spans="1:9" ht="12" x14ac:dyDescent="0.2">
      <c r="A17" s="1444" t="s">
        <v>468</v>
      </c>
      <c r="B17" s="1444"/>
      <c r="C17" s="648" t="s">
        <v>520</v>
      </c>
      <c r="D17" s="620"/>
      <c r="E17" s="619"/>
      <c r="F17" s="619"/>
      <c r="G17" s="613"/>
      <c r="H17" s="619"/>
      <c r="I17" s="619"/>
    </row>
    <row r="18" spans="1:9" ht="48" x14ac:dyDescent="0.2">
      <c r="A18" s="625" t="s">
        <v>469</v>
      </c>
      <c r="B18" s="1466" t="s">
        <v>470</v>
      </c>
      <c r="C18" s="1467"/>
      <c r="D18" s="626" t="s">
        <v>471</v>
      </c>
      <c r="E18" s="625" t="s">
        <v>472</v>
      </c>
      <c r="F18" s="625" t="s">
        <v>473</v>
      </c>
      <c r="G18" s="625" t="s">
        <v>474</v>
      </c>
      <c r="H18" s="625" t="s">
        <v>37</v>
      </c>
      <c r="I18" s="625" t="s">
        <v>475</v>
      </c>
    </row>
    <row r="19" spans="1:9" ht="12" customHeight="1" x14ac:dyDescent="0.2">
      <c r="A19" s="1452" t="s">
        <v>476</v>
      </c>
      <c r="B19" s="1453"/>
      <c r="C19" s="1454"/>
      <c r="D19" s="627"/>
      <c r="E19" s="628">
        <f>SUM(E20:E23)</f>
        <v>4350</v>
      </c>
      <c r="F19" s="628">
        <f>SUM(F20:F23)</f>
        <v>0</v>
      </c>
      <c r="G19" s="628">
        <f>SUM(G20:G23)</f>
        <v>4350</v>
      </c>
      <c r="H19" s="629"/>
      <c r="I19" s="641"/>
    </row>
    <row r="20" spans="1:9" ht="19.5" customHeight="1" x14ac:dyDescent="0.2">
      <c r="A20" s="1455">
        <v>1</v>
      </c>
      <c r="B20" s="1458" t="s">
        <v>481</v>
      </c>
      <c r="C20" s="1459"/>
      <c r="D20" s="631">
        <v>2235</v>
      </c>
      <c r="E20" s="629">
        <v>850</v>
      </c>
      <c r="F20" s="629"/>
      <c r="G20" s="637">
        <f t="shared" ref="G20:G23" si="0">E20+F20</f>
        <v>850</v>
      </c>
      <c r="H20" s="1441"/>
      <c r="I20" s="1438" t="s">
        <v>480</v>
      </c>
    </row>
    <row r="21" spans="1:9" ht="19.5" customHeight="1" x14ac:dyDescent="0.2">
      <c r="A21" s="1456"/>
      <c r="B21" s="1460"/>
      <c r="C21" s="1461"/>
      <c r="D21" s="631">
        <v>2314</v>
      </c>
      <c r="E21" s="629">
        <v>750</v>
      </c>
      <c r="F21" s="629"/>
      <c r="G21" s="637">
        <f t="shared" si="0"/>
        <v>750</v>
      </c>
      <c r="H21" s="1442"/>
      <c r="I21" s="1439"/>
    </row>
    <row r="22" spans="1:9" ht="19.5" customHeight="1" x14ac:dyDescent="0.2">
      <c r="A22" s="1457"/>
      <c r="B22" s="1462"/>
      <c r="C22" s="1463"/>
      <c r="D22" s="631">
        <v>2231</v>
      </c>
      <c r="E22" s="629">
        <v>150</v>
      </c>
      <c r="F22" s="629"/>
      <c r="G22" s="637">
        <f t="shared" si="0"/>
        <v>150</v>
      </c>
      <c r="H22" s="1443"/>
      <c r="I22" s="1440"/>
    </row>
    <row r="23" spans="1:9" ht="24" customHeight="1" x14ac:dyDescent="0.2">
      <c r="A23" s="630">
        <v>2</v>
      </c>
      <c r="B23" s="1464" t="s">
        <v>482</v>
      </c>
      <c r="C23" s="1465"/>
      <c r="D23" s="631">
        <v>2231</v>
      </c>
      <c r="E23" s="638">
        <v>2600</v>
      </c>
      <c r="F23" s="638"/>
      <c r="G23" s="639">
        <f t="shared" si="0"/>
        <v>2600</v>
      </c>
      <c r="H23" s="629"/>
      <c r="I23" s="630" t="s">
        <v>480</v>
      </c>
    </row>
    <row r="24" spans="1:9" ht="12" x14ac:dyDescent="0.2">
      <c r="A24" s="634"/>
      <c r="B24" s="634"/>
      <c r="C24" s="634"/>
      <c r="D24" s="635"/>
      <c r="E24" s="634"/>
      <c r="F24" s="634"/>
      <c r="G24" s="613"/>
      <c r="H24" s="634"/>
      <c r="I24" s="634"/>
    </row>
    <row r="25" spans="1:9" ht="12" x14ac:dyDescent="0.2">
      <c r="A25" s="1444" t="s">
        <v>466</v>
      </c>
      <c r="B25" s="1444"/>
      <c r="C25" s="619" t="s">
        <v>483</v>
      </c>
      <c r="D25" s="620"/>
      <c r="E25" s="619"/>
      <c r="F25" s="619"/>
      <c r="G25" s="613"/>
      <c r="H25" s="619"/>
      <c r="I25" s="619"/>
    </row>
    <row r="26" spans="1:9" ht="12" x14ac:dyDescent="0.2">
      <c r="A26" s="1444" t="s">
        <v>468</v>
      </c>
      <c r="B26" s="1444"/>
      <c r="C26" s="648" t="s">
        <v>520</v>
      </c>
      <c r="D26" s="620"/>
      <c r="E26" s="619"/>
      <c r="F26" s="619"/>
      <c r="G26" s="613"/>
      <c r="H26" s="619"/>
      <c r="I26" s="619"/>
    </row>
    <row r="27" spans="1:9" ht="48" x14ac:dyDescent="0.2">
      <c r="A27" s="625" t="s">
        <v>469</v>
      </c>
      <c r="B27" s="1435" t="s">
        <v>470</v>
      </c>
      <c r="C27" s="1435"/>
      <c r="D27" s="626" t="s">
        <v>471</v>
      </c>
      <c r="E27" s="625" t="s">
        <v>472</v>
      </c>
      <c r="F27" s="625" t="s">
        <v>473</v>
      </c>
      <c r="G27" s="625" t="s">
        <v>474</v>
      </c>
      <c r="H27" s="625" t="s">
        <v>37</v>
      </c>
      <c r="I27" s="625" t="s">
        <v>475</v>
      </c>
    </row>
    <row r="28" spans="1:9" ht="12" x14ac:dyDescent="0.2">
      <c r="A28" s="1445" t="s">
        <v>476</v>
      </c>
      <c r="B28" s="1445"/>
      <c r="C28" s="1445"/>
      <c r="D28" s="627"/>
      <c r="E28" s="628">
        <f>SUM(E29:E29)</f>
        <v>11400</v>
      </c>
      <c r="F28" s="628">
        <f>SUM(F29:F29)</f>
        <v>0</v>
      </c>
      <c r="G28" s="628">
        <f>SUM(G29:G29)</f>
        <v>11400</v>
      </c>
      <c r="H28" s="629"/>
      <c r="I28" s="628"/>
    </row>
    <row r="29" spans="1:9" ht="36.75" customHeight="1" x14ac:dyDescent="0.2">
      <c r="A29" s="630">
        <v>1</v>
      </c>
      <c r="B29" s="1447" t="s">
        <v>484</v>
      </c>
      <c r="C29" s="1447"/>
      <c r="D29" s="631">
        <v>2235</v>
      </c>
      <c r="E29" s="632">
        <v>11400</v>
      </c>
      <c r="F29" s="632"/>
      <c r="G29" s="633">
        <f t="shared" ref="G29" si="1">E29+F29</f>
        <v>11400</v>
      </c>
      <c r="H29" s="629"/>
      <c r="I29" s="630" t="s">
        <v>480</v>
      </c>
    </row>
    <row r="30" spans="1:9" ht="12" x14ac:dyDescent="0.2">
      <c r="G30" s="613"/>
    </row>
    <row r="31" spans="1:9" ht="12" x14ac:dyDescent="0.2">
      <c r="A31" s="1444" t="s">
        <v>466</v>
      </c>
      <c r="B31" s="1444"/>
      <c r="C31" s="619" t="s">
        <v>485</v>
      </c>
      <c r="G31" s="613"/>
    </row>
    <row r="32" spans="1:9" ht="12" x14ac:dyDescent="0.2">
      <c r="A32" s="1444" t="s">
        <v>468</v>
      </c>
      <c r="B32" s="1444"/>
      <c r="C32" s="648" t="s">
        <v>520</v>
      </c>
      <c r="G32" s="613"/>
    </row>
    <row r="33" spans="1:9" ht="48" x14ac:dyDescent="0.2">
      <c r="A33" s="625" t="s">
        <v>469</v>
      </c>
      <c r="B33" s="1435" t="s">
        <v>470</v>
      </c>
      <c r="C33" s="1435"/>
      <c r="D33" s="626" t="s">
        <v>471</v>
      </c>
      <c r="E33" s="625" t="s">
        <v>472</v>
      </c>
      <c r="F33" s="625" t="s">
        <v>473</v>
      </c>
      <c r="G33" s="625" t="s">
        <v>474</v>
      </c>
      <c r="H33" s="625" t="s">
        <v>37</v>
      </c>
      <c r="I33" s="625" t="s">
        <v>475</v>
      </c>
    </row>
    <row r="34" spans="1:9" ht="12" customHeight="1" x14ac:dyDescent="0.2">
      <c r="A34" s="1445" t="s">
        <v>476</v>
      </c>
      <c r="B34" s="1445"/>
      <c r="C34" s="1445"/>
      <c r="D34" s="627"/>
      <c r="E34" s="628">
        <f>SUM(E35:E38)</f>
        <v>2910</v>
      </c>
      <c r="F34" s="628">
        <f>SUM(F35:F38)</f>
        <v>0</v>
      </c>
      <c r="G34" s="628">
        <f>SUM(G35:G38)</f>
        <v>2910</v>
      </c>
      <c r="H34" s="629"/>
      <c r="I34" s="625"/>
    </row>
    <row r="35" spans="1:9" ht="25.5" customHeight="1" x14ac:dyDescent="0.2">
      <c r="A35" s="630">
        <v>1</v>
      </c>
      <c r="B35" s="1450" t="s">
        <v>486</v>
      </c>
      <c r="C35" s="1450"/>
      <c r="D35" s="631">
        <v>2231</v>
      </c>
      <c r="E35" s="632">
        <v>1100</v>
      </c>
      <c r="F35" s="632"/>
      <c r="G35" s="633">
        <f t="shared" ref="G35:G38" si="2">E35+F35</f>
        <v>1100</v>
      </c>
      <c r="H35" s="629"/>
      <c r="I35" s="630" t="s">
        <v>480</v>
      </c>
    </row>
    <row r="36" spans="1:9" ht="18" customHeight="1" x14ac:dyDescent="0.2">
      <c r="A36" s="1446">
        <v>2</v>
      </c>
      <c r="B36" s="1450" t="s">
        <v>487</v>
      </c>
      <c r="C36" s="1450"/>
      <c r="D36" s="631">
        <v>2231</v>
      </c>
      <c r="E36" s="632">
        <v>1760</v>
      </c>
      <c r="F36" s="632"/>
      <c r="G36" s="633">
        <f t="shared" si="2"/>
        <v>1760</v>
      </c>
      <c r="H36" s="1451"/>
      <c r="I36" s="1435" t="s">
        <v>480</v>
      </c>
    </row>
    <row r="37" spans="1:9" ht="18" customHeight="1" x14ac:dyDescent="0.2">
      <c r="A37" s="1446"/>
      <c r="B37" s="1450"/>
      <c r="C37" s="1450"/>
      <c r="D37" s="631">
        <v>2314</v>
      </c>
      <c r="E37" s="632">
        <v>50</v>
      </c>
      <c r="F37" s="632"/>
      <c r="G37" s="633">
        <f t="shared" si="2"/>
        <v>50</v>
      </c>
      <c r="H37" s="1451"/>
      <c r="I37" s="1435"/>
    </row>
    <row r="38" spans="1:9" ht="23.25" customHeight="1" x14ac:dyDescent="0.2">
      <c r="A38" s="630">
        <v>3</v>
      </c>
      <c r="B38" s="1447" t="s">
        <v>488</v>
      </c>
      <c r="C38" s="1447"/>
      <c r="D38" s="631">
        <v>2231</v>
      </c>
      <c r="E38" s="638">
        <v>0</v>
      </c>
      <c r="F38" s="638"/>
      <c r="G38" s="639">
        <f t="shared" si="2"/>
        <v>0</v>
      </c>
      <c r="H38" s="642"/>
      <c r="I38" s="630" t="s">
        <v>480</v>
      </c>
    </row>
    <row r="39" spans="1:9" ht="12" x14ac:dyDescent="0.2">
      <c r="G39" s="613"/>
      <c r="I39" s="645"/>
    </row>
    <row r="40" spans="1:9" ht="12" x14ac:dyDescent="0.2">
      <c r="A40" s="1444" t="s">
        <v>466</v>
      </c>
      <c r="B40" s="1444"/>
      <c r="C40" s="619" t="s">
        <v>489</v>
      </c>
      <c r="G40" s="613"/>
      <c r="I40" s="645"/>
    </row>
    <row r="41" spans="1:9" ht="12" x14ac:dyDescent="0.2">
      <c r="A41" s="1444" t="s">
        <v>468</v>
      </c>
      <c r="B41" s="1444"/>
      <c r="C41" s="648" t="s">
        <v>520</v>
      </c>
      <c r="G41" s="613"/>
      <c r="I41" s="645"/>
    </row>
    <row r="42" spans="1:9" ht="48" x14ac:dyDescent="0.2">
      <c r="A42" s="625" t="s">
        <v>469</v>
      </c>
      <c r="B42" s="1435" t="s">
        <v>470</v>
      </c>
      <c r="C42" s="1435"/>
      <c r="D42" s="626" t="s">
        <v>471</v>
      </c>
      <c r="E42" s="625" t="s">
        <v>472</v>
      </c>
      <c r="F42" s="625" t="s">
        <v>473</v>
      </c>
      <c r="G42" s="625" t="s">
        <v>474</v>
      </c>
      <c r="H42" s="625" t="s">
        <v>37</v>
      </c>
      <c r="I42" s="625" t="s">
        <v>475</v>
      </c>
    </row>
    <row r="43" spans="1:9" ht="12" x14ac:dyDescent="0.2">
      <c r="A43" s="1445" t="s">
        <v>476</v>
      </c>
      <c r="B43" s="1445"/>
      <c r="C43" s="1445"/>
      <c r="D43" s="627"/>
      <c r="E43" s="628">
        <f>SUM(E44:E62)</f>
        <v>53236</v>
      </c>
      <c r="F43" s="628">
        <f>SUM(F44:F62)</f>
        <v>0</v>
      </c>
      <c r="G43" s="628">
        <f>SUM(G44:G62)</f>
        <v>53236</v>
      </c>
      <c r="H43" s="629"/>
      <c r="I43" s="625"/>
    </row>
    <row r="44" spans="1:9" ht="12" customHeight="1" x14ac:dyDescent="0.2">
      <c r="A44" s="1446">
        <v>1</v>
      </c>
      <c r="B44" s="1450" t="s">
        <v>490</v>
      </c>
      <c r="C44" s="1450"/>
      <c r="D44" s="631">
        <v>2314</v>
      </c>
      <c r="E44" s="632">
        <v>1275</v>
      </c>
      <c r="F44" s="632"/>
      <c r="G44" s="633">
        <f t="shared" ref="G44:G61" si="3">E44+F44</f>
        <v>1275</v>
      </c>
      <c r="H44" s="632"/>
      <c r="I44" s="1446" t="s">
        <v>480</v>
      </c>
    </row>
    <row r="45" spans="1:9" ht="12.75" customHeight="1" x14ac:dyDescent="0.2">
      <c r="A45" s="1446"/>
      <c r="B45" s="1450"/>
      <c r="C45" s="1450"/>
      <c r="D45" s="631">
        <v>2239</v>
      </c>
      <c r="E45" s="632">
        <v>181</v>
      </c>
      <c r="F45" s="632"/>
      <c r="G45" s="633">
        <f t="shared" si="3"/>
        <v>181</v>
      </c>
      <c r="H45" s="632"/>
      <c r="I45" s="1446"/>
    </row>
    <row r="46" spans="1:9" ht="12.75" customHeight="1" x14ac:dyDescent="0.2">
      <c r="A46" s="1446"/>
      <c r="B46" s="1450"/>
      <c r="C46" s="1450"/>
      <c r="D46" s="631">
        <v>1150</v>
      </c>
      <c r="E46" s="632">
        <v>3403</v>
      </c>
      <c r="F46" s="632"/>
      <c r="G46" s="633">
        <f t="shared" si="3"/>
        <v>3403</v>
      </c>
      <c r="H46" s="632"/>
      <c r="I46" s="1446"/>
    </row>
    <row r="47" spans="1:9" ht="12.75" customHeight="1" x14ac:dyDescent="0.2">
      <c r="A47" s="1446"/>
      <c r="B47" s="1450"/>
      <c r="C47" s="1450"/>
      <c r="D47" s="631">
        <v>1210</v>
      </c>
      <c r="E47" s="632">
        <v>171</v>
      </c>
      <c r="F47" s="632"/>
      <c r="G47" s="633">
        <f t="shared" si="3"/>
        <v>171</v>
      </c>
      <c r="H47" s="632"/>
      <c r="I47" s="1446"/>
    </row>
    <row r="48" spans="1:9" ht="12" customHeight="1" x14ac:dyDescent="0.2">
      <c r="A48" s="1446"/>
      <c r="B48" s="1450"/>
      <c r="C48" s="1450"/>
      <c r="D48" s="636">
        <v>2231</v>
      </c>
      <c r="E48" s="629">
        <v>428</v>
      </c>
      <c r="F48" s="629"/>
      <c r="G48" s="637">
        <f t="shared" si="3"/>
        <v>428</v>
      </c>
      <c r="H48" s="629"/>
      <c r="I48" s="1446"/>
    </row>
    <row r="49" spans="1:9" ht="25.5" customHeight="1" x14ac:dyDescent="0.2">
      <c r="A49" s="630">
        <v>2</v>
      </c>
      <c r="B49" s="1447" t="s">
        <v>491</v>
      </c>
      <c r="C49" s="1447"/>
      <c r="D49" s="631">
        <v>2314</v>
      </c>
      <c r="E49" s="638">
        <v>2774</v>
      </c>
      <c r="F49" s="629"/>
      <c r="G49" s="633">
        <f t="shared" si="3"/>
        <v>2774</v>
      </c>
      <c r="H49" s="629"/>
      <c r="I49" s="625" t="s">
        <v>480</v>
      </c>
    </row>
    <row r="50" spans="1:9" ht="24.75" customHeight="1" x14ac:dyDescent="0.2">
      <c r="A50" s="630">
        <v>3</v>
      </c>
      <c r="B50" s="1447" t="s">
        <v>492</v>
      </c>
      <c r="C50" s="1447"/>
      <c r="D50" s="631">
        <v>2231</v>
      </c>
      <c r="E50" s="638">
        <v>7000</v>
      </c>
      <c r="F50" s="629"/>
      <c r="G50" s="633">
        <f t="shared" si="3"/>
        <v>7000</v>
      </c>
      <c r="H50" s="629"/>
      <c r="I50" s="625" t="s">
        <v>480</v>
      </c>
    </row>
    <row r="51" spans="1:9" ht="22.5" customHeight="1" x14ac:dyDescent="0.2">
      <c r="A51" s="630">
        <v>4</v>
      </c>
      <c r="B51" s="1447" t="s">
        <v>493</v>
      </c>
      <c r="C51" s="1447"/>
      <c r="D51" s="631">
        <v>2231</v>
      </c>
      <c r="E51" s="638">
        <v>3000</v>
      </c>
      <c r="F51" s="638"/>
      <c r="G51" s="639">
        <f t="shared" si="3"/>
        <v>3000</v>
      </c>
      <c r="H51" s="629"/>
      <c r="I51" s="630" t="s">
        <v>480</v>
      </c>
    </row>
    <row r="52" spans="1:9" ht="35.25" customHeight="1" x14ac:dyDescent="0.2">
      <c r="A52" s="630">
        <v>5</v>
      </c>
      <c r="B52" s="1447" t="s">
        <v>494</v>
      </c>
      <c r="C52" s="1447"/>
      <c r="D52" s="631">
        <v>2231</v>
      </c>
      <c r="E52" s="638">
        <v>900</v>
      </c>
      <c r="F52" s="638">
        <v>-800</v>
      </c>
      <c r="G52" s="639">
        <f t="shared" si="3"/>
        <v>100</v>
      </c>
      <c r="H52" s="637"/>
      <c r="I52" s="630" t="s">
        <v>480</v>
      </c>
    </row>
    <row r="53" spans="1:9" ht="24" x14ac:dyDescent="0.2">
      <c r="A53" s="643">
        <v>6</v>
      </c>
      <c r="B53" s="1437" t="s">
        <v>497</v>
      </c>
      <c r="C53" s="1437"/>
      <c r="D53" s="631">
        <v>2231</v>
      </c>
      <c r="E53" s="639">
        <v>19050</v>
      </c>
      <c r="F53" s="637"/>
      <c r="G53" s="639">
        <f t="shared" si="3"/>
        <v>19050</v>
      </c>
      <c r="H53" s="637"/>
      <c r="I53" s="630" t="s">
        <v>480</v>
      </c>
    </row>
    <row r="54" spans="1:9" ht="12" customHeight="1" x14ac:dyDescent="0.2">
      <c r="A54" s="1436">
        <v>7</v>
      </c>
      <c r="B54" s="1448" t="s">
        <v>498</v>
      </c>
      <c r="C54" s="1448"/>
      <c r="D54" s="631">
        <v>2231</v>
      </c>
      <c r="E54" s="637">
        <v>1219</v>
      </c>
      <c r="F54" s="637"/>
      <c r="G54" s="639">
        <f t="shared" si="3"/>
        <v>1219</v>
      </c>
      <c r="H54" s="1449"/>
      <c r="I54" s="1435" t="s">
        <v>499</v>
      </c>
    </row>
    <row r="55" spans="1:9" ht="12" customHeight="1" x14ac:dyDescent="0.2">
      <c r="A55" s="1436"/>
      <c r="B55" s="1448"/>
      <c r="C55" s="1448"/>
      <c r="D55" s="631">
        <v>2231</v>
      </c>
      <c r="E55" s="637">
        <v>0</v>
      </c>
      <c r="F55" s="637"/>
      <c r="G55" s="639">
        <f>E55+F55</f>
        <v>0</v>
      </c>
      <c r="H55" s="1449"/>
      <c r="I55" s="1435"/>
    </row>
    <row r="56" spans="1:9" ht="12" customHeight="1" x14ac:dyDescent="0.2">
      <c r="A56" s="1436"/>
      <c r="B56" s="1448"/>
      <c r="C56" s="1448"/>
      <c r="D56" s="631">
        <v>6422</v>
      </c>
      <c r="E56" s="637">
        <v>8347</v>
      </c>
      <c r="F56" s="637"/>
      <c r="G56" s="639">
        <f>E56+F56</f>
        <v>8347</v>
      </c>
      <c r="H56" s="644"/>
      <c r="I56" s="1435"/>
    </row>
    <row r="57" spans="1:9" ht="12" customHeight="1" x14ac:dyDescent="0.2">
      <c r="A57" s="1436"/>
      <c r="B57" s="1448"/>
      <c r="C57" s="1448"/>
      <c r="D57" s="631">
        <v>1210</v>
      </c>
      <c r="E57" s="637">
        <v>54</v>
      </c>
      <c r="F57" s="637"/>
      <c r="G57" s="639">
        <f>E57+F57</f>
        <v>54</v>
      </c>
      <c r="H57" s="644"/>
      <c r="I57" s="1435"/>
    </row>
    <row r="58" spans="1:9" ht="12" customHeight="1" x14ac:dyDescent="0.2">
      <c r="A58" s="1436"/>
      <c r="B58" s="1448"/>
      <c r="C58" s="1448"/>
      <c r="D58" s="631">
        <v>2314</v>
      </c>
      <c r="E58" s="637">
        <v>400</v>
      </c>
      <c r="F58" s="643"/>
      <c r="G58" s="639">
        <f>E58+F58</f>
        <v>400</v>
      </c>
      <c r="H58" s="644"/>
      <c r="I58" s="1435"/>
    </row>
    <row r="59" spans="1:9" ht="14.25" customHeight="1" x14ac:dyDescent="0.2">
      <c r="A59" s="1436">
        <v>8</v>
      </c>
      <c r="B59" s="1448" t="s">
        <v>500</v>
      </c>
      <c r="C59" s="1448"/>
      <c r="D59" s="631">
        <v>2231</v>
      </c>
      <c r="E59" s="637">
        <v>0</v>
      </c>
      <c r="F59" s="637"/>
      <c r="G59" s="639">
        <f t="shared" si="3"/>
        <v>0</v>
      </c>
      <c r="H59" s="1449"/>
      <c r="I59" s="1446" t="s">
        <v>480</v>
      </c>
    </row>
    <row r="60" spans="1:9" ht="14.25" customHeight="1" x14ac:dyDescent="0.2">
      <c r="A60" s="1436"/>
      <c r="B60" s="1448"/>
      <c r="C60" s="1448"/>
      <c r="D60" s="631">
        <v>2231</v>
      </c>
      <c r="E60" s="637">
        <v>0</v>
      </c>
      <c r="F60" s="637"/>
      <c r="G60" s="639">
        <f t="shared" si="3"/>
        <v>0</v>
      </c>
      <c r="H60" s="1449"/>
      <c r="I60" s="1446"/>
    </row>
    <row r="61" spans="1:9" ht="38.25" customHeight="1" x14ac:dyDescent="0.2">
      <c r="A61" s="643">
        <v>9</v>
      </c>
      <c r="B61" s="1448" t="s">
        <v>501</v>
      </c>
      <c r="C61" s="1448"/>
      <c r="D61" s="631">
        <v>2235</v>
      </c>
      <c r="E61" s="633">
        <v>5034</v>
      </c>
      <c r="F61" s="643"/>
      <c r="G61" s="639">
        <f t="shared" si="3"/>
        <v>5034</v>
      </c>
      <c r="H61" s="644"/>
      <c r="I61" s="630" t="s">
        <v>480</v>
      </c>
    </row>
    <row r="62" spans="1:9" ht="27.75" customHeight="1" x14ac:dyDescent="0.2">
      <c r="A62" s="630">
        <v>10</v>
      </c>
      <c r="B62" s="1447" t="s">
        <v>495</v>
      </c>
      <c r="C62" s="1447"/>
      <c r="D62" s="631">
        <v>2231</v>
      </c>
      <c r="E62" s="638">
        <v>0</v>
      </c>
      <c r="F62" s="638">
        <v>800</v>
      </c>
      <c r="G62" s="639">
        <f>E62+F62</f>
        <v>800</v>
      </c>
      <c r="H62" s="629" t="s">
        <v>496</v>
      </c>
      <c r="I62" s="630" t="s">
        <v>480</v>
      </c>
    </row>
    <row r="63" spans="1:9" ht="12" x14ac:dyDescent="0.2">
      <c r="G63" s="613"/>
      <c r="I63" s="645"/>
    </row>
    <row r="64" spans="1:9" ht="12" x14ac:dyDescent="0.2">
      <c r="A64" s="1444" t="s">
        <v>466</v>
      </c>
      <c r="B64" s="1444"/>
      <c r="C64" s="619" t="s">
        <v>502</v>
      </c>
      <c r="D64" s="620"/>
      <c r="E64" s="619"/>
      <c r="F64" s="619"/>
      <c r="G64" s="613"/>
      <c r="H64" s="619"/>
      <c r="I64" s="645"/>
    </row>
    <row r="65" spans="1:9" ht="12" x14ac:dyDescent="0.2">
      <c r="A65" s="1444" t="s">
        <v>468</v>
      </c>
      <c r="B65" s="1444"/>
      <c r="C65" s="648" t="s">
        <v>520</v>
      </c>
      <c r="D65" s="620"/>
      <c r="E65" s="619"/>
      <c r="F65" s="619"/>
      <c r="G65" s="613"/>
      <c r="H65" s="619"/>
      <c r="I65" s="645"/>
    </row>
    <row r="66" spans="1:9" ht="48" x14ac:dyDescent="0.2">
      <c r="A66" s="625" t="s">
        <v>469</v>
      </c>
      <c r="B66" s="1435" t="s">
        <v>470</v>
      </c>
      <c r="C66" s="1435"/>
      <c r="D66" s="626" t="s">
        <v>471</v>
      </c>
      <c r="E66" s="625" t="s">
        <v>472</v>
      </c>
      <c r="F66" s="625" t="s">
        <v>473</v>
      </c>
      <c r="G66" s="625" t="s">
        <v>474</v>
      </c>
      <c r="H66" s="625" t="s">
        <v>37</v>
      </c>
      <c r="I66" s="625" t="s">
        <v>475</v>
      </c>
    </row>
    <row r="67" spans="1:9" ht="12" x14ac:dyDescent="0.2">
      <c r="A67" s="1445" t="s">
        <v>476</v>
      </c>
      <c r="B67" s="1445"/>
      <c r="C67" s="1445"/>
      <c r="D67" s="627"/>
      <c r="E67" s="628">
        <f>SUM(E68:E68)</f>
        <v>1200</v>
      </c>
      <c r="F67" s="628">
        <f>SUM(F68:F68)</f>
        <v>0</v>
      </c>
      <c r="G67" s="628">
        <f>SUM(G68:G68)</f>
        <v>1200</v>
      </c>
      <c r="H67" s="629"/>
      <c r="I67" s="643"/>
    </row>
    <row r="68" spans="1:9" ht="28.5" customHeight="1" x14ac:dyDescent="0.2">
      <c r="A68" s="630">
        <v>1</v>
      </c>
      <c r="B68" s="1447" t="s">
        <v>503</v>
      </c>
      <c r="C68" s="1447"/>
      <c r="D68" s="631">
        <v>2235</v>
      </c>
      <c r="E68" s="632">
        <v>1200</v>
      </c>
      <c r="F68" s="632"/>
      <c r="G68" s="633">
        <f t="shared" ref="G68" si="4">E68+F68</f>
        <v>1200</v>
      </c>
      <c r="H68" s="629"/>
      <c r="I68" s="625" t="s">
        <v>480</v>
      </c>
    </row>
    <row r="69" spans="1:9" x14ac:dyDescent="0.2">
      <c r="I69" s="645"/>
    </row>
    <row r="70" spans="1:9" ht="12" x14ac:dyDescent="0.2">
      <c r="A70" s="1444" t="s">
        <v>466</v>
      </c>
      <c r="B70" s="1444"/>
      <c r="C70" s="619" t="s">
        <v>504</v>
      </c>
      <c r="D70" s="620"/>
      <c r="E70" s="619"/>
      <c r="F70" s="619"/>
      <c r="G70" s="613"/>
      <c r="H70" s="619"/>
      <c r="I70" s="645"/>
    </row>
    <row r="71" spans="1:9" ht="12" x14ac:dyDescent="0.2">
      <c r="A71" s="1444" t="s">
        <v>468</v>
      </c>
      <c r="B71" s="1444"/>
      <c r="C71" s="648" t="s">
        <v>520</v>
      </c>
      <c r="D71" s="620"/>
      <c r="E71" s="619"/>
      <c r="F71" s="619"/>
      <c r="G71" s="613"/>
      <c r="H71" s="619"/>
      <c r="I71" s="645"/>
    </row>
    <row r="72" spans="1:9" ht="48" x14ac:dyDescent="0.2">
      <c r="A72" s="625" t="s">
        <v>469</v>
      </c>
      <c r="B72" s="1435" t="s">
        <v>470</v>
      </c>
      <c r="C72" s="1435"/>
      <c r="D72" s="626" t="s">
        <v>471</v>
      </c>
      <c r="E72" s="625" t="s">
        <v>472</v>
      </c>
      <c r="F72" s="625" t="s">
        <v>473</v>
      </c>
      <c r="G72" s="625" t="s">
        <v>474</v>
      </c>
      <c r="H72" s="625" t="s">
        <v>37</v>
      </c>
      <c r="I72" s="625" t="s">
        <v>475</v>
      </c>
    </row>
    <row r="73" spans="1:9" ht="12" x14ac:dyDescent="0.2">
      <c r="A73" s="1445" t="s">
        <v>476</v>
      </c>
      <c r="B73" s="1445"/>
      <c r="C73" s="1445"/>
      <c r="D73" s="627"/>
      <c r="E73" s="628">
        <f>SUM(E74:E79)</f>
        <v>1170</v>
      </c>
      <c r="F73" s="628">
        <f>SUM(F74:F79)</f>
        <v>0</v>
      </c>
      <c r="G73" s="628">
        <f>SUM(G74:G79)</f>
        <v>1170</v>
      </c>
      <c r="H73" s="629"/>
      <c r="I73" s="643"/>
    </row>
    <row r="74" spans="1:9" ht="11.25" customHeight="1" x14ac:dyDescent="0.2">
      <c r="A74" s="1446">
        <v>1</v>
      </c>
      <c r="B74" s="1447" t="s">
        <v>505</v>
      </c>
      <c r="C74" s="1447"/>
      <c r="D74" s="631">
        <v>2231</v>
      </c>
      <c r="E74" s="632">
        <v>400</v>
      </c>
      <c r="F74" s="629"/>
      <c r="G74" s="633">
        <f t="shared" ref="G74:G79" si="5">E74+F74</f>
        <v>400</v>
      </c>
      <c r="H74" s="629"/>
      <c r="I74" s="1435" t="s">
        <v>506</v>
      </c>
    </row>
    <row r="75" spans="1:9" ht="11.25" customHeight="1" x14ac:dyDescent="0.2">
      <c r="A75" s="1446"/>
      <c r="B75" s="1447"/>
      <c r="C75" s="1447"/>
      <c r="D75" s="636">
        <v>2311</v>
      </c>
      <c r="E75" s="629">
        <v>30</v>
      </c>
      <c r="F75" s="629"/>
      <c r="G75" s="637">
        <f t="shared" si="5"/>
        <v>30</v>
      </c>
      <c r="H75" s="629"/>
      <c r="I75" s="1435"/>
    </row>
    <row r="76" spans="1:9" ht="11.25" customHeight="1" x14ac:dyDescent="0.2">
      <c r="A76" s="1446"/>
      <c r="B76" s="1447"/>
      <c r="C76" s="1447"/>
      <c r="D76" s="636">
        <v>2231</v>
      </c>
      <c r="E76" s="629">
        <v>100</v>
      </c>
      <c r="F76" s="629"/>
      <c r="G76" s="637">
        <f t="shared" si="5"/>
        <v>100</v>
      </c>
      <c r="H76" s="629"/>
      <c r="I76" s="1435"/>
    </row>
    <row r="77" spans="1:9" ht="12" x14ac:dyDescent="0.2">
      <c r="A77" s="1436">
        <v>3</v>
      </c>
      <c r="B77" s="1437" t="s">
        <v>507</v>
      </c>
      <c r="C77" s="1437"/>
      <c r="D77" s="646">
        <v>2231</v>
      </c>
      <c r="E77" s="637">
        <v>200</v>
      </c>
      <c r="F77" s="637"/>
      <c r="G77" s="633">
        <f t="shared" si="5"/>
        <v>200</v>
      </c>
      <c r="H77" s="637"/>
      <c r="I77" s="1435" t="s">
        <v>506</v>
      </c>
    </row>
    <row r="78" spans="1:9" ht="11.25" customHeight="1" x14ac:dyDescent="0.2">
      <c r="A78" s="1436"/>
      <c r="B78" s="1437"/>
      <c r="C78" s="1437"/>
      <c r="D78" s="646">
        <v>2231</v>
      </c>
      <c r="E78" s="637">
        <v>400</v>
      </c>
      <c r="F78" s="637"/>
      <c r="G78" s="633">
        <f t="shared" si="5"/>
        <v>400</v>
      </c>
      <c r="H78" s="637"/>
      <c r="I78" s="1435"/>
    </row>
    <row r="79" spans="1:9" ht="12.75" customHeight="1" x14ac:dyDescent="0.2">
      <c r="A79" s="1436"/>
      <c r="B79" s="1437"/>
      <c r="C79" s="1437"/>
      <c r="D79" s="646">
        <v>2311</v>
      </c>
      <c r="E79" s="637">
        <v>40</v>
      </c>
      <c r="F79" s="637"/>
      <c r="G79" s="633">
        <f t="shared" si="5"/>
        <v>40</v>
      </c>
      <c r="H79" s="637"/>
      <c r="I79" s="1435"/>
    </row>
    <row r="81" spans="1:9" x14ac:dyDescent="0.2">
      <c r="A81" s="613" t="s">
        <v>508</v>
      </c>
    </row>
    <row r="82" spans="1:9" s="640" customFormat="1" x14ac:dyDescent="0.2">
      <c r="A82" s="613" t="s">
        <v>509</v>
      </c>
      <c r="B82" s="613"/>
      <c r="C82" s="613"/>
      <c r="E82" s="613"/>
      <c r="F82" s="613"/>
      <c r="G82" s="647"/>
      <c r="H82" s="613"/>
      <c r="I82" s="613"/>
    </row>
    <row r="83" spans="1:9" s="640" customFormat="1" x14ac:dyDescent="0.2">
      <c r="A83" s="613"/>
      <c r="B83" s="613"/>
      <c r="C83" s="613" t="s">
        <v>510</v>
      </c>
      <c r="E83" s="613"/>
      <c r="F83" s="613"/>
      <c r="G83" s="647"/>
      <c r="H83" s="613"/>
      <c r="I83" s="613"/>
    </row>
    <row r="84" spans="1:9" s="640" customFormat="1" x14ac:dyDescent="0.2">
      <c r="A84" s="613"/>
      <c r="B84" s="613"/>
      <c r="C84" s="613" t="s">
        <v>511</v>
      </c>
      <c r="E84" s="613"/>
      <c r="F84" s="613"/>
      <c r="G84" s="647"/>
      <c r="H84" s="613"/>
      <c r="I84" s="613"/>
    </row>
    <row r="86" spans="1:9" s="640" customFormat="1" x14ac:dyDescent="0.2">
      <c r="A86" s="613" t="s">
        <v>512</v>
      </c>
      <c r="B86" s="613"/>
      <c r="C86" s="613"/>
      <c r="E86" s="613"/>
      <c r="F86" s="613"/>
      <c r="G86" s="647"/>
      <c r="H86" s="613"/>
      <c r="I86" s="613"/>
    </row>
    <row r="87" spans="1:9" s="640" customFormat="1" x14ac:dyDescent="0.2">
      <c r="A87" s="613"/>
      <c r="B87" s="613" t="s">
        <v>513</v>
      </c>
      <c r="C87" s="613"/>
      <c r="E87" s="613"/>
      <c r="F87" s="613"/>
      <c r="G87" s="647"/>
      <c r="H87" s="613"/>
      <c r="I87" s="613"/>
    </row>
    <row r="88" spans="1:9" s="640" customFormat="1" x14ac:dyDescent="0.2">
      <c r="A88" s="613"/>
      <c r="B88" s="613" t="s">
        <v>514</v>
      </c>
      <c r="C88" s="613"/>
      <c r="E88" s="613"/>
      <c r="F88" s="613"/>
      <c r="G88" s="647"/>
      <c r="H88" s="613"/>
      <c r="I88" s="613"/>
    </row>
    <row r="89" spans="1:9" s="640" customFormat="1" x14ac:dyDescent="0.2">
      <c r="A89" s="613"/>
      <c r="B89" s="613"/>
      <c r="C89" s="613" t="s">
        <v>515</v>
      </c>
      <c r="E89" s="613"/>
      <c r="F89" s="613"/>
      <c r="G89" s="647"/>
      <c r="H89" s="613"/>
      <c r="I89" s="613"/>
    </row>
    <row r="90" spans="1:9" s="640" customFormat="1" x14ac:dyDescent="0.2">
      <c r="A90" s="613"/>
      <c r="B90" s="613" t="s">
        <v>516</v>
      </c>
      <c r="C90" s="613"/>
      <c r="E90" s="613"/>
      <c r="F90" s="613"/>
      <c r="G90" s="647"/>
      <c r="H90" s="613"/>
      <c r="I90" s="613"/>
    </row>
    <row r="91" spans="1:9" s="640" customFormat="1" x14ac:dyDescent="0.2">
      <c r="A91" s="613"/>
      <c r="B91" s="613" t="s">
        <v>517</v>
      </c>
      <c r="C91" s="613"/>
      <c r="E91" s="613"/>
      <c r="F91" s="613"/>
      <c r="G91" s="647"/>
      <c r="H91" s="613"/>
      <c r="I91" s="613"/>
    </row>
    <row r="92" spans="1:9" s="640" customFormat="1" x14ac:dyDescent="0.2">
      <c r="A92" s="613"/>
      <c r="B92" s="613"/>
      <c r="C92" s="613" t="s">
        <v>518</v>
      </c>
      <c r="E92" s="613"/>
      <c r="F92" s="613"/>
      <c r="G92" s="647"/>
      <c r="H92" s="613"/>
      <c r="I92" s="613"/>
    </row>
  </sheetData>
  <sheetProtection algorithmName="SHA-512" hashValue="YOzpRKXk44P2aC1oD/it3KUksctp4sFPYVhLoV1cZs692asHqJYEe3jxjiYiSHal3muVT9VZxsh7yzY0+Sw/ZQ==" saltValue="LJMHJ8dAkoy3sYcvQ+Klqw==" spinCount="100000" sheet="1" objects="1" scenarios="1"/>
  <mergeCells count="70">
    <mergeCell ref="B18:C18"/>
    <mergeCell ref="A4:B4"/>
    <mergeCell ref="A5:B5"/>
    <mergeCell ref="A7:I7"/>
    <mergeCell ref="A9:B9"/>
    <mergeCell ref="A10:B10"/>
    <mergeCell ref="A11:B11"/>
    <mergeCell ref="B12:C12"/>
    <mergeCell ref="A13:C13"/>
    <mergeCell ref="B14:C14"/>
    <mergeCell ref="A16:B16"/>
    <mergeCell ref="A17:B17"/>
    <mergeCell ref="A31:B31"/>
    <mergeCell ref="A19:C19"/>
    <mergeCell ref="A20:A22"/>
    <mergeCell ref="B20:C22"/>
    <mergeCell ref="B23:C23"/>
    <mergeCell ref="A25:B25"/>
    <mergeCell ref="A26:B26"/>
    <mergeCell ref="B27:C27"/>
    <mergeCell ref="A28:C28"/>
    <mergeCell ref="B29:C29"/>
    <mergeCell ref="A32:B32"/>
    <mergeCell ref="B33:C33"/>
    <mergeCell ref="A34:C34"/>
    <mergeCell ref="B35:C35"/>
    <mergeCell ref="A36:A37"/>
    <mergeCell ref="B36:C37"/>
    <mergeCell ref="I44:I48"/>
    <mergeCell ref="B49:C49"/>
    <mergeCell ref="B50:C50"/>
    <mergeCell ref="H36:H37"/>
    <mergeCell ref="I36:I37"/>
    <mergeCell ref="B38:C38"/>
    <mergeCell ref="A40:B40"/>
    <mergeCell ref="A41:B41"/>
    <mergeCell ref="B42:C42"/>
    <mergeCell ref="B51:C51"/>
    <mergeCell ref="B52:C52"/>
    <mergeCell ref="B62:C62"/>
    <mergeCell ref="B53:C53"/>
    <mergeCell ref="A43:C43"/>
    <mergeCell ref="A44:A48"/>
    <mergeCell ref="B44:C48"/>
    <mergeCell ref="I54:I58"/>
    <mergeCell ref="A59:A60"/>
    <mergeCell ref="B59:C60"/>
    <mergeCell ref="H59:H60"/>
    <mergeCell ref="I59:I60"/>
    <mergeCell ref="A67:C67"/>
    <mergeCell ref="B68:C68"/>
    <mergeCell ref="A54:A58"/>
    <mergeCell ref="B54:C58"/>
    <mergeCell ref="H54:H55"/>
    <mergeCell ref="I74:I76"/>
    <mergeCell ref="A77:A79"/>
    <mergeCell ref="B77:C79"/>
    <mergeCell ref="I77:I79"/>
    <mergeCell ref="I20:I22"/>
    <mergeCell ref="H20:H22"/>
    <mergeCell ref="A70:B70"/>
    <mergeCell ref="A71:B71"/>
    <mergeCell ref="B72:C72"/>
    <mergeCell ref="A73:C73"/>
    <mergeCell ref="A74:A76"/>
    <mergeCell ref="B74:C76"/>
    <mergeCell ref="B61:C61"/>
    <mergeCell ref="A64:B64"/>
    <mergeCell ref="A65:B65"/>
    <mergeCell ref="B66:C6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2020.gada 17.decembra saistošajiem noteikumiem Nr.38
(protokols Nr.23, 14.punkts)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7" sqref="R7"/>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581</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582</v>
      </c>
      <c r="D3" s="1410"/>
      <c r="E3" s="1410"/>
      <c r="F3" s="1410"/>
      <c r="G3" s="1410"/>
      <c r="H3" s="1410"/>
      <c r="I3" s="1410"/>
      <c r="J3" s="1410"/>
      <c r="K3" s="1410"/>
      <c r="L3" s="1410"/>
      <c r="M3" s="1410"/>
      <c r="N3" s="1410"/>
      <c r="O3" s="1410"/>
      <c r="P3" s="1411"/>
      <c r="Q3" s="590"/>
    </row>
    <row r="4" spans="1:17" ht="12.75" customHeight="1" x14ac:dyDescent="0.25">
      <c r="A4" s="3" t="s">
        <v>4</v>
      </c>
      <c r="B4" s="4"/>
      <c r="C4" s="1410" t="s">
        <v>583</v>
      </c>
      <c r="D4" s="1410"/>
      <c r="E4" s="1410"/>
      <c r="F4" s="1410"/>
      <c r="G4" s="1410"/>
      <c r="H4" s="1410"/>
      <c r="I4" s="1410"/>
      <c r="J4" s="1410"/>
      <c r="K4" s="1410"/>
      <c r="L4" s="1410"/>
      <c r="M4" s="1410"/>
      <c r="N4" s="1410"/>
      <c r="O4" s="1410"/>
      <c r="P4" s="1411"/>
      <c r="Q4" s="590"/>
    </row>
    <row r="5" spans="1:17" ht="12.75" customHeight="1" x14ac:dyDescent="0.25">
      <c r="A5" s="5" t="s">
        <v>6</v>
      </c>
      <c r="B5" s="6"/>
      <c r="C5" s="1404" t="s">
        <v>584</v>
      </c>
      <c r="D5" s="1404"/>
      <c r="E5" s="1404"/>
      <c r="F5" s="1404"/>
      <c r="G5" s="1404"/>
      <c r="H5" s="1404"/>
      <c r="I5" s="1404"/>
      <c r="J5" s="1404"/>
      <c r="K5" s="1404"/>
      <c r="L5" s="1404"/>
      <c r="M5" s="1404"/>
      <c r="N5" s="1404"/>
      <c r="O5" s="1404"/>
      <c r="P5" s="1405"/>
      <c r="Q5" s="590"/>
    </row>
    <row r="6" spans="1:17" ht="12.75" customHeight="1" x14ac:dyDescent="0.25">
      <c r="A6" s="5" t="s">
        <v>8</v>
      </c>
      <c r="B6" s="6"/>
      <c r="C6" s="1404" t="s">
        <v>585</v>
      </c>
      <c r="D6" s="1404"/>
      <c r="E6" s="1404"/>
      <c r="F6" s="1404"/>
      <c r="G6" s="1404"/>
      <c r="H6" s="1404"/>
      <c r="I6" s="1404"/>
      <c r="J6" s="1404"/>
      <c r="K6" s="1404"/>
      <c r="L6" s="1404"/>
      <c r="M6" s="1404"/>
      <c r="N6" s="1404"/>
      <c r="O6" s="1404"/>
      <c r="P6" s="1405"/>
      <c r="Q6" s="590"/>
    </row>
    <row r="7" spans="1:17" x14ac:dyDescent="0.25">
      <c r="A7" s="5" t="s">
        <v>10</v>
      </c>
      <c r="B7" s="6"/>
      <c r="C7" s="1410" t="s">
        <v>586</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587</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197995</v>
      </c>
      <c r="D20" s="32">
        <f t="shared" ref="D20:E20" si="0">SUM(D21,D24,D25,D41,D43)</f>
        <v>197942</v>
      </c>
      <c r="E20" s="33">
        <f t="shared" si="0"/>
        <v>53</v>
      </c>
      <c r="F20" s="34">
        <f>SUM(F21,F24,F25,F41,F43)</f>
        <v>197995</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5.5" thickTop="1" thickBot="1" x14ac:dyDescent="0.3">
      <c r="A24" s="300">
        <v>19300</v>
      </c>
      <c r="B24" s="300" t="s">
        <v>44</v>
      </c>
      <c r="C24" s="556">
        <f>F24+I24</f>
        <v>197995</v>
      </c>
      <c r="D24" s="301">
        <v>197942</v>
      </c>
      <c r="E24" s="544">
        <v>53</v>
      </c>
      <c r="F24" s="303">
        <f t="shared" si="9"/>
        <v>197995</v>
      </c>
      <c r="G24" s="301"/>
      <c r="H24" s="302"/>
      <c r="I24" s="303">
        <f t="shared" si="10"/>
        <v>0</v>
      </c>
      <c r="J24" s="304" t="s">
        <v>45</v>
      </c>
      <c r="K24" s="305" t="s">
        <v>45</v>
      </c>
      <c r="L24" s="308" t="s">
        <v>45</v>
      </c>
      <c r="M24" s="306" t="s">
        <v>45</v>
      </c>
      <c r="N24" s="307" t="s">
        <v>45</v>
      </c>
      <c r="O24" s="308" t="s">
        <v>45</v>
      </c>
      <c r="P24" s="650"/>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197995</v>
      </c>
      <c r="D50" s="150">
        <f t="shared" ref="D50:E50" si="26">SUM(D51,D269)</f>
        <v>197942</v>
      </c>
      <c r="E50" s="151">
        <f t="shared" si="26"/>
        <v>53</v>
      </c>
      <c r="F50" s="152">
        <f>SUM(F51,F269)</f>
        <v>197995</v>
      </c>
      <c r="G50" s="150">
        <f t="shared" ref="G50:O50" si="27">SUM(G51,G269)</f>
        <v>0</v>
      </c>
      <c r="H50" s="151">
        <f t="shared" si="27"/>
        <v>0</v>
      </c>
      <c r="I50" s="152">
        <f t="shared" si="27"/>
        <v>0</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197995</v>
      </c>
      <c r="D51" s="157">
        <f t="shared" ref="D51:E51" si="28">SUM(D52,D181)</f>
        <v>197942</v>
      </c>
      <c r="E51" s="158">
        <f t="shared" si="28"/>
        <v>53</v>
      </c>
      <c r="F51" s="159">
        <f>SUM(F52,F181)</f>
        <v>197995</v>
      </c>
      <c r="G51" s="157">
        <f t="shared" ref="G51:H51" si="29">SUM(G52,G181)</f>
        <v>0</v>
      </c>
      <c r="H51" s="158">
        <f t="shared" si="29"/>
        <v>0</v>
      </c>
      <c r="I51" s="159">
        <f>SUM(I52,I181)</f>
        <v>0</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x14ac:dyDescent="0.25">
      <c r="A52" s="162"/>
      <c r="B52" s="20" t="s">
        <v>73</v>
      </c>
      <c r="C52" s="569">
        <f t="shared" si="4"/>
        <v>197995</v>
      </c>
      <c r="D52" s="163">
        <f t="shared" ref="D52:E52" si="32">SUM(D53,D75,D160,D174)</f>
        <v>197942</v>
      </c>
      <c r="E52" s="164">
        <f t="shared" si="32"/>
        <v>53</v>
      </c>
      <c r="F52" s="165">
        <f>SUM(F53,F75,F160,F174)</f>
        <v>197995</v>
      </c>
      <c r="G52" s="163">
        <f t="shared" ref="G52:H52" si="33">SUM(G53,G75,G160,G174)</f>
        <v>0</v>
      </c>
      <c r="H52" s="164">
        <f t="shared" si="33"/>
        <v>0</v>
      </c>
      <c r="I52" s="165">
        <f>SUM(I53,I75,I160,I174)</f>
        <v>0</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x14ac:dyDescent="0.25">
      <c r="A53" s="168">
        <v>1000</v>
      </c>
      <c r="B53" s="168" t="s">
        <v>74</v>
      </c>
      <c r="C53" s="570">
        <f t="shared" si="4"/>
        <v>197995</v>
      </c>
      <c r="D53" s="169">
        <f t="shared" ref="D53:E53" si="36">SUM(D54,D67)</f>
        <v>197942</v>
      </c>
      <c r="E53" s="170">
        <f t="shared" si="36"/>
        <v>53</v>
      </c>
      <c r="F53" s="171">
        <f>SUM(F54,F67)</f>
        <v>197995</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152702</v>
      </c>
      <c r="D54" s="176">
        <f t="shared" ref="D54:E54" si="40">SUM(D55,D58,D66)</f>
        <v>152702</v>
      </c>
      <c r="E54" s="177">
        <f t="shared" si="40"/>
        <v>0</v>
      </c>
      <c r="F54" s="178">
        <f>SUM(F55,F58,F66)</f>
        <v>152702</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133427</v>
      </c>
      <c r="D55" s="140">
        <f t="shared" ref="D55:E55" si="44">SUM(D56:D57)</f>
        <v>133427</v>
      </c>
      <c r="E55" s="141">
        <f t="shared" si="44"/>
        <v>0</v>
      </c>
      <c r="F55" s="182">
        <f>SUM(F56:F57)</f>
        <v>133427</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customHeight="1" x14ac:dyDescent="0.25">
      <c r="A57" s="52">
        <v>1119</v>
      </c>
      <c r="B57" s="79" t="s">
        <v>78</v>
      </c>
      <c r="C57" s="559">
        <f t="shared" si="4"/>
        <v>133427</v>
      </c>
      <c r="D57" s="190">
        <v>133427</v>
      </c>
      <c r="E57" s="191"/>
      <c r="F57" s="192">
        <f t="shared" si="48"/>
        <v>133427</v>
      </c>
      <c r="G57" s="190"/>
      <c r="H57" s="191"/>
      <c r="I57" s="192">
        <f t="shared" si="49"/>
        <v>0</v>
      </c>
      <c r="J57" s="193"/>
      <c r="K57" s="191"/>
      <c r="L57" s="192">
        <f t="shared" si="50"/>
        <v>0</v>
      </c>
      <c r="M57" s="190"/>
      <c r="N57" s="191"/>
      <c r="O57" s="192">
        <f t="shared" si="51"/>
        <v>0</v>
      </c>
      <c r="P57" s="194"/>
    </row>
    <row r="58" spans="1:16" x14ac:dyDescent="0.25">
      <c r="A58" s="195">
        <v>1140</v>
      </c>
      <c r="B58" s="79" t="s">
        <v>79</v>
      </c>
      <c r="C58" s="559">
        <f t="shared" si="4"/>
        <v>12141</v>
      </c>
      <c r="D58" s="196">
        <f t="shared" ref="D58:E58" si="52">SUM(D59:D65)</f>
        <v>12141</v>
      </c>
      <c r="E58" s="197">
        <f t="shared" si="52"/>
        <v>0</v>
      </c>
      <c r="F58" s="192">
        <f>SUM(F59:F65)</f>
        <v>12141</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227</v>
      </c>
      <c r="D60" s="190">
        <v>227</v>
      </c>
      <c r="E60" s="191"/>
      <c r="F60" s="192">
        <f t="shared" si="56"/>
        <v>227</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3279</v>
      </c>
      <c r="D63" s="190">
        <v>3279</v>
      </c>
      <c r="E63" s="191"/>
      <c r="F63" s="192">
        <f t="shared" si="56"/>
        <v>3279</v>
      </c>
      <c r="G63" s="190"/>
      <c r="H63" s="191"/>
      <c r="I63" s="192">
        <f t="shared" si="57"/>
        <v>0</v>
      </c>
      <c r="J63" s="193"/>
      <c r="K63" s="191"/>
      <c r="L63" s="192">
        <f t="shared" si="58"/>
        <v>0</v>
      </c>
      <c r="M63" s="190"/>
      <c r="N63" s="191"/>
      <c r="O63" s="192">
        <f t="shared" si="59"/>
        <v>0</v>
      </c>
      <c r="P63" s="194"/>
    </row>
    <row r="64" spans="1:16" x14ac:dyDescent="0.25">
      <c r="A64" s="52">
        <v>1148</v>
      </c>
      <c r="B64" s="79" t="s">
        <v>85</v>
      </c>
      <c r="C64" s="559">
        <f t="shared" si="4"/>
        <v>8635</v>
      </c>
      <c r="D64" s="190">
        <v>8635</v>
      </c>
      <c r="E64" s="191"/>
      <c r="F64" s="192">
        <f t="shared" si="56"/>
        <v>8635</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x14ac:dyDescent="0.25">
      <c r="A66" s="181">
        <v>1150</v>
      </c>
      <c r="B66" s="135" t="s">
        <v>88</v>
      </c>
      <c r="C66" s="565">
        <f t="shared" si="4"/>
        <v>7134</v>
      </c>
      <c r="D66" s="199">
        <v>7134</v>
      </c>
      <c r="E66" s="200"/>
      <c r="F66" s="182">
        <f t="shared" si="56"/>
        <v>7134</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45293</v>
      </c>
      <c r="D67" s="176">
        <f t="shared" ref="D67:E67" si="60">SUM(D68:D69)</f>
        <v>45240</v>
      </c>
      <c r="E67" s="177">
        <f t="shared" si="60"/>
        <v>53</v>
      </c>
      <c r="F67" s="178">
        <f>SUM(F68:F69)</f>
        <v>45293</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x14ac:dyDescent="0.25">
      <c r="A68" s="596">
        <v>1210</v>
      </c>
      <c r="B68" s="71" t="s">
        <v>90</v>
      </c>
      <c r="C68" s="558">
        <f t="shared" si="4"/>
        <v>36431</v>
      </c>
      <c r="D68" s="185">
        <v>36431</v>
      </c>
      <c r="E68" s="186"/>
      <c r="F68" s="187">
        <f>D68+E68</f>
        <v>36431</v>
      </c>
      <c r="G68" s="185"/>
      <c r="H68" s="186"/>
      <c r="I68" s="187">
        <f>G68+H68</f>
        <v>0</v>
      </c>
      <c r="J68" s="188"/>
      <c r="K68" s="186"/>
      <c r="L68" s="187">
        <f>J68+K68</f>
        <v>0</v>
      </c>
      <c r="M68" s="185"/>
      <c r="N68" s="186"/>
      <c r="O68" s="187">
        <f t="shared" ref="O68" si="64">M68+N68</f>
        <v>0</v>
      </c>
      <c r="P68" s="189"/>
    </row>
    <row r="69" spans="1:16" ht="24" x14ac:dyDescent="0.25">
      <c r="A69" s="195">
        <v>1220</v>
      </c>
      <c r="B69" s="79" t="s">
        <v>92</v>
      </c>
      <c r="C69" s="559">
        <f t="shared" si="4"/>
        <v>8862</v>
      </c>
      <c r="D69" s="196">
        <f t="shared" ref="D69:E69" si="65">SUM(D70:D74)</f>
        <v>8809</v>
      </c>
      <c r="E69" s="197">
        <f t="shared" si="65"/>
        <v>53</v>
      </c>
      <c r="F69" s="192">
        <f>SUM(F70:F74)</f>
        <v>8862</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6755</v>
      </c>
      <c r="D70" s="190">
        <v>6755</v>
      </c>
      <c r="E70" s="191"/>
      <c r="F70" s="192">
        <f t="shared" ref="F70:F74" si="69">D70+E70</f>
        <v>6755</v>
      </c>
      <c r="G70" s="190"/>
      <c r="H70" s="191"/>
      <c r="I70" s="192">
        <f t="shared" ref="I70:I74" si="70">G70+H70</f>
        <v>0</v>
      </c>
      <c r="J70" s="193"/>
      <c r="K70" s="191"/>
      <c r="L70" s="192">
        <f t="shared" ref="L70:L74" si="71">J70+K70</f>
        <v>0</v>
      </c>
      <c r="M70" s="190"/>
      <c r="N70" s="191"/>
      <c r="O70" s="192">
        <f t="shared" ref="O70:O74" si="72">M70+N70</f>
        <v>0</v>
      </c>
      <c r="P70" s="208"/>
    </row>
    <row r="71" spans="1:16" x14ac:dyDescent="0.25">
      <c r="A71" s="52">
        <v>1223</v>
      </c>
      <c r="B71" s="79" t="s">
        <v>94</v>
      </c>
      <c r="C71" s="559">
        <f t="shared" si="4"/>
        <v>400</v>
      </c>
      <c r="D71" s="190">
        <v>400</v>
      </c>
      <c r="E71" s="191"/>
      <c r="F71" s="192">
        <f t="shared" si="69"/>
        <v>400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1707</v>
      </c>
      <c r="D73" s="190">
        <v>1654</v>
      </c>
      <c r="E73" s="549">
        <v>53</v>
      </c>
      <c r="F73" s="192">
        <f t="shared" si="69"/>
        <v>1707</v>
      </c>
      <c r="G73" s="190"/>
      <c r="H73" s="191"/>
      <c r="I73" s="192">
        <f t="shared" si="70"/>
        <v>0</v>
      </c>
      <c r="J73" s="193"/>
      <c r="K73" s="191"/>
      <c r="L73" s="192">
        <f t="shared" si="71"/>
        <v>0</v>
      </c>
      <c r="M73" s="190"/>
      <c r="N73" s="191"/>
      <c r="O73" s="192">
        <f t="shared" si="72"/>
        <v>0</v>
      </c>
      <c r="P73" s="208" t="s">
        <v>588</v>
      </c>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hidden="1" x14ac:dyDescent="0.25">
      <c r="A75" s="168">
        <v>2000</v>
      </c>
      <c r="B75" s="168" t="s">
        <v>98</v>
      </c>
      <c r="C75" s="570">
        <f t="shared" si="4"/>
        <v>0</v>
      </c>
      <c r="D75" s="169">
        <f t="shared" ref="D75:O75" si="73">SUM(D76,D83,D120,D151,D152)</f>
        <v>0</v>
      </c>
      <c r="E75" s="170">
        <f t="shared" si="73"/>
        <v>0</v>
      </c>
      <c r="F75" s="171">
        <f t="shared" si="73"/>
        <v>0</v>
      </c>
      <c r="G75" s="169">
        <f t="shared" si="73"/>
        <v>0</v>
      </c>
      <c r="H75" s="170">
        <f t="shared" si="73"/>
        <v>0</v>
      </c>
      <c r="I75" s="171">
        <f t="shared" si="73"/>
        <v>0</v>
      </c>
      <c r="J75" s="172">
        <f t="shared" si="73"/>
        <v>0</v>
      </c>
      <c r="K75" s="170">
        <f t="shared" si="73"/>
        <v>0</v>
      </c>
      <c r="L75" s="171">
        <f t="shared" si="73"/>
        <v>0</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596">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hidden="1" x14ac:dyDescent="0.25">
      <c r="A83" s="59">
        <v>2200</v>
      </c>
      <c r="B83" s="175" t="s">
        <v>104</v>
      </c>
      <c r="C83" s="557">
        <f t="shared" si="4"/>
        <v>0</v>
      </c>
      <c r="D83" s="176">
        <f t="shared" ref="D83:E83" si="94">SUM(D84,D85,D91,D99,D107,D108,D114,D119)</f>
        <v>0</v>
      </c>
      <c r="E83" s="177">
        <f t="shared" si="94"/>
        <v>0</v>
      </c>
      <c r="F83" s="178">
        <f>SUM(F84,F85,F91,F99,F107,F108,F114,F119)</f>
        <v>0</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hidden="1" x14ac:dyDescent="0.25">
      <c r="A85" s="195">
        <v>2220</v>
      </c>
      <c r="B85" s="79" t="s">
        <v>106</v>
      </c>
      <c r="C85" s="559">
        <f t="shared" ref="C85:C148" si="99">F85+I85+L85+O85</f>
        <v>0</v>
      </c>
      <c r="D85" s="196">
        <f t="shared" ref="D85:E85" si="100">SUM(D86:D90)</f>
        <v>0</v>
      </c>
      <c r="E85" s="197">
        <f t="shared" si="100"/>
        <v>0</v>
      </c>
      <c r="F85" s="192">
        <f>SUM(F86:F90)</f>
        <v>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hidden="1" x14ac:dyDescent="0.25">
      <c r="A87" s="52">
        <v>2222</v>
      </c>
      <c r="B87" s="79" t="s">
        <v>108</v>
      </c>
      <c r="C87" s="559">
        <f t="shared" si="99"/>
        <v>0</v>
      </c>
      <c r="D87" s="190"/>
      <c r="E87" s="191"/>
      <c r="F87" s="192">
        <f t="shared" si="104"/>
        <v>0</v>
      </c>
      <c r="G87" s="190"/>
      <c r="H87" s="191"/>
      <c r="I87" s="192">
        <f t="shared" si="105"/>
        <v>0</v>
      </c>
      <c r="J87" s="193"/>
      <c r="K87" s="191"/>
      <c r="L87" s="192">
        <f t="shared" si="106"/>
        <v>0</v>
      </c>
      <c r="M87" s="190"/>
      <c r="N87" s="191"/>
      <c r="O87" s="192">
        <f t="shared" si="107"/>
        <v>0</v>
      </c>
      <c r="P87" s="194"/>
    </row>
    <row r="88" spans="1:16" hidden="1" x14ac:dyDescent="0.25">
      <c r="A88" s="52">
        <v>2223</v>
      </c>
      <c r="B88" s="79" t="s">
        <v>109</v>
      </c>
      <c r="C88" s="559">
        <f t="shared" si="99"/>
        <v>0</v>
      </c>
      <c r="D88" s="190"/>
      <c r="E88" s="191"/>
      <c r="F88" s="192">
        <f t="shared" si="104"/>
        <v>0</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hidden="1" x14ac:dyDescent="0.25">
      <c r="A91" s="195">
        <v>2230</v>
      </c>
      <c r="B91" s="79" t="s">
        <v>112</v>
      </c>
      <c r="C91" s="559">
        <f t="shared" si="99"/>
        <v>0</v>
      </c>
      <c r="D91" s="196">
        <f t="shared" ref="D91:E91" si="108">SUM(D92:D98)</f>
        <v>0</v>
      </c>
      <c r="E91" s="197">
        <f t="shared" si="108"/>
        <v>0</v>
      </c>
      <c r="F91" s="192">
        <f>SUM(F92:F98)</f>
        <v>0</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idden="1" x14ac:dyDescent="0.25">
      <c r="A98" s="52">
        <v>2239</v>
      </c>
      <c r="B98" s="79" t="s">
        <v>119</v>
      </c>
      <c r="C98" s="559">
        <f t="shared" si="99"/>
        <v>0</v>
      </c>
      <c r="D98" s="190"/>
      <c r="E98" s="191"/>
      <c r="F98" s="192">
        <f t="shared" si="112"/>
        <v>0</v>
      </c>
      <c r="G98" s="190"/>
      <c r="H98" s="191"/>
      <c r="I98" s="192">
        <f t="shared" si="113"/>
        <v>0</v>
      </c>
      <c r="J98" s="193"/>
      <c r="K98" s="191"/>
      <c r="L98" s="192">
        <f t="shared" si="114"/>
        <v>0</v>
      </c>
      <c r="M98" s="190"/>
      <c r="N98" s="191"/>
      <c r="O98" s="192">
        <f t="shared" si="115"/>
        <v>0</v>
      </c>
      <c r="P98" s="194"/>
    </row>
    <row r="99" spans="1:16" ht="36" hidden="1" x14ac:dyDescent="0.25">
      <c r="A99" s="195">
        <v>2240</v>
      </c>
      <c r="B99" s="79" t="s">
        <v>120</v>
      </c>
      <c r="C99" s="559">
        <f t="shared" si="99"/>
        <v>0</v>
      </c>
      <c r="D99" s="196">
        <f t="shared" ref="D99:E99" si="116">SUM(D100:D106)</f>
        <v>0</v>
      </c>
      <c r="E99" s="197">
        <f t="shared" si="116"/>
        <v>0</v>
      </c>
      <c r="F99" s="192">
        <f>SUM(F100:F106)</f>
        <v>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idden="1" x14ac:dyDescent="0.25">
      <c r="A108" s="195">
        <v>2260</v>
      </c>
      <c r="B108" s="79" t="s">
        <v>129</v>
      </c>
      <c r="C108" s="559">
        <f t="shared" si="99"/>
        <v>0</v>
      </c>
      <c r="D108" s="196">
        <f t="shared" ref="D108:E108" si="124">SUM(D109:D113)</f>
        <v>0</v>
      </c>
      <c r="E108" s="197">
        <f t="shared" si="124"/>
        <v>0</v>
      </c>
      <c r="F108" s="192">
        <f>SUM(F109:F113)</f>
        <v>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hidden="1" customHeight="1" x14ac:dyDescent="0.25">
      <c r="A120" s="130">
        <v>2300</v>
      </c>
      <c r="B120" s="99" t="s">
        <v>141</v>
      </c>
      <c r="C120" s="561">
        <f t="shared" si="99"/>
        <v>0</v>
      </c>
      <c r="D120" s="214">
        <f t="shared" ref="D120:E120" si="140">SUM(D121,D126,D130,D131,D134,D138,D146,D147,D150)</f>
        <v>0</v>
      </c>
      <c r="E120" s="215">
        <f t="shared" si="140"/>
        <v>0</v>
      </c>
      <c r="F120" s="216">
        <f>SUM(F121,F126,F130,F131,F134,F138,F146,F147,F150)</f>
        <v>0</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hidden="1" x14ac:dyDescent="0.25">
      <c r="A121" s="596">
        <v>2310</v>
      </c>
      <c r="B121" s="71" t="s">
        <v>142</v>
      </c>
      <c r="C121" s="558">
        <f t="shared" si="99"/>
        <v>0</v>
      </c>
      <c r="D121" s="204">
        <f t="shared" ref="D121:O121" si="144">SUM(D122:D125)</f>
        <v>0</v>
      </c>
      <c r="E121" s="205">
        <f t="shared" si="144"/>
        <v>0</v>
      </c>
      <c r="F121" s="187">
        <f t="shared" si="144"/>
        <v>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hidden="1" x14ac:dyDescent="0.25">
      <c r="A123" s="52">
        <v>2312</v>
      </c>
      <c r="B123" s="79" t="s">
        <v>144</v>
      </c>
      <c r="C123" s="559">
        <f t="shared" si="99"/>
        <v>0</v>
      </c>
      <c r="D123" s="190"/>
      <c r="E123" s="191"/>
      <c r="F123" s="192">
        <f t="shared" si="145"/>
        <v>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6"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596">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596">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596">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596">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596">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hidden="1" x14ac:dyDescent="0.25">
      <c r="A181" s="239"/>
      <c r="B181" s="21" t="s">
        <v>202</v>
      </c>
      <c r="C181" s="569">
        <f t="shared" si="189"/>
        <v>0</v>
      </c>
      <c r="D181" s="163">
        <f t="shared" ref="D181:O181" si="245">SUM(D182,D211,D252,D265)</f>
        <v>0</v>
      </c>
      <c r="E181" s="164">
        <f t="shared" si="245"/>
        <v>0</v>
      </c>
      <c r="F181" s="165">
        <f t="shared" si="245"/>
        <v>0</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hidden="1" x14ac:dyDescent="0.25">
      <c r="A182" s="168">
        <v>5000</v>
      </c>
      <c r="B182" s="168" t="s">
        <v>203</v>
      </c>
      <c r="C182" s="570">
        <f t="shared" si="189"/>
        <v>0</v>
      </c>
      <c r="D182" s="169">
        <f t="shared" ref="D182:E182" si="246">D183+D187</f>
        <v>0</v>
      </c>
      <c r="E182" s="170">
        <f t="shared" si="246"/>
        <v>0</v>
      </c>
      <c r="F182" s="171">
        <f>F183+F187</f>
        <v>0</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596">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hidden="1" x14ac:dyDescent="0.25">
      <c r="A187" s="59">
        <v>5200</v>
      </c>
      <c r="B187" s="175" t="s">
        <v>208</v>
      </c>
      <c r="C187" s="557">
        <f t="shared" si="189"/>
        <v>0</v>
      </c>
      <c r="D187" s="176">
        <f t="shared" ref="D187:E187" si="258">D188+D198+D199+D206+D207+D208+D210</f>
        <v>0</v>
      </c>
      <c r="E187" s="177">
        <f t="shared" si="258"/>
        <v>0</v>
      </c>
      <c r="F187" s="178">
        <f>F188+F198+F199+F206+F207+F208+F210</f>
        <v>0</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596">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596">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596">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595">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596">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596">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197995</v>
      </c>
      <c r="D272" s="269">
        <f>SUM(D269,D265,D252,D211,D182,D174,D160,D75,D53)</f>
        <v>197942</v>
      </c>
      <c r="E272" s="270">
        <f t="shared" ref="E272:O272" si="371">SUM(E269,E265,E252,E211,E182,E174,E160,E75,E53)</f>
        <v>53</v>
      </c>
      <c r="F272" s="271">
        <f t="shared" si="371"/>
        <v>197995</v>
      </c>
      <c r="G272" s="269">
        <f t="shared" si="371"/>
        <v>0</v>
      </c>
      <c r="H272" s="270">
        <f t="shared" si="371"/>
        <v>0</v>
      </c>
      <c r="I272" s="271">
        <f t="shared" si="371"/>
        <v>0</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0aWvS0EKzcz53I9KvnCgUhMejIfcCQMksNegrU7VzCRoj+AkJaqMUCNP1lSflSIkB0KqQr70kB+vDagn330RQw==" saltValue="5yQ8E9JFG7qU7HWKCIFmNg==" spinCount="100000" sheet="1" objects="1" scenarios="1" formatCells="0" formatColumns="0" formatRows="0" sort="0"/>
  <autoFilter ref="A18:P284">
    <filterColumn colId="2">
      <filters>
        <filter val="1 707"/>
        <filter val="12 141"/>
        <filter val="133 427"/>
        <filter val="152 702"/>
        <filter val="197 995"/>
        <filter val="227"/>
        <filter val="3 279"/>
        <filter val="36 431"/>
        <filter val="400"/>
        <filter val="45 293"/>
        <filter val="6 755"/>
        <filter val="7 134"/>
        <filter val="8 635"/>
        <filter val="8 862"/>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2020.gada 17.decembra saistošajiem noteikumiem Nr.38
(protokols Nr.23, 14.punkts)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7" sqref="S7"/>
    </sheetView>
  </sheetViews>
  <sheetFormatPr defaultRowHeight="12" outlineLevelCol="1" x14ac:dyDescent="0.25"/>
  <cols>
    <col min="1" max="1" width="10.85546875" style="297" customWidth="1"/>
    <col min="2" max="2" width="28" style="297" customWidth="1"/>
    <col min="3" max="3" width="8.7109375" style="297" customWidth="1"/>
    <col min="4" max="5" width="8.7109375" style="297" hidden="1" customWidth="1" outlineLevel="1"/>
    <col min="6" max="6" width="8.2851562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5703125" style="297" customWidth="1" collapsed="1"/>
    <col min="16" max="16" width="24.855468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458</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343</v>
      </c>
      <c r="D3" s="1410"/>
      <c r="E3" s="1410"/>
      <c r="F3" s="1410"/>
      <c r="G3" s="1410"/>
      <c r="H3" s="1410"/>
      <c r="I3" s="1410"/>
      <c r="J3" s="1410"/>
      <c r="K3" s="1410"/>
      <c r="L3" s="1410"/>
      <c r="M3" s="1410"/>
      <c r="N3" s="1410"/>
      <c r="O3" s="1410"/>
      <c r="P3" s="1411"/>
      <c r="Q3" s="590"/>
    </row>
    <row r="4" spans="1:17" ht="12.75" customHeight="1" x14ac:dyDescent="0.25">
      <c r="A4" s="3" t="s">
        <v>4</v>
      </c>
      <c r="B4" s="4"/>
      <c r="C4" s="1410" t="s">
        <v>344</v>
      </c>
      <c r="D4" s="1410"/>
      <c r="E4" s="1410"/>
      <c r="F4" s="1410"/>
      <c r="G4" s="1410"/>
      <c r="H4" s="1410"/>
      <c r="I4" s="1410"/>
      <c r="J4" s="1410"/>
      <c r="K4" s="1410"/>
      <c r="L4" s="1410"/>
      <c r="M4" s="1410"/>
      <c r="N4" s="1410"/>
      <c r="O4" s="1410"/>
      <c r="P4" s="1411"/>
      <c r="Q4" s="590"/>
    </row>
    <row r="5" spans="1:17" ht="12.75" customHeight="1" x14ac:dyDescent="0.25">
      <c r="A5" s="5" t="s">
        <v>6</v>
      </c>
      <c r="B5" s="6"/>
      <c r="C5" s="1404" t="s">
        <v>345</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4.7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346</v>
      </c>
      <c r="D9" s="1404"/>
      <c r="E9" s="1404"/>
      <c r="F9" s="1404"/>
      <c r="G9" s="1404"/>
      <c r="H9" s="1404"/>
      <c r="I9" s="1404"/>
      <c r="J9" s="1404"/>
      <c r="K9" s="1404"/>
      <c r="L9" s="1404"/>
      <c r="M9" s="1404"/>
      <c r="N9" s="1404"/>
      <c r="O9" s="1404"/>
      <c r="P9" s="1405"/>
      <c r="Q9" s="590"/>
    </row>
    <row r="10" spans="1:17" ht="12.75" customHeight="1" x14ac:dyDescent="0.25">
      <c r="A10" s="5"/>
      <c r="B10" s="6" t="s">
        <v>15</v>
      </c>
      <c r="C10" s="1404" t="s">
        <v>347</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348</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384"/>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7.5" customHeight="1" thickBot="1" x14ac:dyDescent="0.3">
      <c r="A17" s="1385"/>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1053619</v>
      </c>
      <c r="D20" s="32">
        <f t="shared" ref="D20:E20" si="0">SUM(D21,D24,D25,D41,D43)</f>
        <v>745366</v>
      </c>
      <c r="E20" s="33">
        <f t="shared" si="0"/>
        <v>0</v>
      </c>
      <c r="F20" s="34">
        <f>SUM(F21,F24,F25,F41,F43)</f>
        <v>745366</v>
      </c>
      <c r="G20" s="32">
        <f t="shared" ref="G20:H20" si="1">SUM(G21,G24,G43)</f>
        <v>299964</v>
      </c>
      <c r="H20" s="33">
        <f t="shared" si="1"/>
        <v>346</v>
      </c>
      <c r="I20" s="34">
        <f>SUM(I21,I24,I43)</f>
        <v>300310</v>
      </c>
      <c r="J20" s="35">
        <f t="shared" ref="J20:K20" si="2">SUM(J21,J26,J43)</f>
        <v>7943</v>
      </c>
      <c r="K20" s="33">
        <f t="shared" si="2"/>
        <v>0</v>
      </c>
      <c r="L20" s="34">
        <f>SUM(L21,L26,L43)</f>
        <v>7943</v>
      </c>
      <c r="M20" s="32">
        <f t="shared" ref="M20:O20" si="3">SUM(M21,M45)</f>
        <v>0</v>
      </c>
      <c r="N20" s="33">
        <f t="shared" si="3"/>
        <v>0</v>
      </c>
      <c r="O20" s="34">
        <f t="shared" si="3"/>
        <v>0</v>
      </c>
      <c r="P20" s="36"/>
    </row>
    <row r="21" spans="1:17" ht="12.75" thickTop="1" x14ac:dyDescent="0.25">
      <c r="A21" s="37"/>
      <c r="B21" s="38" t="s">
        <v>41</v>
      </c>
      <c r="C21" s="553">
        <f t="shared" ref="C21:C84" si="4">F21+I21+L21+O21</f>
        <v>2646</v>
      </c>
      <c r="D21" s="39">
        <f t="shared" ref="D21:E21" si="5">SUM(D22:D23)</f>
        <v>0</v>
      </c>
      <c r="E21" s="40">
        <f t="shared" si="5"/>
        <v>0</v>
      </c>
      <c r="F21" s="41">
        <f>SUM(F22:F23)</f>
        <v>0</v>
      </c>
      <c r="G21" s="39">
        <f t="shared" ref="G21:H21" si="6">SUM(G22:G23)</f>
        <v>0</v>
      </c>
      <c r="H21" s="40">
        <f t="shared" si="6"/>
        <v>0</v>
      </c>
      <c r="I21" s="41">
        <f>SUM(I22:I23)</f>
        <v>0</v>
      </c>
      <c r="J21" s="42">
        <f t="shared" ref="J21:K21" si="7">SUM(J22:J23)</f>
        <v>2646</v>
      </c>
      <c r="K21" s="40">
        <f t="shared" si="7"/>
        <v>0</v>
      </c>
      <c r="L21" s="41">
        <f>SUM(L22:L23)</f>
        <v>2646</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79">
        <f t="shared" si="4"/>
        <v>2646</v>
      </c>
      <c r="D23" s="329"/>
      <c r="E23" s="330"/>
      <c r="F23" s="331">
        <f t="shared" ref="F23:F25" si="9">D23+E23</f>
        <v>0</v>
      </c>
      <c r="G23" s="329"/>
      <c r="H23" s="330"/>
      <c r="I23" s="331">
        <f t="shared" ref="I23:I24" si="10">G23+H23</f>
        <v>0</v>
      </c>
      <c r="J23" s="332">
        <v>2646</v>
      </c>
      <c r="K23" s="330"/>
      <c r="L23" s="331">
        <f>J23+K23</f>
        <v>2646</v>
      </c>
      <c r="M23" s="329"/>
      <c r="N23" s="330"/>
      <c r="O23" s="331">
        <f>M23+N23</f>
        <v>0</v>
      </c>
      <c r="P23" s="597"/>
    </row>
    <row r="24" spans="1:17" s="29" customFormat="1" ht="27" customHeight="1" thickBot="1" x14ac:dyDescent="0.3">
      <c r="A24" s="300">
        <v>19300</v>
      </c>
      <c r="B24" s="300" t="s">
        <v>44</v>
      </c>
      <c r="C24" s="556">
        <f>F24+I24</f>
        <v>1045676</v>
      </c>
      <c r="D24" s="301">
        <v>745366</v>
      </c>
      <c r="E24" s="302"/>
      <c r="F24" s="303">
        <f t="shared" si="9"/>
        <v>745366</v>
      </c>
      <c r="G24" s="301">
        <v>299964</v>
      </c>
      <c r="H24" s="302">
        <v>346</v>
      </c>
      <c r="I24" s="303">
        <f t="shared" si="10"/>
        <v>300310</v>
      </c>
      <c r="J24" s="304" t="s">
        <v>45</v>
      </c>
      <c r="K24" s="305" t="s">
        <v>45</v>
      </c>
      <c r="L24" s="308" t="s">
        <v>45</v>
      </c>
      <c r="M24" s="306" t="s">
        <v>45</v>
      </c>
      <c r="N24" s="307" t="s">
        <v>45</v>
      </c>
      <c r="O24" s="308" t="s">
        <v>45</v>
      </c>
      <c r="P24" s="208" t="s">
        <v>349</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5297</v>
      </c>
      <c r="D26" s="68" t="s">
        <v>45</v>
      </c>
      <c r="E26" s="67" t="s">
        <v>45</v>
      </c>
      <c r="F26" s="65" t="s">
        <v>45</v>
      </c>
      <c r="G26" s="68" t="s">
        <v>45</v>
      </c>
      <c r="H26" s="67" t="s">
        <v>45</v>
      </c>
      <c r="I26" s="65" t="s">
        <v>45</v>
      </c>
      <c r="J26" s="66">
        <f t="shared" ref="J26:K26" si="11">SUM(J27,J31,J33,J36)</f>
        <v>5297</v>
      </c>
      <c r="K26" s="67">
        <f t="shared" si="11"/>
        <v>0</v>
      </c>
      <c r="L26" s="178">
        <f>SUM(L27,L31,L33,L36)</f>
        <v>5297</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idden="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8.5" customHeight="1" thickBot="1" x14ac:dyDescent="0.3">
      <c r="A36" s="70">
        <v>21390</v>
      </c>
      <c r="B36" s="59" t="s">
        <v>58</v>
      </c>
      <c r="C36" s="557">
        <f t="shared" si="13"/>
        <v>5297</v>
      </c>
      <c r="D36" s="68" t="s">
        <v>45</v>
      </c>
      <c r="E36" s="67" t="s">
        <v>45</v>
      </c>
      <c r="F36" s="65" t="s">
        <v>45</v>
      </c>
      <c r="G36" s="68" t="s">
        <v>45</v>
      </c>
      <c r="H36" s="67" t="s">
        <v>45</v>
      </c>
      <c r="I36" s="65" t="s">
        <v>45</v>
      </c>
      <c r="J36" s="66">
        <f t="shared" ref="J36:K36" si="18">SUM(J37:J40)</f>
        <v>5297</v>
      </c>
      <c r="K36" s="67">
        <f t="shared" si="18"/>
        <v>0</v>
      </c>
      <c r="L36" s="178">
        <f>SUM(L37:L40)</f>
        <v>5297</v>
      </c>
      <c r="M36" s="68" t="s">
        <v>45</v>
      </c>
      <c r="N36" s="67" t="s">
        <v>45</v>
      </c>
      <c r="O36" s="65" t="s">
        <v>45</v>
      </c>
      <c r="P36" s="334"/>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s="344" customFormat="1" ht="32.25" customHeight="1" thickTop="1" x14ac:dyDescent="0.25">
      <c r="A40" s="335">
        <v>21399</v>
      </c>
      <c r="B40" s="336" t="s">
        <v>62</v>
      </c>
      <c r="C40" s="584">
        <f t="shared" si="13"/>
        <v>5297</v>
      </c>
      <c r="D40" s="337" t="s">
        <v>45</v>
      </c>
      <c r="E40" s="338" t="s">
        <v>45</v>
      </c>
      <c r="F40" s="339" t="s">
        <v>45</v>
      </c>
      <c r="G40" s="337" t="s">
        <v>45</v>
      </c>
      <c r="H40" s="338" t="s">
        <v>45</v>
      </c>
      <c r="I40" s="339" t="s">
        <v>45</v>
      </c>
      <c r="J40" s="340">
        <v>5297</v>
      </c>
      <c r="K40" s="341"/>
      <c r="L40" s="515">
        <f t="shared" si="19"/>
        <v>5297</v>
      </c>
      <c r="M40" s="342" t="s">
        <v>45</v>
      </c>
      <c r="N40" s="341" t="s">
        <v>45</v>
      </c>
      <c r="O40" s="339" t="s">
        <v>45</v>
      </c>
      <c r="P40" s="442"/>
    </row>
    <row r="41" spans="1:16" s="29" customFormat="1" ht="26.25" hidden="1" customHeight="1" x14ac:dyDescent="0.25">
      <c r="A41" s="345">
        <v>21420</v>
      </c>
      <c r="B41" s="346" t="s">
        <v>63</v>
      </c>
      <c r="C41" s="585">
        <f>F41</f>
        <v>0</v>
      </c>
      <c r="D41" s="347">
        <f t="shared" ref="D41:E41" si="20">SUM(D42)</f>
        <v>0</v>
      </c>
      <c r="E41" s="348">
        <f t="shared" si="20"/>
        <v>0</v>
      </c>
      <c r="F41" s="349">
        <f>SUM(F42)</f>
        <v>0</v>
      </c>
      <c r="G41" s="347" t="s">
        <v>45</v>
      </c>
      <c r="H41" s="348" t="s">
        <v>45</v>
      </c>
      <c r="I41" s="350" t="s">
        <v>45</v>
      </c>
      <c r="J41" s="351" t="s">
        <v>45</v>
      </c>
      <c r="K41" s="352" t="s">
        <v>45</v>
      </c>
      <c r="L41" s="350" t="s">
        <v>45</v>
      </c>
      <c r="M41" s="353" t="s">
        <v>45</v>
      </c>
      <c r="N41" s="352" t="s">
        <v>45</v>
      </c>
      <c r="O41" s="350" t="s">
        <v>45</v>
      </c>
      <c r="P41" s="354"/>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1053619</v>
      </c>
      <c r="D50" s="150">
        <f t="shared" ref="D50:E50" si="26">SUM(D51,D269)</f>
        <v>745366</v>
      </c>
      <c r="E50" s="151">
        <f t="shared" si="26"/>
        <v>0</v>
      </c>
      <c r="F50" s="152">
        <f>SUM(F51,F269)</f>
        <v>745366</v>
      </c>
      <c r="G50" s="150">
        <f t="shared" ref="G50:O50" si="27">SUM(G51,G269)</f>
        <v>299964</v>
      </c>
      <c r="H50" s="151">
        <f t="shared" si="27"/>
        <v>346</v>
      </c>
      <c r="I50" s="152">
        <f t="shared" si="27"/>
        <v>300310</v>
      </c>
      <c r="J50" s="153">
        <f t="shared" si="27"/>
        <v>7943</v>
      </c>
      <c r="K50" s="151">
        <f t="shared" si="27"/>
        <v>0</v>
      </c>
      <c r="L50" s="152">
        <f t="shared" si="27"/>
        <v>7943</v>
      </c>
      <c r="M50" s="150">
        <f t="shared" si="27"/>
        <v>0</v>
      </c>
      <c r="N50" s="151">
        <f t="shared" si="27"/>
        <v>0</v>
      </c>
      <c r="O50" s="152">
        <f t="shared" si="27"/>
        <v>0</v>
      </c>
      <c r="P50" s="154"/>
    </row>
    <row r="51" spans="1:16" s="29" customFormat="1" ht="36.75" thickTop="1" x14ac:dyDescent="0.25">
      <c r="A51" s="155"/>
      <c r="B51" s="156" t="s">
        <v>72</v>
      </c>
      <c r="C51" s="568">
        <f t="shared" si="4"/>
        <v>1053619</v>
      </c>
      <c r="D51" s="157">
        <f t="shared" ref="D51:E51" si="28">SUM(D52,D181)</f>
        <v>745366</v>
      </c>
      <c r="E51" s="158">
        <f t="shared" si="28"/>
        <v>0</v>
      </c>
      <c r="F51" s="159">
        <f>SUM(F52,F181)</f>
        <v>745366</v>
      </c>
      <c r="G51" s="157">
        <f t="shared" ref="G51:H51" si="29">SUM(G52,G181)</f>
        <v>299964</v>
      </c>
      <c r="H51" s="158">
        <f t="shared" si="29"/>
        <v>346</v>
      </c>
      <c r="I51" s="159">
        <f>SUM(I52,I181)</f>
        <v>300310</v>
      </c>
      <c r="J51" s="160">
        <f t="shared" ref="J51:K51" si="30">SUM(J52,J181)</f>
        <v>7943</v>
      </c>
      <c r="K51" s="158">
        <f t="shared" si="30"/>
        <v>0</v>
      </c>
      <c r="L51" s="159">
        <f>SUM(L52,L181)</f>
        <v>7943</v>
      </c>
      <c r="M51" s="157">
        <f t="shared" ref="M51:O51" si="31">SUM(M52,M181)</f>
        <v>0</v>
      </c>
      <c r="N51" s="158">
        <f t="shared" si="31"/>
        <v>0</v>
      </c>
      <c r="O51" s="159">
        <f t="shared" si="31"/>
        <v>0</v>
      </c>
      <c r="P51" s="161"/>
    </row>
    <row r="52" spans="1:16" s="29" customFormat="1" ht="24" x14ac:dyDescent="0.25">
      <c r="A52" s="162"/>
      <c r="B52" s="20" t="s">
        <v>73</v>
      </c>
      <c r="C52" s="569">
        <f t="shared" si="4"/>
        <v>1044279</v>
      </c>
      <c r="D52" s="163">
        <f t="shared" ref="D52:E52" si="32">SUM(D53,D75,D160,D174)</f>
        <v>737484</v>
      </c>
      <c r="E52" s="164">
        <f t="shared" si="32"/>
        <v>0</v>
      </c>
      <c r="F52" s="165">
        <f>SUM(F53,F75,F160,F174)</f>
        <v>737484</v>
      </c>
      <c r="G52" s="163">
        <f t="shared" ref="G52:H52" si="33">SUM(G53,G75,G160,G174)</f>
        <v>298506</v>
      </c>
      <c r="H52" s="164">
        <f t="shared" si="33"/>
        <v>346</v>
      </c>
      <c r="I52" s="165">
        <f>SUM(I53,I75,I160,I174)</f>
        <v>298852</v>
      </c>
      <c r="J52" s="166">
        <f t="shared" ref="J52:K52" si="34">SUM(J53,J75,J160,J174)</f>
        <v>7943</v>
      </c>
      <c r="K52" s="164">
        <f t="shared" si="34"/>
        <v>0</v>
      </c>
      <c r="L52" s="165">
        <f>SUM(L53,L75,L160,L174)</f>
        <v>7943</v>
      </c>
      <c r="M52" s="163">
        <f t="shared" ref="M52:O52" si="35">SUM(M53,M75,M160,M174)</f>
        <v>0</v>
      </c>
      <c r="N52" s="164">
        <f t="shared" si="35"/>
        <v>0</v>
      </c>
      <c r="O52" s="165">
        <f t="shared" si="35"/>
        <v>0</v>
      </c>
      <c r="P52" s="167"/>
    </row>
    <row r="53" spans="1:16" s="29" customFormat="1" x14ac:dyDescent="0.25">
      <c r="A53" s="168">
        <v>1000</v>
      </c>
      <c r="B53" s="168" t="s">
        <v>74</v>
      </c>
      <c r="C53" s="570">
        <f t="shared" si="4"/>
        <v>687724</v>
      </c>
      <c r="D53" s="169">
        <f t="shared" ref="D53:E53" si="36">SUM(D54,D67)</f>
        <v>393562</v>
      </c>
      <c r="E53" s="170">
        <f t="shared" si="36"/>
        <v>0</v>
      </c>
      <c r="F53" s="171">
        <f>SUM(F54,F67)</f>
        <v>393562</v>
      </c>
      <c r="G53" s="169">
        <f t="shared" ref="G53:H53" si="37">SUM(G54,G67)</f>
        <v>293816</v>
      </c>
      <c r="H53" s="170">
        <f t="shared" si="37"/>
        <v>346</v>
      </c>
      <c r="I53" s="171">
        <f>SUM(I54,I67)</f>
        <v>294162</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521425</v>
      </c>
      <c r="D54" s="176">
        <f t="shared" ref="D54:E54" si="40">SUM(D55,D58,D66)</f>
        <v>287704</v>
      </c>
      <c r="E54" s="177">
        <f t="shared" si="40"/>
        <v>0</v>
      </c>
      <c r="F54" s="178">
        <f>SUM(F55,F58,F66)</f>
        <v>287704</v>
      </c>
      <c r="G54" s="176">
        <f t="shared" ref="G54:H54" si="41">SUM(G55,G58,G66)</f>
        <v>234497</v>
      </c>
      <c r="H54" s="177">
        <f t="shared" si="41"/>
        <v>-776</v>
      </c>
      <c r="I54" s="178">
        <f>SUM(I55,I58,I66)</f>
        <v>233721</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479999</v>
      </c>
      <c r="D55" s="140">
        <f t="shared" ref="D55:E55" si="44">SUM(D56:D57)</f>
        <v>250076</v>
      </c>
      <c r="E55" s="141">
        <f t="shared" si="44"/>
        <v>0</v>
      </c>
      <c r="F55" s="182">
        <f>SUM(F56:F57)</f>
        <v>250076</v>
      </c>
      <c r="G55" s="140">
        <f t="shared" ref="G55:H55" si="45">SUM(G56:G57)</f>
        <v>230978</v>
      </c>
      <c r="H55" s="141">
        <f t="shared" si="45"/>
        <v>-1055</v>
      </c>
      <c r="I55" s="182">
        <f>SUM(I56:I57)</f>
        <v>229923</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75" customHeight="1" x14ac:dyDescent="0.25">
      <c r="A57" s="52">
        <v>1119</v>
      </c>
      <c r="B57" s="79" t="s">
        <v>78</v>
      </c>
      <c r="C57" s="559">
        <f t="shared" si="4"/>
        <v>479999</v>
      </c>
      <c r="D57" s="190">
        <v>250076</v>
      </c>
      <c r="E57" s="191"/>
      <c r="F57" s="192">
        <f t="shared" si="48"/>
        <v>250076</v>
      </c>
      <c r="G57" s="190">
        <v>230978</v>
      </c>
      <c r="H57" s="191">
        <v>-1055</v>
      </c>
      <c r="I57" s="192">
        <f t="shared" si="49"/>
        <v>229923</v>
      </c>
      <c r="J57" s="193"/>
      <c r="K57" s="191"/>
      <c r="L57" s="192">
        <f t="shared" si="50"/>
        <v>0</v>
      </c>
      <c r="M57" s="190"/>
      <c r="N57" s="191"/>
      <c r="O57" s="192">
        <f t="shared" si="51"/>
        <v>0</v>
      </c>
      <c r="P57" s="208" t="s">
        <v>350</v>
      </c>
    </row>
    <row r="58" spans="1:16" x14ac:dyDescent="0.25">
      <c r="A58" s="195">
        <v>1140</v>
      </c>
      <c r="B58" s="79" t="s">
        <v>79</v>
      </c>
      <c r="C58" s="559">
        <f t="shared" si="4"/>
        <v>41426</v>
      </c>
      <c r="D58" s="196">
        <f t="shared" ref="D58:E58" si="52">SUM(D59:D65)</f>
        <v>37628</v>
      </c>
      <c r="E58" s="197">
        <f t="shared" si="52"/>
        <v>0</v>
      </c>
      <c r="F58" s="192">
        <f>SUM(F59:F65)</f>
        <v>37628</v>
      </c>
      <c r="G58" s="196">
        <f t="shared" ref="G58:H58" si="53">SUM(G59:G65)</f>
        <v>3519</v>
      </c>
      <c r="H58" s="197">
        <f t="shared" si="53"/>
        <v>279</v>
      </c>
      <c r="I58" s="192">
        <f>SUM(I59:I65)</f>
        <v>3798</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2815</v>
      </c>
      <c r="D59" s="190">
        <v>2815</v>
      </c>
      <c r="E59" s="191"/>
      <c r="F59" s="192">
        <f t="shared" ref="F59:F66" si="56">D59+E59</f>
        <v>2815</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928</v>
      </c>
      <c r="D60" s="190">
        <v>928</v>
      </c>
      <c r="E60" s="191"/>
      <c r="F60" s="192">
        <f t="shared" si="56"/>
        <v>928</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t="18.75" customHeight="1" x14ac:dyDescent="0.25">
      <c r="A63" s="355">
        <v>1147</v>
      </c>
      <c r="B63" s="356" t="s">
        <v>84</v>
      </c>
      <c r="C63" s="580">
        <f t="shared" si="4"/>
        <v>4458</v>
      </c>
      <c r="D63" s="242">
        <v>4254</v>
      </c>
      <c r="E63" s="211"/>
      <c r="F63" s="241">
        <f t="shared" si="56"/>
        <v>4254</v>
      </c>
      <c r="G63" s="242">
        <v>204</v>
      </c>
      <c r="H63" s="211"/>
      <c r="I63" s="241">
        <f t="shared" si="57"/>
        <v>204</v>
      </c>
      <c r="J63" s="357"/>
      <c r="K63" s="211"/>
      <c r="L63" s="241">
        <f t="shared" si="58"/>
        <v>0</v>
      </c>
      <c r="M63" s="242"/>
      <c r="N63" s="211"/>
      <c r="O63" s="241">
        <f t="shared" si="59"/>
        <v>0</v>
      </c>
      <c r="P63" s="358"/>
    </row>
    <row r="64" spans="1:16" ht="15.75" customHeight="1" x14ac:dyDescent="0.25">
      <c r="A64" s="52">
        <v>1148</v>
      </c>
      <c r="B64" s="79" t="s">
        <v>85</v>
      </c>
      <c r="C64" s="559">
        <f t="shared" si="4"/>
        <v>32946</v>
      </c>
      <c r="D64" s="190">
        <v>29631</v>
      </c>
      <c r="E64" s="191"/>
      <c r="F64" s="192">
        <f t="shared" si="56"/>
        <v>29631</v>
      </c>
      <c r="G64" s="190">
        <v>3315</v>
      </c>
      <c r="H64" s="191"/>
      <c r="I64" s="192">
        <f t="shared" si="57"/>
        <v>3315</v>
      </c>
      <c r="J64" s="193"/>
      <c r="K64" s="191"/>
      <c r="L64" s="192">
        <f t="shared" si="58"/>
        <v>0</v>
      </c>
      <c r="M64" s="190"/>
      <c r="N64" s="191"/>
      <c r="O64" s="192">
        <f t="shared" si="59"/>
        <v>0</v>
      </c>
      <c r="P64" s="194"/>
    </row>
    <row r="65" spans="1:16" ht="29.25" customHeight="1" x14ac:dyDescent="0.25">
      <c r="A65" s="52">
        <v>1149</v>
      </c>
      <c r="B65" s="79" t="s">
        <v>86</v>
      </c>
      <c r="C65" s="559">
        <f t="shared" si="4"/>
        <v>279</v>
      </c>
      <c r="D65" s="190"/>
      <c r="E65" s="191"/>
      <c r="F65" s="192">
        <f t="shared" si="56"/>
        <v>0</v>
      </c>
      <c r="G65" s="190"/>
      <c r="H65" s="191">
        <v>279</v>
      </c>
      <c r="I65" s="192">
        <f t="shared" si="57"/>
        <v>279</v>
      </c>
      <c r="J65" s="193"/>
      <c r="K65" s="191"/>
      <c r="L65" s="192">
        <f t="shared" si="58"/>
        <v>0</v>
      </c>
      <c r="M65" s="190"/>
      <c r="N65" s="191"/>
      <c r="O65" s="192">
        <f t="shared" si="59"/>
        <v>0</v>
      </c>
      <c r="P65" s="208" t="s">
        <v>351</v>
      </c>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166299</v>
      </c>
      <c r="D67" s="176">
        <f t="shared" ref="D67:E67" si="60">SUM(D68:D69)</f>
        <v>105858</v>
      </c>
      <c r="E67" s="177">
        <f t="shared" si="60"/>
        <v>0</v>
      </c>
      <c r="F67" s="178">
        <f>SUM(F68:F69)</f>
        <v>105858</v>
      </c>
      <c r="G67" s="176">
        <f t="shared" ref="G67:H67" si="61">SUM(G68:G69)</f>
        <v>59319</v>
      </c>
      <c r="H67" s="177">
        <f t="shared" si="61"/>
        <v>1122</v>
      </c>
      <c r="I67" s="178">
        <f>SUM(I68:I69)</f>
        <v>60441</v>
      </c>
      <c r="J67" s="179">
        <f t="shared" ref="J67:K67" si="62">SUM(J68:J69)</f>
        <v>0</v>
      </c>
      <c r="K67" s="177">
        <f t="shared" si="62"/>
        <v>0</v>
      </c>
      <c r="L67" s="178">
        <f>SUM(L68:L69)</f>
        <v>0</v>
      </c>
      <c r="M67" s="176">
        <f t="shared" ref="M67:O67" si="63">SUM(M68:M69)</f>
        <v>0</v>
      </c>
      <c r="N67" s="177">
        <f t="shared" si="63"/>
        <v>0</v>
      </c>
      <c r="O67" s="178">
        <f t="shared" si="63"/>
        <v>0</v>
      </c>
      <c r="P67" s="202"/>
    </row>
    <row r="68" spans="1:16" ht="31.5" customHeight="1" x14ac:dyDescent="0.25">
      <c r="A68" s="593">
        <v>1210</v>
      </c>
      <c r="B68" s="71" t="s">
        <v>90</v>
      </c>
      <c r="C68" s="558">
        <f t="shared" si="4"/>
        <v>132099</v>
      </c>
      <c r="D68" s="185">
        <v>73653</v>
      </c>
      <c r="E68" s="186"/>
      <c r="F68" s="187">
        <f>D68+E68</f>
        <v>73653</v>
      </c>
      <c r="G68" s="185">
        <v>58379</v>
      </c>
      <c r="H68" s="186">
        <v>67</v>
      </c>
      <c r="I68" s="187">
        <f>G68+H68</f>
        <v>58446</v>
      </c>
      <c r="J68" s="188"/>
      <c r="K68" s="186"/>
      <c r="L68" s="187">
        <f>J68+K68</f>
        <v>0</v>
      </c>
      <c r="M68" s="185"/>
      <c r="N68" s="186"/>
      <c r="O68" s="187">
        <f t="shared" ref="O68" si="64">M68+N68</f>
        <v>0</v>
      </c>
      <c r="P68" s="208" t="s">
        <v>352</v>
      </c>
    </row>
    <row r="69" spans="1:16" ht="24" x14ac:dyDescent="0.25">
      <c r="A69" s="195">
        <v>1220</v>
      </c>
      <c r="B69" s="79" t="s">
        <v>92</v>
      </c>
      <c r="C69" s="559">
        <f t="shared" si="4"/>
        <v>34200</v>
      </c>
      <c r="D69" s="196">
        <f t="shared" ref="D69:E69" si="65">SUM(D70:D74)</f>
        <v>32205</v>
      </c>
      <c r="E69" s="197">
        <f t="shared" si="65"/>
        <v>0</v>
      </c>
      <c r="F69" s="192">
        <f>SUM(F70:F74)</f>
        <v>32205</v>
      </c>
      <c r="G69" s="196">
        <f t="shared" ref="G69:H69" si="66">SUM(G70:G74)</f>
        <v>940</v>
      </c>
      <c r="H69" s="197">
        <f t="shared" si="66"/>
        <v>1055</v>
      </c>
      <c r="I69" s="192">
        <f>SUM(I70:I74)</f>
        <v>1995</v>
      </c>
      <c r="J69" s="198">
        <f t="shared" ref="J69:K69" si="67">SUM(J70:J74)</f>
        <v>0</v>
      </c>
      <c r="K69" s="197">
        <f t="shared" si="67"/>
        <v>0</v>
      </c>
      <c r="L69" s="192">
        <f>SUM(L70:L74)</f>
        <v>0</v>
      </c>
      <c r="M69" s="196">
        <f t="shared" ref="M69:O69" si="68">SUM(M70:M74)</f>
        <v>0</v>
      </c>
      <c r="N69" s="197">
        <f t="shared" si="68"/>
        <v>0</v>
      </c>
      <c r="O69" s="192">
        <f t="shared" si="68"/>
        <v>0</v>
      </c>
      <c r="P69" s="194"/>
    </row>
    <row r="70" spans="1:16" ht="63.75" customHeight="1" x14ac:dyDescent="0.25">
      <c r="A70" s="52">
        <v>1221</v>
      </c>
      <c r="B70" s="79" t="s">
        <v>93</v>
      </c>
      <c r="C70" s="559">
        <f t="shared" si="4"/>
        <v>19943</v>
      </c>
      <c r="D70" s="190">
        <v>17948</v>
      </c>
      <c r="E70" s="191"/>
      <c r="F70" s="192">
        <f t="shared" ref="F70:F74" si="69">D70+E70</f>
        <v>17948</v>
      </c>
      <c r="G70" s="190">
        <v>940</v>
      </c>
      <c r="H70" s="191">
        <v>1055</v>
      </c>
      <c r="I70" s="192">
        <f t="shared" ref="I70:I74" si="70">G70+H70</f>
        <v>1995</v>
      </c>
      <c r="J70" s="193"/>
      <c r="K70" s="191"/>
      <c r="L70" s="192">
        <f t="shared" ref="L70:L74" si="71">J70+K70</f>
        <v>0</v>
      </c>
      <c r="M70" s="190"/>
      <c r="N70" s="191"/>
      <c r="O70" s="192">
        <f t="shared" ref="O70:O74" si="72">M70+N70</f>
        <v>0</v>
      </c>
      <c r="P70" s="208" t="s">
        <v>353</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13447</v>
      </c>
      <c r="D73" s="190">
        <v>13447</v>
      </c>
      <c r="E73" s="191"/>
      <c r="F73" s="192">
        <f t="shared" si="69"/>
        <v>13447</v>
      </c>
      <c r="G73" s="190"/>
      <c r="H73" s="191"/>
      <c r="I73" s="192">
        <f t="shared" si="70"/>
        <v>0</v>
      </c>
      <c r="J73" s="193"/>
      <c r="K73" s="191"/>
      <c r="L73" s="192">
        <f t="shared" si="71"/>
        <v>0</v>
      </c>
      <c r="M73" s="190"/>
      <c r="N73" s="191"/>
      <c r="O73" s="192">
        <f t="shared" si="72"/>
        <v>0</v>
      </c>
      <c r="P73" s="194"/>
    </row>
    <row r="74" spans="1:16" ht="58.5" customHeight="1" x14ac:dyDescent="0.25">
      <c r="A74" s="52">
        <v>1228</v>
      </c>
      <c r="B74" s="79" t="s">
        <v>97</v>
      </c>
      <c r="C74" s="559">
        <f t="shared" si="4"/>
        <v>810</v>
      </c>
      <c r="D74" s="190">
        <v>810</v>
      </c>
      <c r="E74" s="191"/>
      <c r="F74" s="192">
        <f t="shared" si="69"/>
        <v>810</v>
      </c>
      <c r="G74" s="190"/>
      <c r="H74" s="191"/>
      <c r="I74" s="192">
        <f t="shared" si="70"/>
        <v>0</v>
      </c>
      <c r="J74" s="193"/>
      <c r="K74" s="191"/>
      <c r="L74" s="192">
        <f t="shared" si="71"/>
        <v>0</v>
      </c>
      <c r="M74" s="190"/>
      <c r="N74" s="191"/>
      <c r="O74" s="192">
        <f t="shared" si="72"/>
        <v>0</v>
      </c>
      <c r="P74" s="194"/>
    </row>
    <row r="75" spans="1:16" ht="13.5" customHeight="1" x14ac:dyDescent="0.25">
      <c r="A75" s="168">
        <v>2000</v>
      </c>
      <c r="B75" s="168" t="s">
        <v>98</v>
      </c>
      <c r="C75" s="570">
        <f t="shared" si="4"/>
        <v>356555</v>
      </c>
      <c r="D75" s="169">
        <f t="shared" ref="D75:O75" si="73">SUM(D76,D83,D120,D151,D152)</f>
        <v>343922</v>
      </c>
      <c r="E75" s="170">
        <f t="shared" si="73"/>
        <v>0</v>
      </c>
      <c r="F75" s="171">
        <f t="shared" si="73"/>
        <v>343922</v>
      </c>
      <c r="G75" s="169">
        <f t="shared" si="73"/>
        <v>4690</v>
      </c>
      <c r="H75" s="170">
        <f t="shared" si="73"/>
        <v>0</v>
      </c>
      <c r="I75" s="171">
        <f t="shared" si="73"/>
        <v>4690</v>
      </c>
      <c r="J75" s="172">
        <f t="shared" si="73"/>
        <v>7943</v>
      </c>
      <c r="K75" s="170">
        <f t="shared" si="73"/>
        <v>0</v>
      </c>
      <c r="L75" s="171">
        <f t="shared" si="73"/>
        <v>7943</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300018</v>
      </c>
      <c r="D83" s="176">
        <f t="shared" ref="D83:E83" si="94">SUM(D84,D85,D91,D99,D107,D108,D114,D119)</f>
        <v>295725</v>
      </c>
      <c r="E83" s="177">
        <f t="shared" si="94"/>
        <v>0</v>
      </c>
      <c r="F83" s="178">
        <f>SUM(F84,F85,F91,F99,F107,F108,F114,F119)</f>
        <v>295725</v>
      </c>
      <c r="G83" s="176">
        <f t="shared" ref="G83:H83" si="95">SUM(G84,G85,G91,G99,G107,G108,G114,G119)</f>
        <v>2502</v>
      </c>
      <c r="H83" s="177">
        <f t="shared" si="95"/>
        <v>0</v>
      </c>
      <c r="I83" s="178">
        <f>SUM(I84,I85,I91,I99,I107,I108,I114,I119)</f>
        <v>2502</v>
      </c>
      <c r="J83" s="179">
        <f t="shared" ref="J83:K83" si="96">SUM(J84,J85,J91,J99,J107,J108,J114,J119)</f>
        <v>1791</v>
      </c>
      <c r="K83" s="177">
        <f t="shared" si="96"/>
        <v>0</v>
      </c>
      <c r="L83" s="178">
        <f>SUM(L84,L85,L91,L99,L107,L108,L114,L119)</f>
        <v>1791</v>
      </c>
      <c r="M83" s="176">
        <f t="shared" ref="M83:O83" si="97">SUM(M84,M85,M91,M99,M107,M108,M114,M119)</f>
        <v>0</v>
      </c>
      <c r="N83" s="177">
        <f t="shared" si="97"/>
        <v>0</v>
      </c>
      <c r="O83" s="178">
        <f t="shared" si="97"/>
        <v>0</v>
      </c>
      <c r="P83" s="207"/>
    </row>
    <row r="84" spans="1:16" x14ac:dyDescent="0.25">
      <c r="A84" s="181">
        <v>2210</v>
      </c>
      <c r="B84" s="135" t="s">
        <v>105</v>
      </c>
      <c r="C84" s="565">
        <f t="shared" si="4"/>
        <v>2514</v>
      </c>
      <c r="D84" s="199">
        <v>2514</v>
      </c>
      <c r="E84" s="200"/>
      <c r="F84" s="182">
        <f>D84+E84</f>
        <v>2514</v>
      </c>
      <c r="G84" s="199"/>
      <c r="H84" s="200"/>
      <c r="I84" s="182">
        <f>G84+H84</f>
        <v>0</v>
      </c>
      <c r="J84" s="201"/>
      <c r="K84" s="200"/>
      <c r="L84" s="182">
        <f>J84+K84</f>
        <v>0</v>
      </c>
      <c r="M84" s="199"/>
      <c r="N84" s="200"/>
      <c r="O84" s="182">
        <f t="shared" ref="O84" si="98">M84+N84</f>
        <v>0</v>
      </c>
      <c r="P84" s="184"/>
    </row>
    <row r="85" spans="1:16" ht="27" customHeight="1" x14ac:dyDescent="0.25">
      <c r="A85" s="195">
        <v>2220</v>
      </c>
      <c r="B85" s="79" t="s">
        <v>106</v>
      </c>
      <c r="C85" s="559">
        <f t="shared" ref="C85:C148" si="99">F85+I85+L85+O85</f>
        <v>79083</v>
      </c>
      <c r="D85" s="196">
        <f t="shared" ref="D85:E85" si="100">SUM(D86:D90)</f>
        <v>79083</v>
      </c>
      <c r="E85" s="197">
        <f t="shared" si="100"/>
        <v>0</v>
      </c>
      <c r="F85" s="192">
        <f>SUM(F86:F90)</f>
        <v>79083</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x14ac:dyDescent="0.25">
      <c r="A86" s="355">
        <v>2221</v>
      </c>
      <c r="B86" s="356" t="s">
        <v>107</v>
      </c>
      <c r="C86" s="580">
        <f t="shared" si="99"/>
        <v>37827</v>
      </c>
      <c r="D86" s="242">
        <v>37827</v>
      </c>
      <c r="E86" s="211"/>
      <c r="F86" s="241">
        <f t="shared" ref="F86:F90" si="104">D86+E86</f>
        <v>37827</v>
      </c>
      <c r="G86" s="242"/>
      <c r="H86" s="211"/>
      <c r="I86" s="241">
        <f t="shared" ref="I86:I90" si="105">G86+H86</f>
        <v>0</v>
      </c>
      <c r="J86" s="357"/>
      <c r="K86" s="211"/>
      <c r="L86" s="241">
        <f t="shared" ref="L86:L90" si="106">J86+K86</f>
        <v>0</v>
      </c>
      <c r="M86" s="242"/>
      <c r="N86" s="211"/>
      <c r="O86" s="241">
        <f t="shared" ref="O86:O90" si="107">M86+N86</f>
        <v>0</v>
      </c>
      <c r="P86" s="358"/>
    </row>
    <row r="87" spans="1:16" ht="24" x14ac:dyDescent="0.25">
      <c r="A87" s="355">
        <v>2222</v>
      </c>
      <c r="B87" s="356" t="s">
        <v>108</v>
      </c>
      <c r="C87" s="580">
        <f t="shared" si="99"/>
        <v>6679</v>
      </c>
      <c r="D87" s="242">
        <v>6679</v>
      </c>
      <c r="E87" s="211"/>
      <c r="F87" s="241">
        <f t="shared" si="104"/>
        <v>6679</v>
      </c>
      <c r="G87" s="242"/>
      <c r="H87" s="211"/>
      <c r="I87" s="241">
        <f t="shared" si="105"/>
        <v>0</v>
      </c>
      <c r="J87" s="357"/>
      <c r="K87" s="211"/>
      <c r="L87" s="241">
        <f t="shared" si="106"/>
        <v>0</v>
      </c>
      <c r="M87" s="242"/>
      <c r="N87" s="211"/>
      <c r="O87" s="241">
        <f t="shared" si="107"/>
        <v>0</v>
      </c>
      <c r="P87" s="359"/>
    </row>
    <row r="88" spans="1:16" x14ac:dyDescent="0.25">
      <c r="A88" s="355">
        <v>2223</v>
      </c>
      <c r="B88" s="356" t="s">
        <v>109</v>
      </c>
      <c r="C88" s="580">
        <f t="shared" si="99"/>
        <v>33505</v>
      </c>
      <c r="D88" s="242">
        <v>33505</v>
      </c>
      <c r="E88" s="211"/>
      <c r="F88" s="241">
        <f t="shared" si="104"/>
        <v>33505</v>
      </c>
      <c r="G88" s="242"/>
      <c r="H88" s="211"/>
      <c r="I88" s="241">
        <f t="shared" si="105"/>
        <v>0</v>
      </c>
      <c r="J88" s="357"/>
      <c r="K88" s="211"/>
      <c r="L88" s="241">
        <f t="shared" si="106"/>
        <v>0</v>
      </c>
      <c r="M88" s="242"/>
      <c r="N88" s="211"/>
      <c r="O88" s="241">
        <f t="shared" si="107"/>
        <v>0</v>
      </c>
      <c r="P88" s="358"/>
    </row>
    <row r="89" spans="1:16" ht="51.75" customHeight="1" x14ac:dyDescent="0.25">
      <c r="A89" s="355">
        <v>2224</v>
      </c>
      <c r="B89" s="356" t="s">
        <v>110</v>
      </c>
      <c r="C89" s="580">
        <f t="shared" si="99"/>
        <v>1072</v>
      </c>
      <c r="D89" s="242">
        <v>1072</v>
      </c>
      <c r="E89" s="211"/>
      <c r="F89" s="241">
        <f t="shared" si="104"/>
        <v>1072</v>
      </c>
      <c r="G89" s="242"/>
      <c r="H89" s="211"/>
      <c r="I89" s="241">
        <f t="shared" si="105"/>
        <v>0</v>
      </c>
      <c r="J89" s="357"/>
      <c r="K89" s="211"/>
      <c r="L89" s="241">
        <f t="shared" si="106"/>
        <v>0</v>
      </c>
      <c r="M89" s="242"/>
      <c r="N89" s="211"/>
      <c r="O89" s="241">
        <f t="shared" si="107"/>
        <v>0</v>
      </c>
      <c r="P89" s="359"/>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5903</v>
      </c>
      <c r="D91" s="196">
        <f t="shared" ref="D91:E91" si="108">SUM(D92:D98)</f>
        <v>1610</v>
      </c>
      <c r="E91" s="197">
        <f t="shared" si="108"/>
        <v>0</v>
      </c>
      <c r="F91" s="192">
        <f>SUM(F92:F98)</f>
        <v>1610</v>
      </c>
      <c r="G91" s="196">
        <f t="shared" ref="G91:H91" si="109">SUM(G92:G98)</f>
        <v>2502</v>
      </c>
      <c r="H91" s="197">
        <f t="shared" si="109"/>
        <v>0</v>
      </c>
      <c r="I91" s="192">
        <f>SUM(I92:I98)</f>
        <v>2502</v>
      </c>
      <c r="J91" s="198">
        <f t="shared" ref="J91:K91" si="110">SUM(J92:J98)</f>
        <v>1791</v>
      </c>
      <c r="K91" s="197">
        <f t="shared" si="110"/>
        <v>0</v>
      </c>
      <c r="L91" s="192">
        <f>SUM(L92:L98)</f>
        <v>1791</v>
      </c>
      <c r="M91" s="196">
        <f t="shared" ref="M91:O91" si="111">SUM(M92:M98)</f>
        <v>0</v>
      </c>
      <c r="N91" s="197">
        <f t="shared" si="111"/>
        <v>0</v>
      </c>
      <c r="O91" s="192">
        <f t="shared" si="111"/>
        <v>0</v>
      </c>
      <c r="P91" s="194"/>
    </row>
    <row r="92" spans="1:16" ht="24" x14ac:dyDescent="0.25">
      <c r="A92" s="52">
        <v>2231</v>
      </c>
      <c r="B92" s="79" t="s">
        <v>113</v>
      </c>
      <c r="C92" s="559">
        <f t="shared" si="99"/>
        <v>367</v>
      </c>
      <c r="D92" s="190"/>
      <c r="E92" s="191"/>
      <c r="F92" s="192">
        <f t="shared" ref="F92:F98" si="112">D92+E92</f>
        <v>0</v>
      </c>
      <c r="G92" s="190">
        <v>367</v>
      </c>
      <c r="H92" s="191"/>
      <c r="I92" s="192">
        <f t="shared" ref="I92:I98" si="113">G92+H92</f>
        <v>367</v>
      </c>
      <c r="J92" s="193"/>
      <c r="K92" s="191"/>
      <c r="L92" s="192">
        <f t="shared" ref="L92:L98" si="114">J92+K92</f>
        <v>0</v>
      </c>
      <c r="M92" s="190"/>
      <c r="N92" s="191"/>
      <c r="O92" s="192">
        <f t="shared" ref="O92:O98" si="115">M92+N92</f>
        <v>0</v>
      </c>
      <c r="P92" s="311"/>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v>0</v>
      </c>
      <c r="H94" s="186"/>
      <c r="I94" s="187">
        <f t="shared" si="113"/>
        <v>0</v>
      </c>
      <c r="J94" s="188"/>
      <c r="K94" s="186"/>
      <c r="L94" s="187">
        <f t="shared" si="114"/>
        <v>0</v>
      </c>
      <c r="M94" s="185"/>
      <c r="N94" s="186"/>
      <c r="O94" s="187">
        <f t="shared" si="115"/>
        <v>0</v>
      </c>
      <c r="P94" s="311"/>
    </row>
    <row r="95" spans="1:16" ht="36" x14ac:dyDescent="0.25">
      <c r="A95" s="52">
        <v>2234</v>
      </c>
      <c r="B95" s="79" t="s">
        <v>116</v>
      </c>
      <c r="C95" s="559">
        <f t="shared" si="99"/>
        <v>60</v>
      </c>
      <c r="D95" s="190">
        <v>60</v>
      </c>
      <c r="E95" s="191"/>
      <c r="F95" s="192">
        <f t="shared" si="112"/>
        <v>60</v>
      </c>
      <c r="G95" s="190"/>
      <c r="H95" s="191"/>
      <c r="I95" s="192">
        <f t="shared" si="113"/>
        <v>0</v>
      </c>
      <c r="J95" s="193"/>
      <c r="K95" s="191"/>
      <c r="L95" s="192">
        <f t="shared" si="114"/>
        <v>0</v>
      </c>
      <c r="M95" s="190"/>
      <c r="N95" s="191"/>
      <c r="O95" s="192">
        <f t="shared" si="115"/>
        <v>0</v>
      </c>
      <c r="P95" s="194"/>
    </row>
    <row r="96" spans="1:16" ht="27" customHeight="1" x14ac:dyDescent="0.25">
      <c r="A96" s="355">
        <v>2235</v>
      </c>
      <c r="B96" s="356" t="s">
        <v>117</v>
      </c>
      <c r="C96" s="580">
        <f t="shared" si="99"/>
        <v>2135</v>
      </c>
      <c r="D96" s="242"/>
      <c r="E96" s="211"/>
      <c r="F96" s="241">
        <f t="shared" si="112"/>
        <v>0</v>
      </c>
      <c r="G96" s="242">
        <v>2135</v>
      </c>
      <c r="H96" s="211"/>
      <c r="I96" s="241">
        <f t="shared" si="113"/>
        <v>2135</v>
      </c>
      <c r="J96" s="357"/>
      <c r="K96" s="211"/>
      <c r="L96" s="241">
        <f t="shared" si="114"/>
        <v>0</v>
      </c>
      <c r="M96" s="242"/>
      <c r="N96" s="211"/>
      <c r="O96" s="241">
        <f t="shared" si="115"/>
        <v>0</v>
      </c>
      <c r="P96" s="358"/>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355">
        <v>2239</v>
      </c>
      <c r="B98" s="356" t="s">
        <v>119</v>
      </c>
      <c r="C98" s="580">
        <f t="shared" si="99"/>
        <v>3341</v>
      </c>
      <c r="D98" s="242">
        <v>1550</v>
      </c>
      <c r="E98" s="211"/>
      <c r="F98" s="241">
        <f t="shared" si="112"/>
        <v>1550</v>
      </c>
      <c r="G98" s="242"/>
      <c r="H98" s="211"/>
      <c r="I98" s="241">
        <f t="shared" si="113"/>
        <v>0</v>
      </c>
      <c r="J98" s="357">
        <v>1791</v>
      </c>
      <c r="K98" s="211"/>
      <c r="L98" s="241">
        <f t="shared" si="114"/>
        <v>1791</v>
      </c>
      <c r="M98" s="242"/>
      <c r="N98" s="211"/>
      <c r="O98" s="241">
        <f t="shared" si="115"/>
        <v>0</v>
      </c>
      <c r="P98" s="358"/>
    </row>
    <row r="99" spans="1:16" ht="36" x14ac:dyDescent="0.25">
      <c r="A99" s="195">
        <v>2240</v>
      </c>
      <c r="B99" s="79" t="s">
        <v>120</v>
      </c>
      <c r="C99" s="559">
        <f t="shared" si="99"/>
        <v>7886</v>
      </c>
      <c r="D99" s="196">
        <f t="shared" ref="D99:E99" si="116">SUM(D100:D106)</f>
        <v>7950</v>
      </c>
      <c r="E99" s="197">
        <f t="shared" si="116"/>
        <v>-64</v>
      </c>
      <c r="F99" s="192">
        <f>SUM(F100:F106)</f>
        <v>7886</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t="13.5" hidden="1" customHeight="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208"/>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5.5" customHeight="1" x14ac:dyDescent="0.25">
      <c r="A102" s="355">
        <v>2243</v>
      </c>
      <c r="B102" s="356" t="s">
        <v>123</v>
      </c>
      <c r="C102" s="580">
        <f t="shared" si="99"/>
        <v>3640</v>
      </c>
      <c r="D102" s="242">
        <v>3640</v>
      </c>
      <c r="E102" s="211"/>
      <c r="F102" s="241">
        <f t="shared" si="120"/>
        <v>3640</v>
      </c>
      <c r="G102" s="242"/>
      <c r="H102" s="211"/>
      <c r="I102" s="241">
        <f t="shared" si="121"/>
        <v>0</v>
      </c>
      <c r="J102" s="357"/>
      <c r="K102" s="211"/>
      <c r="L102" s="241">
        <f t="shared" si="122"/>
        <v>0</v>
      </c>
      <c r="M102" s="242"/>
      <c r="N102" s="211"/>
      <c r="O102" s="241">
        <f t="shared" si="123"/>
        <v>0</v>
      </c>
      <c r="P102" s="358"/>
    </row>
    <row r="103" spans="1:16" ht="21" customHeight="1" x14ac:dyDescent="0.25">
      <c r="A103" s="52">
        <v>2244</v>
      </c>
      <c r="B103" s="79" t="s">
        <v>124</v>
      </c>
      <c r="C103" s="559">
        <f t="shared" si="99"/>
        <v>4246</v>
      </c>
      <c r="D103" s="190">
        <v>4310</v>
      </c>
      <c r="E103" s="191">
        <v>-64</v>
      </c>
      <c r="F103" s="192">
        <f t="shared" si="120"/>
        <v>4246</v>
      </c>
      <c r="G103" s="190"/>
      <c r="H103" s="191"/>
      <c r="I103" s="192">
        <f t="shared" si="121"/>
        <v>0</v>
      </c>
      <c r="J103" s="193"/>
      <c r="K103" s="191"/>
      <c r="L103" s="192">
        <f t="shared" si="122"/>
        <v>0</v>
      </c>
      <c r="M103" s="190"/>
      <c r="N103" s="191"/>
      <c r="O103" s="192">
        <f t="shared" si="123"/>
        <v>0</v>
      </c>
      <c r="P103" s="208" t="s">
        <v>354</v>
      </c>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t="16.5" customHeight="1" x14ac:dyDescent="0.25">
      <c r="A107" s="195">
        <v>2250</v>
      </c>
      <c r="B107" s="79" t="s">
        <v>128</v>
      </c>
      <c r="C107" s="559">
        <f t="shared" si="99"/>
        <v>2094</v>
      </c>
      <c r="D107" s="190">
        <v>2030</v>
      </c>
      <c r="E107" s="191">
        <v>64</v>
      </c>
      <c r="F107" s="192">
        <f t="shared" si="120"/>
        <v>2094</v>
      </c>
      <c r="G107" s="190"/>
      <c r="H107" s="191"/>
      <c r="I107" s="192">
        <f t="shared" si="121"/>
        <v>0</v>
      </c>
      <c r="J107" s="193"/>
      <c r="K107" s="191"/>
      <c r="L107" s="192">
        <f t="shared" si="122"/>
        <v>0</v>
      </c>
      <c r="M107" s="190"/>
      <c r="N107" s="191"/>
      <c r="O107" s="192">
        <f t="shared" si="123"/>
        <v>0</v>
      </c>
      <c r="P107" s="208" t="s">
        <v>355</v>
      </c>
    </row>
    <row r="108" spans="1:16" x14ac:dyDescent="0.25">
      <c r="A108" s="195">
        <v>2260</v>
      </c>
      <c r="B108" s="79" t="s">
        <v>129</v>
      </c>
      <c r="C108" s="559">
        <f t="shared" si="99"/>
        <v>202538</v>
      </c>
      <c r="D108" s="196">
        <f t="shared" ref="D108:E108" si="124">SUM(D109:D113)</f>
        <v>202538</v>
      </c>
      <c r="E108" s="197">
        <f t="shared" si="124"/>
        <v>0</v>
      </c>
      <c r="F108" s="192">
        <f>SUM(F109:F113)</f>
        <v>202538</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x14ac:dyDescent="0.25">
      <c r="A109" s="355">
        <v>2261</v>
      </c>
      <c r="B109" s="356" t="s">
        <v>130</v>
      </c>
      <c r="C109" s="580">
        <f t="shared" si="99"/>
        <v>202475</v>
      </c>
      <c r="D109" s="242">
        <v>202475</v>
      </c>
      <c r="E109" s="211"/>
      <c r="F109" s="241">
        <f t="shared" ref="F109:F113" si="128">D109+E109</f>
        <v>202475</v>
      </c>
      <c r="G109" s="242"/>
      <c r="H109" s="211"/>
      <c r="I109" s="241">
        <f t="shared" ref="I109:I113" si="129">G109+H109</f>
        <v>0</v>
      </c>
      <c r="J109" s="357"/>
      <c r="K109" s="211"/>
      <c r="L109" s="241">
        <f t="shared" ref="L109:L113" si="130">J109+K109</f>
        <v>0</v>
      </c>
      <c r="M109" s="242"/>
      <c r="N109" s="211"/>
      <c r="O109" s="241">
        <f t="shared" ref="O109:O113" si="131">M109+N109</f>
        <v>0</v>
      </c>
      <c r="P109" s="358"/>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63</v>
      </c>
      <c r="D113" s="190">
        <v>63</v>
      </c>
      <c r="E113" s="191"/>
      <c r="F113" s="192">
        <f t="shared" si="128"/>
        <v>63</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355">
        <v>2275</v>
      </c>
      <c r="B117" s="356" t="s">
        <v>138</v>
      </c>
      <c r="C117" s="580">
        <f t="shared" si="99"/>
        <v>0</v>
      </c>
      <c r="D117" s="242"/>
      <c r="E117" s="211"/>
      <c r="F117" s="241">
        <f t="shared" si="136"/>
        <v>0</v>
      </c>
      <c r="G117" s="242"/>
      <c r="H117" s="211"/>
      <c r="I117" s="241">
        <f t="shared" si="137"/>
        <v>0</v>
      </c>
      <c r="J117" s="357"/>
      <c r="K117" s="211"/>
      <c r="L117" s="241">
        <f t="shared" si="138"/>
        <v>0</v>
      </c>
      <c r="M117" s="242"/>
      <c r="N117" s="211"/>
      <c r="O117" s="241">
        <f t="shared" si="139"/>
        <v>0</v>
      </c>
      <c r="P117" s="35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56537</v>
      </c>
      <c r="D120" s="214">
        <f t="shared" ref="D120:E120" si="140">SUM(D121,D126,D130,D131,D134,D138,D146,D147,D150)</f>
        <v>48197</v>
      </c>
      <c r="E120" s="215">
        <f t="shared" si="140"/>
        <v>0</v>
      </c>
      <c r="F120" s="216">
        <f>SUM(F121,F126,F130,F131,F134,F138,F146,F147,F150)</f>
        <v>48197</v>
      </c>
      <c r="G120" s="214">
        <f t="shared" ref="G120:H120" si="141">SUM(G121,G126,G130,G131,G134,G138,G146,G147,G150)</f>
        <v>2188</v>
      </c>
      <c r="H120" s="215">
        <f t="shared" si="141"/>
        <v>0</v>
      </c>
      <c r="I120" s="216">
        <f>SUM(I121,I126,I130,I131,I134,I138,I146,I147,I150)</f>
        <v>2188</v>
      </c>
      <c r="J120" s="217">
        <f t="shared" ref="J120:K120" si="142">SUM(J121,J126,J130,J131,J134,J138,J146,J147,J150)</f>
        <v>6152</v>
      </c>
      <c r="K120" s="215">
        <f t="shared" si="142"/>
        <v>0</v>
      </c>
      <c r="L120" s="216">
        <f>SUM(L121,L126,L130,L131,L134,L138,L146,L147,L150)</f>
        <v>6152</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25736</v>
      </c>
      <c r="D121" s="204">
        <f t="shared" ref="D121:O121" si="144">SUM(D122:D125)</f>
        <v>25736</v>
      </c>
      <c r="E121" s="205">
        <f t="shared" si="144"/>
        <v>0</v>
      </c>
      <c r="F121" s="187">
        <f t="shared" si="144"/>
        <v>25736</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360">
        <v>2311</v>
      </c>
      <c r="B122" s="361" t="s">
        <v>143</v>
      </c>
      <c r="C122" s="580">
        <f t="shared" si="99"/>
        <v>4216</v>
      </c>
      <c r="D122" s="242">
        <v>4216</v>
      </c>
      <c r="E122" s="211"/>
      <c r="F122" s="241">
        <f t="shared" ref="F122:F125" si="145">D122+E122</f>
        <v>4216</v>
      </c>
      <c r="G122" s="242"/>
      <c r="H122" s="211"/>
      <c r="I122" s="241">
        <f t="shared" ref="I122:I125" si="146">G122+H122</f>
        <v>0</v>
      </c>
      <c r="J122" s="357"/>
      <c r="K122" s="211"/>
      <c r="L122" s="241">
        <f t="shared" ref="L122:L125" si="147">J122+K122</f>
        <v>0</v>
      </c>
      <c r="M122" s="242"/>
      <c r="N122" s="211"/>
      <c r="O122" s="241">
        <f t="shared" ref="O122:O125" si="148">M122+N122</f>
        <v>0</v>
      </c>
      <c r="P122" s="358"/>
    </row>
    <row r="123" spans="1:16" ht="16.5" customHeight="1" x14ac:dyDescent="0.25">
      <c r="A123" s="355">
        <v>2312</v>
      </c>
      <c r="B123" s="356" t="s">
        <v>144</v>
      </c>
      <c r="C123" s="580">
        <f t="shared" si="99"/>
        <v>21520</v>
      </c>
      <c r="D123" s="242">
        <v>21520</v>
      </c>
      <c r="E123" s="211"/>
      <c r="F123" s="241">
        <f t="shared" si="145"/>
        <v>21520</v>
      </c>
      <c r="G123" s="242"/>
      <c r="H123" s="211"/>
      <c r="I123" s="241">
        <f t="shared" si="146"/>
        <v>0</v>
      </c>
      <c r="J123" s="357"/>
      <c r="K123" s="211"/>
      <c r="L123" s="241">
        <f t="shared" si="147"/>
        <v>0</v>
      </c>
      <c r="M123" s="242"/>
      <c r="N123" s="211"/>
      <c r="O123" s="241">
        <f t="shared" si="148"/>
        <v>0</v>
      </c>
      <c r="P123" s="35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3722</v>
      </c>
      <c r="D126" s="196">
        <f t="shared" ref="D126:E126" si="149">SUM(D127:D129)</f>
        <v>3722</v>
      </c>
      <c r="E126" s="197">
        <f t="shared" si="149"/>
        <v>0</v>
      </c>
      <c r="F126" s="192">
        <f>SUM(F127:F129)</f>
        <v>3722</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x14ac:dyDescent="0.25">
      <c r="A127" s="52">
        <v>2321</v>
      </c>
      <c r="B127" s="79" t="s">
        <v>148</v>
      </c>
      <c r="C127" s="559">
        <f t="shared" si="99"/>
        <v>3380</v>
      </c>
      <c r="D127" s="190">
        <v>3380</v>
      </c>
      <c r="E127" s="191"/>
      <c r="F127" s="192">
        <f t="shared" ref="F127:F130" si="153">D127+E127</f>
        <v>3380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342</v>
      </c>
      <c r="D128" s="190">
        <v>342</v>
      </c>
      <c r="E128" s="191"/>
      <c r="F128" s="192">
        <f t="shared" si="153"/>
        <v>342</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200</v>
      </c>
      <c r="D131" s="196">
        <f t="shared" ref="D131:E131" si="157">SUM(D132:D133)</f>
        <v>200</v>
      </c>
      <c r="E131" s="197">
        <f t="shared" si="157"/>
        <v>0</v>
      </c>
      <c r="F131" s="192">
        <f>SUM(F132:F133)</f>
        <v>200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200</v>
      </c>
      <c r="D132" s="190">
        <v>200</v>
      </c>
      <c r="E132" s="191"/>
      <c r="F132" s="192">
        <f t="shared" ref="F132:F133" si="161">D132+E132</f>
        <v>200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5.75" customHeight="1" x14ac:dyDescent="0.25">
      <c r="A134" s="181">
        <v>2350</v>
      </c>
      <c r="B134" s="135" t="s">
        <v>155</v>
      </c>
      <c r="C134" s="565">
        <f t="shared" si="99"/>
        <v>10728</v>
      </c>
      <c r="D134" s="140">
        <f t="shared" ref="D134:E134" si="165">SUM(D135:D137)</f>
        <v>10728</v>
      </c>
      <c r="E134" s="141">
        <f t="shared" si="165"/>
        <v>0</v>
      </c>
      <c r="F134" s="182">
        <f>SUM(F135:F137)</f>
        <v>10728</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t="15.75" customHeight="1" x14ac:dyDescent="0.25">
      <c r="A135" s="362">
        <v>2351</v>
      </c>
      <c r="B135" s="363" t="s">
        <v>156</v>
      </c>
      <c r="C135" s="581">
        <f t="shared" si="99"/>
        <v>5113</v>
      </c>
      <c r="D135" s="364">
        <v>5113</v>
      </c>
      <c r="E135" s="365"/>
      <c r="F135" s="366">
        <f t="shared" ref="F135:F137" si="169">D135+E135</f>
        <v>5113</v>
      </c>
      <c r="G135" s="364"/>
      <c r="H135" s="365"/>
      <c r="I135" s="366">
        <f t="shared" ref="I135:I137" si="170">G135+H135</f>
        <v>0</v>
      </c>
      <c r="J135" s="367"/>
      <c r="K135" s="365"/>
      <c r="L135" s="366">
        <f t="shared" ref="L135:L137" si="171">J135+K135</f>
        <v>0</v>
      </c>
      <c r="M135" s="364"/>
      <c r="N135" s="365"/>
      <c r="O135" s="366">
        <f t="shared" ref="O135:O137" si="172">M135+N135</f>
        <v>0</v>
      </c>
      <c r="P135" s="358"/>
    </row>
    <row r="136" spans="1:16" ht="24.75" customHeight="1" x14ac:dyDescent="0.25">
      <c r="A136" s="355">
        <v>2352</v>
      </c>
      <c r="B136" s="356" t="s">
        <v>157</v>
      </c>
      <c r="C136" s="580">
        <f t="shared" si="99"/>
        <v>5615</v>
      </c>
      <c r="D136" s="242">
        <v>5615</v>
      </c>
      <c r="E136" s="211"/>
      <c r="F136" s="241">
        <f t="shared" si="169"/>
        <v>5615</v>
      </c>
      <c r="G136" s="242"/>
      <c r="H136" s="211"/>
      <c r="I136" s="241">
        <f t="shared" si="170"/>
        <v>0</v>
      </c>
      <c r="J136" s="357"/>
      <c r="K136" s="211"/>
      <c r="L136" s="241">
        <f t="shared" si="171"/>
        <v>0</v>
      </c>
      <c r="M136" s="242"/>
      <c r="N136" s="211"/>
      <c r="O136" s="241">
        <f t="shared" si="172"/>
        <v>0</v>
      </c>
      <c r="P136" s="35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10837</v>
      </c>
      <c r="D138" s="196">
        <f t="shared" ref="D138:E138" si="173">SUM(D139:D145)</f>
        <v>4685</v>
      </c>
      <c r="E138" s="197">
        <f t="shared" si="173"/>
        <v>0</v>
      </c>
      <c r="F138" s="192">
        <f>SUM(F139:F145)</f>
        <v>4685</v>
      </c>
      <c r="G138" s="196">
        <f t="shared" ref="G138:H138" si="174">SUM(G139:G145)</f>
        <v>0</v>
      </c>
      <c r="H138" s="197">
        <f t="shared" si="174"/>
        <v>0</v>
      </c>
      <c r="I138" s="192">
        <f>SUM(I139:I145)</f>
        <v>0</v>
      </c>
      <c r="J138" s="198">
        <f t="shared" ref="J138:K138" si="175">SUM(J139:J145)</f>
        <v>6152</v>
      </c>
      <c r="K138" s="197">
        <f t="shared" si="175"/>
        <v>0</v>
      </c>
      <c r="L138" s="192">
        <f>SUM(L139:L145)</f>
        <v>6152</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5.5" customHeight="1" x14ac:dyDescent="0.25">
      <c r="A140" s="368">
        <v>2362</v>
      </c>
      <c r="B140" s="356" t="s">
        <v>161</v>
      </c>
      <c r="C140" s="580">
        <f t="shared" si="99"/>
        <v>4685</v>
      </c>
      <c r="D140" s="242">
        <v>4685</v>
      </c>
      <c r="E140" s="211"/>
      <c r="F140" s="241">
        <f t="shared" si="177"/>
        <v>4685</v>
      </c>
      <c r="G140" s="242"/>
      <c r="H140" s="211"/>
      <c r="I140" s="241">
        <f t="shared" si="178"/>
        <v>0</v>
      </c>
      <c r="J140" s="357"/>
      <c r="K140" s="211"/>
      <c r="L140" s="241">
        <f t="shared" si="179"/>
        <v>0</v>
      </c>
      <c r="M140" s="242"/>
      <c r="N140" s="211"/>
      <c r="O140" s="241">
        <f t="shared" si="180"/>
        <v>0</v>
      </c>
      <c r="P140" s="358"/>
    </row>
    <row r="141" spans="1:16" ht="15" customHeight="1" x14ac:dyDescent="0.25">
      <c r="A141" s="368">
        <v>2363</v>
      </c>
      <c r="B141" s="356" t="s">
        <v>162</v>
      </c>
      <c r="C141" s="580">
        <f t="shared" si="99"/>
        <v>6152</v>
      </c>
      <c r="D141" s="242"/>
      <c r="E141" s="211"/>
      <c r="F141" s="241">
        <f t="shared" si="177"/>
        <v>0</v>
      </c>
      <c r="G141" s="242"/>
      <c r="H141" s="211"/>
      <c r="I141" s="241">
        <f t="shared" si="178"/>
        <v>0</v>
      </c>
      <c r="J141" s="357">
        <v>6152</v>
      </c>
      <c r="K141" s="211"/>
      <c r="L141" s="241">
        <f t="shared" si="179"/>
        <v>6152</v>
      </c>
      <c r="M141" s="242"/>
      <c r="N141" s="211"/>
      <c r="O141" s="241">
        <f t="shared" si="180"/>
        <v>0</v>
      </c>
      <c r="P141" s="343"/>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369">
        <v>2370</v>
      </c>
      <c r="B146" s="370" t="s">
        <v>167</v>
      </c>
      <c r="C146" s="582">
        <f t="shared" si="99"/>
        <v>5314</v>
      </c>
      <c r="D146" s="219">
        <v>3126</v>
      </c>
      <c r="E146" s="220"/>
      <c r="F146" s="218">
        <f t="shared" si="177"/>
        <v>3126</v>
      </c>
      <c r="G146" s="219">
        <v>2188</v>
      </c>
      <c r="H146" s="220"/>
      <c r="I146" s="218">
        <f t="shared" si="178"/>
        <v>2188</v>
      </c>
      <c r="J146" s="371"/>
      <c r="K146" s="220"/>
      <c r="L146" s="218">
        <f t="shared" si="179"/>
        <v>0</v>
      </c>
      <c r="M146" s="219"/>
      <c r="N146" s="220"/>
      <c r="O146" s="218">
        <f t="shared" si="180"/>
        <v>0</v>
      </c>
      <c r="P146" s="372"/>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20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9340</v>
      </c>
      <c r="D181" s="163">
        <f t="shared" ref="D181:O181" si="245">SUM(D182,D211,D252,D265)</f>
        <v>7882</v>
      </c>
      <c r="E181" s="164">
        <f t="shared" si="245"/>
        <v>0</v>
      </c>
      <c r="F181" s="165">
        <f t="shared" si="245"/>
        <v>7882</v>
      </c>
      <c r="G181" s="163">
        <f t="shared" si="245"/>
        <v>1458</v>
      </c>
      <c r="H181" s="164">
        <f t="shared" si="245"/>
        <v>0</v>
      </c>
      <c r="I181" s="165">
        <f t="shared" si="245"/>
        <v>1458</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9340</v>
      </c>
      <c r="D182" s="169">
        <f t="shared" ref="D182:E182" si="246">D183+D187</f>
        <v>7882</v>
      </c>
      <c r="E182" s="170">
        <f t="shared" si="246"/>
        <v>0</v>
      </c>
      <c r="F182" s="171">
        <f>F183+F187</f>
        <v>7882</v>
      </c>
      <c r="G182" s="169">
        <f t="shared" ref="G182:H182" si="247">G183+G187</f>
        <v>1458</v>
      </c>
      <c r="H182" s="170">
        <f t="shared" si="247"/>
        <v>0</v>
      </c>
      <c r="I182" s="171">
        <f>I183+I187</f>
        <v>1458</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9340</v>
      </c>
      <c r="D187" s="176">
        <f t="shared" ref="D187:E187" si="258">D188+D198+D199+D206+D207+D208+D210</f>
        <v>7882</v>
      </c>
      <c r="E187" s="177">
        <f t="shared" si="258"/>
        <v>0</v>
      </c>
      <c r="F187" s="178">
        <f>F188+F198+F199+F206+F207+F208+F210</f>
        <v>7882</v>
      </c>
      <c r="G187" s="176">
        <f t="shared" ref="G187:H187" si="259">G188+G198+G199+G206+G207+G208+G210</f>
        <v>1458</v>
      </c>
      <c r="H187" s="177">
        <f t="shared" si="259"/>
        <v>0</v>
      </c>
      <c r="I187" s="178">
        <f>I188+I198+I199+I206+I207+I208+I210</f>
        <v>1458</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9340</v>
      </c>
      <c r="D199" s="196">
        <f t="shared" ref="D199:E199" si="270">SUM(D200:D205)</f>
        <v>7882</v>
      </c>
      <c r="E199" s="197">
        <f t="shared" si="270"/>
        <v>0</v>
      </c>
      <c r="F199" s="192">
        <f>SUM(F200:F205)</f>
        <v>7882</v>
      </c>
      <c r="G199" s="196">
        <f t="shared" ref="G199:H199" si="271">SUM(G200:G205)</f>
        <v>1458</v>
      </c>
      <c r="H199" s="197">
        <f t="shared" si="271"/>
        <v>0</v>
      </c>
      <c r="I199" s="192">
        <f>SUM(I200:I205)</f>
        <v>1458</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t="15" customHeight="1" x14ac:dyDescent="0.25">
      <c r="A201" s="355">
        <v>5233</v>
      </c>
      <c r="B201" s="356" t="s">
        <v>222</v>
      </c>
      <c r="C201" s="580">
        <f t="shared" si="189"/>
        <v>2728</v>
      </c>
      <c r="D201" s="242">
        <v>1270</v>
      </c>
      <c r="E201" s="211"/>
      <c r="F201" s="241">
        <f t="shared" si="274"/>
        <v>1270</v>
      </c>
      <c r="G201" s="242">
        <v>1458</v>
      </c>
      <c r="H201" s="211"/>
      <c r="I201" s="241">
        <f t="shared" si="275"/>
        <v>1458</v>
      </c>
      <c r="J201" s="357"/>
      <c r="K201" s="211"/>
      <c r="L201" s="241">
        <f t="shared" si="276"/>
        <v>0</v>
      </c>
      <c r="M201" s="242"/>
      <c r="N201" s="211"/>
      <c r="O201" s="241">
        <f t="shared" si="277"/>
        <v>0</v>
      </c>
      <c r="P201" s="358"/>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2612</v>
      </c>
      <c r="D204" s="190">
        <v>2612</v>
      </c>
      <c r="E204" s="191"/>
      <c r="F204" s="192">
        <f t="shared" si="274"/>
        <v>2612</v>
      </c>
      <c r="G204" s="190"/>
      <c r="H204" s="191"/>
      <c r="I204" s="192">
        <f t="shared" si="275"/>
        <v>0</v>
      </c>
      <c r="J204" s="193"/>
      <c r="K204" s="191"/>
      <c r="L204" s="192">
        <f t="shared" si="276"/>
        <v>0</v>
      </c>
      <c r="M204" s="190"/>
      <c r="N204" s="191"/>
      <c r="O204" s="192">
        <f t="shared" si="277"/>
        <v>0</v>
      </c>
      <c r="P204" s="194"/>
    </row>
    <row r="205" spans="1:16" ht="24" x14ac:dyDescent="0.25">
      <c r="A205" s="355">
        <v>5239</v>
      </c>
      <c r="B205" s="356" t="s">
        <v>226</v>
      </c>
      <c r="C205" s="580">
        <f t="shared" si="189"/>
        <v>4000</v>
      </c>
      <c r="D205" s="242">
        <v>4000</v>
      </c>
      <c r="E205" s="211"/>
      <c r="F205" s="241">
        <f t="shared" si="274"/>
        <v>4000</v>
      </c>
      <c r="G205" s="242"/>
      <c r="H205" s="211"/>
      <c r="I205" s="241">
        <f t="shared" si="275"/>
        <v>0</v>
      </c>
      <c r="J205" s="357"/>
      <c r="K205" s="211"/>
      <c r="L205" s="241">
        <f t="shared" si="276"/>
        <v>0</v>
      </c>
      <c r="M205" s="242"/>
      <c r="N205" s="211"/>
      <c r="O205" s="241">
        <f t="shared" si="277"/>
        <v>0</v>
      </c>
      <c r="P205" s="359"/>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311"/>
    </row>
    <row r="272" spans="1:16" ht="12.75" thickBot="1" x14ac:dyDescent="0.3">
      <c r="A272" s="268"/>
      <c r="B272" s="268" t="s">
        <v>294</v>
      </c>
      <c r="C272" s="575">
        <f t="shared" si="291"/>
        <v>1053619</v>
      </c>
      <c r="D272" s="269">
        <f>SUM(D269,D265,D252,D211,D182,D174,D160,D75,D53)</f>
        <v>745366</v>
      </c>
      <c r="E272" s="270">
        <f t="shared" ref="E272:O272" si="371">SUM(E269,E265,E252,E211,E182,E174,E160,E75,E53)</f>
        <v>0</v>
      </c>
      <c r="F272" s="271">
        <f t="shared" si="371"/>
        <v>745366</v>
      </c>
      <c r="G272" s="269">
        <f t="shared" si="371"/>
        <v>299964</v>
      </c>
      <c r="H272" s="270">
        <f t="shared" si="371"/>
        <v>346</v>
      </c>
      <c r="I272" s="271">
        <f t="shared" si="371"/>
        <v>300310</v>
      </c>
      <c r="J272" s="272">
        <f t="shared" si="371"/>
        <v>7943</v>
      </c>
      <c r="K272" s="270">
        <f t="shared" si="371"/>
        <v>0</v>
      </c>
      <c r="L272" s="271">
        <f t="shared" si="371"/>
        <v>7943</v>
      </c>
      <c r="M272" s="269">
        <f t="shared" si="371"/>
        <v>0</v>
      </c>
      <c r="N272" s="270">
        <f t="shared" si="371"/>
        <v>0</v>
      </c>
      <c r="O272" s="271">
        <f t="shared" si="371"/>
        <v>0</v>
      </c>
      <c r="P272" s="273"/>
    </row>
    <row r="273" spans="1:16" s="29" customFormat="1" ht="13.5" thickTop="1" thickBot="1" x14ac:dyDescent="0.3">
      <c r="A273" s="1373" t="s">
        <v>295</v>
      </c>
      <c r="B273" s="1374"/>
      <c r="C273" s="576">
        <f t="shared" si="291"/>
        <v>-2646</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-2646</v>
      </c>
      <c r="K273" s="275">
        <f t="shared" si="374"/>
        <v>0</v>
      </c>
      <c r="L273" s="276">
        <f>(L26+L43)-L51</f>
        <v>-2646</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2646</v>
      </c>
      <c r="D274" s="279">
        <f t="shared" ref="D274:O274" si="376">SUM(D275,D276)-D283+D284</f>
        <v>0</v>
      </c>
      <c r="E274" s="280">
        <f t="shared" si="376"/>
        <v>0</v>
      </c>
      <c r="F274" s="281">
        <f t="shared" si="376"/>
        <v>0</v>
      </c>
      <c r="G274" s="279">
        <f t="shared" si="376"/>
        <v>0</v>
      </c>
      <c r="H274" s="280">
        <f t="shared" si="376"/>
        <v>0</v>
      </c>
      <c r="I274" s="281">
        <f t="shared" si="376"/>
        <v>0</v>
      </c>
      <c r="J274" s="286">
        <f t="shared" si="376"/>
        <v>2646</v>
      </c>
      <c r="K274" s="280">
        <f t="shared" si="376"/>
        <v>0</v>
      </c>
      <c r="L274" s="281">
        <f t="shared" si="376"/>
        <v>2646</v>
      </c>
      <c r="M274" s="279">
        <f t="shared" si="376"/>
        <v>0</v>
      </c>
      <c r="N274" s="280">
        <f t="shared" si="376"/>
        <v>0</v>
      </c>
      <c r="O274" s="281">
        <f t="shared" si="376"/>
        <v>0</v>
      </c>
      <c r="P274" s="283"/>
    </row>
    <row r="275" spans="1:16" s="29" customFormat="1" ht="12.75" thickBot="1" x14ac:dyDescent="0.3">
      <c r="A275" s="149" t="s">
        <v>297</v>
      </c>
      <c r="B275" s="149" t="s">
        <v>298</v>
      </c>
      <c r="C275" s="567">
        <f t="shared" si="291"/>
        <v>2646</v>
      </c>
      <c r="D275" s="150">
        <f>D21-D269</f>
        <v>0</v>
      </c>
      <c r="E275" s="150">
        <f t="shared" ref="E275:O275" si="377">E21-E269</f>
        <v>0</v>
      </c>
      <c r="F275" s="150">
        <f t="shared" si="377"/>
        <v>0</v>
      </c>
      <c r="G275" s="150">
        <f t="shared" si="377"/>
        <v>0</v>
      </c>
      <c r="H275" s="150">
        <f t="shared" si="377"/>
        <v>0</v>
      </c>
      <c r="I275" s="150">
        <f t="shared" si="377"/>
        <v>0</v>
      </c>
      <c r="J275" s="150">
        <f t="shared" si="377"/>
        <v>2646</v>
      </c>
      <c r="K275" s="150">
        <f t="shared" si="377"/>
        <v>0</v>
      </c>
      <c r="L275" s="567">
        <f t="shared" si="377"/>
        <v>2646</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AXnp51TZ0mrFzQllVAKkKwOaHRB9tmC9KxQk+05IPu0K9cz2lHLomjurF1Q7fI/Av5G1neBpzhwIKoWgx3YLbQ==" saltValue="sfp7+fII9m8U1NgbegpQ5A==" spinCount="100000" sheet="1" objects="1" scenarios="1" formatCells="0" formatColumns="0" formatRows="0" sort="0"/>
  <autoFilter ref="A18:P284">
    <filterColumn colId="2">
      <filters>
        <filter val="1 044 279"/>
        <filter val="1 045 676"/>
        <filter val="1 053 619"/>
        <filter val="1 072"/>
        <filter val="10 728"/>
        <filter val="10 837"/>
        <filter val="13 447"/>
        <filter val="132 099"/>
        <filter val="166 299"/>
        <filter val="19 943"/>
        <filter val="2 094"/>
        <filter val="2 135"/>
        <filter val="2 514"/>
        <filter val="2 612"/>
        <filter val="2 646"/>
        <filter val="-2 646"/>
        <filter val="2 728"/>
        <filter val="2 815"/>
        <filter val="200"/>
        <filter val="202 475"/>
        <filter val="202 538"/>
        <filter val="21 520"/>
        <filter val="25 736"/>
        <filter val="279"/>
        <filter val="3 341"/>
        <filter val="3 380"/>
        <filter val="3 640"/>
        <filter val="3 722"/>
        <filter val="300 018"/>
        <filter val="32 946"/>
        <filter val="33 505"/>
        <filter val="34 200"/>
        <filter val="342"/>
        <filter val="356 555"/>
        <filter val="367"/>
        <filter val="37 827"/>
        <filter val="4 000"/>
        <filter val="4 216"/>
        <filter val="4 246"/>
        <filter val="4 458"/>
        <filter val="4 685"/>
        <filter val="41 426"/>
        <filter val="479 999"/>
        <filter val="5 113"/>
        <filter val="5 297"/>
        <filter val="5 314"/>
        <filter val="5 615"/>
        <filter val="5 903"/>
        <filter val="521 425"/>
        <filter val="56 537"/>
        <filter val="6 152"/>
        <filter val="6 679"/>
        <filter val="60"/>
        <filter val="63"/>
        <filter val="687 724"/>
        <filter val="7 886"/>
        <filter val="79 083"/>
        <filter val="810"/>
        <filter val="9 340"/>
        <filter val="928"/>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4.pielikums Jūrmalas pilsētas domes
2020.gada 17.decembra saistošajiem noteikumiem Nr.38
(protokols Nr.23, 14.punkts)</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8"/>
  <sheetViews>
    <sheetView showGridLines="0" view="pageLayout" zoomScaleNormal="100" workbookViewId="0">
      <selection activeCell="T17" sqref="T17"/>
    </sheetView>
  </sheetViews>
  <sheetFormatPr defaultRowHeight="12" outlineLevelCol="1" x14ac:dyDescent="0.25"/>
  <cols>
    <col min="1" max="1" width="10.85546875" style="297" customWidth="1"/>
    <col min="2" max="2" width="26.5703125" style="297" customWidth="1"/>
    <col min="3" max="3" width="9.5703125" style="297" customWidth="1"/>
    <col min="4" max="5" width="8.7109375" style="297" hidden="1" customWidth="1" outlineLevel="1"/>
    <col min="6" max="6" width="8.7109375" style="297" customWidth="1" collapsed="1"/>
    <col min="7" max="7" width="8.7109375" style="297" hidden="1" customWidth="1" outlineLevel="1"/>
    <col min="8" max="8" width="7.42578125" style="297" hidden="1" customWidth="1" outlineLevel="1"/>
    <col min="9" max="9" width="8.7109375" style="297" customWidth="1" collapsed="1"/>
    <col min="10" max="10" width="7.140625" style="297" hidden="1" customWidth="1" outlineLevel="1"/>
    <col min="11" max="11" width="6.28515625" style="297" hidden="1" customWidth="1" outlineLevel="1"/>
    <col min="12" max="12" width="8.28515625" style="297" customWidth="1" collapsed="1"/>
    <col min="13" max="14" width="7.42578125" style="297" hidden="1" customWidth="1" outlineLevel="1"/>
    <col min="15" max="15" width="7.42578125" style="297" customWidth="1" collapsed="1"/>
    <col min="16" max="16" width="15.7109375" style="297" hidden="1" customWidth="1" outlineLevel="1"/>
    <col min="17" max="17" width="9.140625" style="2" collapsed="1"/>
    <col min="18" max="16384" width="9.140625" style="2"/>
  </cols>
  <sheetData>
    <row r="1" spans="1:17" x14ac:dyDescent="0.25">
      <c r="A1" s="1294"/>
      <c r="B1" s="1294"/>
      <c r="C1" s="1294"/>
      <c r="D1" s="1"/>
      <c r="E1" s="1"/>
      <c r="F1" s="1294"/>
      <c r="G1" s="1"/>
      <c r="H1" s="1"/>
      <c r="I1" s="1294"/>
      <c r="J1" s="1"/>
      <c r="K1" s="1"/>
      <c r="L1" s="1294"/>
      <c r="M1" s="1"/>
      <c r="N1" s="1"/>
      <c r="O1" s="1295" t="s">
        <v>607</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582</v>
      </c>
      <c r="D3" s="1410"/>
      <c r="E3" s="1410"/>
      <c r="F3" s="1410"/>
      <c r="G3" s="1410"/>
      <c r="H3" s="1410"/>
      <c r="I3" s="1410"/>
      <c r="J3" s="1410"/>
      <c r="K3" s="1410"/>
      <c r="L3" s="1410"/>
      <c r="M3" s="1410"/>
      <c r="N3" s="1410"/>
      <c r="O3" s="1410"/>
      <c r="P3" s="1411"/>
      <c r="Q3" s="590"/>
    </row>
    <row r="4" spans="1:17" ht="12.75" customHeight="1" x14ac:dyDescent="0.25">
      <c r="A4" s="3" t="s">
        <v>4</v>
      </c>
      <c r="B4" s="4"/>
      <c r="C4" s="1410" t="s">
        <v>583</v>
      </c>
      <c r="D4" s="1410"/>
      <c r="E4" s="1410"/>
      <c r="F4" s="1410"/>
      <c r="G4" s="1410"/>
      <c r="H4" s="1410"/>
      <c r="I4" s="1410"/>
      <c r="J4" s="1410"/>
      <c r="K4" s="1410"/>
      <c r="L4" s="1410"/>
      <c r="M4" s="1410"/>
      <c r="N4" s="1410"/>
      <c r="O4" s="1410"/>
      <c r="P4" s="1411"/>
      <c r="Q4" s="590"/>
    </row>
    <row r="5" spans="1:17" ht="12.75" customHeight="1" x14ac:dyDescent="0.25">
      <c r="A5" s="5" t="s">
        <v>6</v>
      </c>
      <c r="B5" s="6"/>
      <c r="C5" s="1404" t="s">
        <v>584</v>
      </c>
      <c r="D5" s="1404"/>
      <c r="E5" s="1404"/>
      <c r="F5" s="1404"/>
      <c r="G5" s="1404"/>
      <c r="H5" s="1404"/>
      <c r="I5" s="1404"/>
      <c r="J5" s="1404"/>
      <c r="K5" s="1404"/>
      <c r="L5" s="1404"/>
      <c r="M5" s="1404"/>
      <c r="N5" s="1404"/>
      <c r="O5" s="1404"/>
      <c r="P5" s="1405"/>
      <c r="Q5" s="590"/>
    </row>
    <row r="6" spans="1:17" ht="12.75" customHeight="1" x14ac:dyDescent="0.25">
      <c r="A6" s="5" t="s">
        <v>8</v>
      </c>
      <c r="B6" s="6"/>
      <c r="C6" s="1404" t="s">
        <v>608</v>
      </c>
      <c r="D6" s="1404"/>
      <c r="E6" s="1404"/>
      <c r="F6" s="1404"/>
      <c r="G6" s="1404"/>
      <c r="H6" s="1404"/>
      <c r="I6" s="1404"/>
      <c r="J6" s="1404"/>
      <c r="K6" s="1404"/>
      <c r="L6" s="1404"/>
      <c r="M6" s="1404"/>
      <c r="N6" s="1404"/>
      <c r="O6" s="1404"/>
      <c r="P6" s="1405"/>
      <c r="Q6" s="590"/>
    </row>
    <row r="7" spans="1:17" ht="29.25" customHeight="1" x14ac:dyDescent="0.25">
      <c r="A7" s="5" t="s">
        <v>10</v>
      </c>
      <c r="B7" s="6"/>
      <c r="C7" s="1410" t="s">
        <v>609</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610</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4092567</v>
      </c>
      <c r="D20" s="32">
        <f t="shared" ref="D20:E20" si="0">SUM(D21,D24,D25,D41,D43)</f>
        <v>3066026</v>
      </c>
      <c r="E20" s="33">
        <f t="shared" si="0"/>
        <v>-48026</v>
      </c>
      <c r="F20" s="34">
        <f>SUM(F21,F24,F25,F41,F43)</f>
        <v>3018000</v>
      </c>
      <c r="G20" s="32">
        <f t="shared" ref="G20:H20" si="1">SUM(G21,G24,G43)</f>
        <v>1074567</v>
      </c>
      <c r="H20" s="33">
        <f t="shared" si="1"/>
        <v>0</v>
      </c>
      <c r="I20" s="34">
        <f>SUM(I21,I24,I43)</f>
        <v>1074567</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5.5" thickTop="1" thickBot="1" x14ac:dyDescent="0.3">
      <c r="A24" s="300">
        <v>19300</v>
      </c>
      <c r="B24" s="300" t="s">
        <v>44</v>
      </c>
      <c r="C24" s="556">
        <f>F24+I24</f>
        <v>4092567</v>
      </c>
      <c r="D24" s="301">
        <v>3066026</v>
      </c>
      <c r="E24" s="302">
        <v>-48026</v>
      </c>
      <c r="F24" s="303">
        <f t="shared" si="9"/>
        <v>3018000</v>
      </c>
      <c r="G24" s="301">
        <v>1074567</v>
      </c>
      <c r="H24" s="302">
        <v>0</v>
      </c>
      <c r="I24" s="303">
        <f t="shared" si="10"/>
        <v>1074567</v>
      </c>
      <c r="J24" s="304" t="s">
        <v>45</v>
      </c>
      <c r="K24" s="305" t="s">
        <v>45</v>
      </c>
      <c r="L24" s="308" t="s">
        <v>45</v>
      </c>
      <c r="M24" s="306" t="s">
        <v>45</v>
      </c>
      <c r="N24" s="307" t="s">
        <v>45</v>
      </c>
      <c r="O24" s="308" t="s">
        <v>45</v>
      </c>
      <c r="P24" s="650"/>
    </row>
    <row r="25" spans="1:17" s="29" customFormat="1" ht="36.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48.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4092567</v>
      </c>
      <c r="D50" s="150">
        <f t="shared" ref="D50:E50" si="26">SUM(D51,D269)</f>
        <v>3066026</v>
      </c>
      <c r="E50" s="151">
        <f t="shared" si="26"/>
        <v>-48026</v>
      </c>
      <c r="F50" s="152">
        <f>SUM(F51,F269)</f>
        <v>3018000</v>
      </c>
      <c r="G50" s="150">
        <f t="shared" ref="G50:O50" si="27">SUM(G51,G269)</f>
        <v>1074567</v>
      </c>
      <c r="H50" s="151">
        <f t="shared" si="27"/>
        <v>0</v>
      </c>
      <c r="I50" s="152">
        <f t="shared" si="27"/>
        <v>1074567</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4092567</v>
      </c>
      <c r="D51" s="157">
        <f t="shared" ref="D51:E51" si="28">SUM(D52,D181)</f>
        <v>3066026</v>
      </c>
      <c r="E51" s="158">
        <f t="shared" si="28"/>
        <v>-48026</v>
      </c>
      <c r="F51" s="159">
        <f>SUM(F52,F181)</f>
        <v>3018000</v>
      </c>
      <c r="G51" s="157">
        <f t="shared" ref="G51:H51" si="29">SUM(G52,G181)</f>
        <v>1074567</v>
      </c>
      <c r="H51" s="158">
        <f t="shared" si="29"/>
        <v>0</v>
      </c>
      <c r="I51" s="159">
        <f>SUM(I52,I181)</f>
        <v>1074567</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x14ac:dyDescent="0.25">
      <c r="A52" s="162"/>
      <c r="B52" s="20" t="s">
        <v>73</v>
      </c>
      <c r="C52" s="569">
        <f t="shared" si="4"/>
        <v>1093460</v>
      </c>
      <c r="D52" s="163">
        <f>SUM(D53,D75,D160,D174)</f>
        <v>580807</v>
      </c>
      <c r="E52" s="164">
        <f t="shared" ref="E52" si="32">SUM(E53,E75,E160,E174)</f>
        <v>0</v>
      </c>
      <c r="F52" s="165">
        <f>SUM(F53,F75,F160,F174)</f>
        <v>580807</v>
      </c>
      <c r="G52" s="163">
        <f t="shared" ref="G52:H52" si="33">SUM(G53,G75,G160,G174)</f>
        <v>512653</v>
      </c>
      <c r="H52" s="164">
        <f t="shared" si="33"/>
        <v>0</v>
      </c>
      <c r="I52" s="165">
        <f>SUM(I53,I75,I160,I174)</f>
        <v>512653</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hidden="1" x14ac:dyDescent="0.25">
      <c r="A53" s="168">
        <v>1000</v>
      </c>
      <c r="B53" s="168" t="s">
        <v>74</v>
      </c>
      <c r="C53" s="570">
        <f t="shared" si="4"/>
        <v>0</v>
      </c>
      <c r="D53" s="169">
        <f t="shared" ref="D53:E53" si="36">SUM(D54,D67)</f>
        <v>0</v>
      </c>
      <c r="E53" s="170">
        <f t="shared" si="36"/>
        <v>0</v>
      </c>
      <c r="F53" s="171">
        <f>SUM(F54,F67)</f>
        <v>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hidden="1" x14ac:dyDescent="0.25">
      <c r="A54" s="59">
        <v>1100</v>
      </c>
      <c r="B54" s="175" t="s">
        <v>75</v>
      </c>
      <c r="C54" s="557">
        <f t="shared" si="4"/>
        <v>0</v>
      </c>
      <c r="D54" s="176">
        <f t="shared" ref="D54:E54" si="40">SUM(D55,D58,D66)</f>
        <v>0</v>
      </c>
      <c r="E54" s="177">
        <f t="shared" si="40"/>
        <v>0</v>
      </c>
      <c r="F54" s="178">
        <f>SUM(F55,F58,F66)</f>
        <v>0</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hidden="1" x14ac:dyDescent="0.25">
      <c r="A55" s="181">
        <v>1110</v>
      </c>
      <c r="B55" s="135" t="s">
        <v>76</v>
      </c>
      <c r="C55" s="565">
        <f t="shared" si="4"/>
        <v>0</v>
      </c>
      <c r="D55" s="140">
        <f t="shared" ref="D55:E55" si="44">SUM(D56:D57)</f>
        <v>0</v>
      </c>
      <c r="E55" s="141">
        <f t="shared" si="44"/>
        <v>0</v>
      </c>
      <c r="F55" s="182">
        <f>SUM(F56:F57)</f>
        <v>0</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hidden="1" customHeight="1" x14ac:dyDescent="0.25">
      <c r="A57" s="52">
        <v>1119</v>
      </c>
      <c r="B57" s="79" t="s">
        <v>78</v>
      </c>
      <c r="C57" s="559">
        <f t="shared" si="4"/>
        <v>0</v>
      </c>
      <c r="D57" s="190"/>
      <c r="E57" s="191"/>
      <c r="F57" s="192">
        <f t="shared" si="48"/>
        <v>0</v>
      </c>
      <c r="G57" s="190"/>
      <c r="H57" s="191"/>
      <c r="I57" s="192">
        <f t="shared" si="49"/>
        <v>0</v>
      </c>
      <c r="J57" s="193"/>
      <c r="K57" s="191"/>
      <c r="L57" s="192">
        <f t="shared" si="50"/>
        <v>0</v>
      </c>
      <c r="M57" s="190"/>
      <c r="N57" s="191"/>
      <c r="O57" s="192">
        <f t="shared" si="51"/>
        <v>0</v>
      </c>
      <c r="P57" s="194"/>
    </row>
    <row r="58" spans="1:16" ht="24" hidden="1" x14ac:dyDescent="0.25">
      <c r="A58" s="195">
        <v>1140</v>
      </c>
      <c r="B58" s="79" t="s">
        <v>79</v>
      </c>
      <c r="C58" s="559">
        <f t="shared" si="4"/>
        <v>0</v>
      </c>
      <c r="D58" s="196">
        <f t="shared" ref="D58:E58" si="52">SUM(D59:D65)</f>
        <v>0</v>
      </c>
      <c r="E58" s="197">
        <f t="shared" si="52"/>
        <v>0</v>
      </c>
      <c r="F58" s="192">
        <f>SUM(F59:F65)</f>
        <v>0</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idden="1" x14ac:dyDescent="0.25">
      <c r="A63" s="52">
        <v>1147</v>
      </c>
      <c r="B63" s="79" t="s">
        <v>84</v>
      </c>
      <c r="C63" s="559">
        <f t="shared" si="4"/>
        <v>0</v>
      </c>
      <c r="D63" s="190"/>
      <c r="E63" s="191"/>
      <c r="F63" s="192">
        <f t="shared" si="56"/>
        <v>0</v>
      </c>
      <c r="G63" s="190"/>
      <c r="H63" s="191"/>
      <c r="I63" s="192">
        <f t="shared" si="57"/>
        <v>0</v>
      </c>
      <c r="J63" s="193"/>
      <c r="K63" s="191"/>
      <c r="L63" s="192">
        <f t="shared" si="58"/>
        <v>0</v>
      </c>
      <c r="M63" s="190"/>
      <c r="N63" s="191"/>
      <c r="O63" s="192">
        <f t="shared" si="59"/>
        <v>0</v>
      </c>
      <c r="P63" s="194"/>
    </row>
    <row r="64" spans="1:16" hidden="1" x14ac:dyDescent="0.25">
      <c r="A64" s="52">
        <v>1148</v>
      </c>
      <c r="B64" s="79" t="s">
        <v>85</v>
      </c>
      <c r="C64" s="559">
        <f t="shared" si="4"/>
        <v>0</v>
      </c>
      <c r="D64" s="190"/>
      <c r="E64" s="191"/>
      <c r="F64" s="192">
        <f t="shared" si="56"/>
        <v>0</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hidden="1" x14ac:dyDescent="0.25">
      <c r="A67" s="59">
        <v>1200</v>
      </c>
      <c r="B67" s="175" t="s">
        <v>89</v>
      </c>
      <c r="C67" s="557">
        <f t="shared" si="4"/>
        <v>0</v>
      </c>
      <c r="D67" s="176">
        <f t="shared" ref="D67:E67" si="60">SUM(D68:D69)</f>
        <v>0</v>
      </c>
      <c r="E67" s="177">
        <f t="shared" si="60"/>
        <v>0</v>
      </c>
      <c r="F67" s="178">
        <f>SUM(F68:F69)</f>
        <v>0</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hidden="1" x14ac:dyDescent="0.25">
      <c r="A68" s="722">
        <v>1210</v>
      </c>
      <c r="B68" s="71" t="s">
        <v>90</v>
      </c>
      <c r="C68" s="558">
        <f t="shared" si="4"/>
        <v>0</v>
      </c>
      <c r="D68" s="185"/>
      <c r="E68" s="186"/>
      <c r="F68" s="187">
        <f>D68+E68</f>
        <v>0</v>
      </c>
      <c r="G68" s="185"/>
      <c r="H68" s="186"/>
      <c r="I68" s="187">
        <f>G68+H68</f>
        <v>0</v>
      </c>
      <c r="J68" s="188"/>
      <c r="K68" s="186"/>
      <c r="L68" s="187">
        <f>J68+K68</f>
        <v>0</v>
      </c>
      <c r="M68" s="185"/>
      <c r="N68" s="186"/>
      <c r="O68" s="187">
        <f t="shared" ref="O68" si="64">M68+N68</f>
        <v>0</v>
      </c>
      <c r="P68" s="189"/>
    </row>
    <row r="69" spans="1:16" ht="24" hidden="1" x14ac:dyDescent="0.25">
      <c r="A69" s="195">
        <v>1220</v>
      </c>
      <c r="B69" s="79" t="s">
        <v>92</v>
      </c>
      <c r="C69" s="559">
        <f t="shared" si="4"/>
        <v>0</v>
      </c>
      <c r="D69" s="196">
        <f t="shared" ref="D69:E69" si="65">SUM(D70:D74)</f>
        <v>0</v>
      </c>
      <c r="E69" s="197">
        <f t="shared" si="65"/>
        <v>0</v>
      </c>
      <c r="F69" s="192">
        <f>SUM(F70:F74)</f>
        <v>0</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hidden="1" x14ac:dyDescent="0.25">
      <c r="A70" s="52">
        <v>1221</v>
      </c>
      <c r="B70" s="79" t="s">
        <v>93</v>
      </c>
      <c r="C70" s="559">
        <f t="shared" si="4"/>
        <v>0</v>
      </c>
      <c r="D70" s="190"/>
      <c r="E70" s="191"/>
      <c r="F70" s="192">
        <f t="shared" ref="F70:F74" si="69">D70+E70</f>
        <v>0</v>
      </c>
      <c r="G70" s="190"/>
      <c r="H70" s="191"/>
      <c r="I70" s="192">
        <f t="shared" ref="I70:I74" si="70">G70+H70</f>
        <v>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hidden="1" x14ac:dyDescent="0.25">
      <c r="A73" s="52">
        <v>1227</v>
      </c>
      <c r="B73" s="79" t="s">
        <v>96</v>
      </c>
      <c r="C73" s="559">
        <f t="shared" si="4"/>
        <v>0</v>
      </c>
      <c r="D73" s="190"/>
      <c r="E73" s="191"/>
      <c r="F73" s="192">
        <f t="shared" si="69"/>
        <v>0</v>
      </c>
      <c r="G73" s="190"/>
      <c r="H73" s="191"/>
      <c r="I73" s="192">
        <f t="shared" si="70"/>
        <v>0</v>
      </c>
      <c r="J73" s="193"/>
      <c r="K73" s="191"/>
      <c r="L73" s="192">
        <f t="shared" si="71"/>
        <v>0</v>
      </c>
      <c r="M73" s="190"/>
      <c r="N73" s="191"/>
      <c r="O73" s="192">
        <f t="shared" si="72"/>
        <v>0</v>
      </c>
      <c r="P73" s="194"/>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1093460</v>
      </c>
      <c r="D75" s="169">
        <f t="shared" ref="D75:O75" si="73">SUM(D76,D83,D120,D151,D152)</f>
        <v>580807</v>
      </c>
      <c r="E75" s="1024">
        <f t="shared" si="73"/>
        <v>0</v>
      </c>
      <c r="F75" s="171">
        <f t="shared" si="73"/>
        <v>580807</v>
      </c>
      <c r="G75" s="169">
        <f t="shared" si="73"/>
        <v>512653</v>
      </c>
      <c r="H75" s="1024">
        <f t="shared" si="73"/>
        <v>0</v>
      </c>
      <c r="I75" s="171">
        <f t="shared" si="73"/>
        <v>512653</v>
      </c>
      <c r="J75" s="172">
        <f t="shared" si="73"/>
        <v>0</v>
      </c>
      <c r="K75" s="170">
        <f t="shared" si="73"/>
        <v>0</v>
      </c>
      <c r="L75" s="171">
        <f t="shared" si="73"/>
        <v>0</v>
      </c>
      <c r="M75" s="169">
        <f t="shared" si="73"/>
        <v>0</v>
      </c>
      <c r="N75" s="170">
        <f t="shared" si="73"/>
        <v>0</v>
      </c>
      <c r="O75" s="171">
        <f t="shared" si="73"/>
        <v>0</v>
      </c>
      <c r="P75" s="1025"/>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36" hidden="1" x14ac:dyDescent="0.25">
      <c r="A77" s="722">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1046511</v>
      </c>
      <c r="D83" s="176">
        <f t="shared" ref="D83:E83" si="94">SUM(D84,D85,D91,D99,D107,D108,D114,D119)</f>
        <v>564807</v>
      </c>
      <c r="E83" s="177">
        <f t="shared" si="94"/>
        <v>0</v>
      </c>
      <c r="F83" s="178">
        <f>SUM(F84,F85,F91,F99,F107,F108,F114,F119)</f>
        <v>564807</v>
      </c>
      <c r="G83" s="176">
        <f t="shared" ref="G83:H83" si="95">SUM(G84,G85,G91,G99,G107,G108,G114,G119)</f>
        <v>481704</v>
      </c>
      <c r="H83" s="177">
        <f t="shared" si="95"/>
        <v>0</v>
      </c>
      <c r="I83" s="178">
        <f>SUM(I84,I85,I91,I99,I107,I108,I114,I119)</f>
        <v>481704</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hidden="1" x14ac:dyDescent="0.25">
      <c r="A85" s="195">
        <v>2220</v>
      </c>
      <c r="B85" s="79" t="s">
        <v>106</v>
      </c>
      <c r="C85" s="559">
        <f t="shared" ref="C85:C148" si="99">F85+I85+L85+O85</f>
        <v>0</v>
      </c>
      <c r="D85" s="196">
        <f t="shared" ref="D85:E85" si="100">SUM(D86:D90)</f>
        <v>0</v>
      </c>
      <c r="E85" s="197">
        <f t="shared" si="100"/>
        <v>0</v>
      </c>
      <c r="F85" s="192">
        <f>SUM(F86:F90)</f>
        <v>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hidden="1" x14ac:dyDescent="0.25">
      <c r="A87" s="52">
        <v>2222</v>
      </c>
      <c r="B87" s="79" t="s">
        <v>108</v>
      </c>
      <c r="C87" s="559">
        <f t="shared" si="99"/>
        <v>0</v>
      </c>
      <c r="D87" s="190"/>
      <c r="E87" s="191"/>
      <c r="F87" s="192">
        <f t="shared" si="104"/>
        <v>0</v>
      </c>
      <c r="G87" s="190"/>
      <c r="H87" s="191"/>
      <c r="I87" s="192">
        <f t="shared" si="105"/>
        <v>0</v>
      </c>
      <c r="J87" s="193"/>
      <c r="K87" s="191"/>
      <c r="L87" s="192">
        <f t="shared" si="106"/>
        <v>0</v>
      </c>
      <c r="M87" s="190"/>
      <c r="N87" s="191"/>
      <c r="O87" s="192">
        <f t="shared" si="107"/>
        <v>0</v>
      </c>
      <c r="P87" s="194"/>
    </row>
    <row r="88" spans="1:16" hidden="1" x14ac:dyDescent="0.25">
      <c r="A88" s="52">
        <v>2223</v>
      </c>
      <c r="B88" s="79" t="s">
        <v>109</v>
      </c>
      <c r="C88" s="559">
        <f t="shared" si="99"/>
        <v>0</v>
      </c>
      <c r="D88" s="190"/>
      <c r="E88" s="191"/>
      <c r="F88" s="192">
        <f t="shared" si="104"/>
        <v>0</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hidden="1" x14ac:dyDescent="0.25">
      <c r="A91" s="195">
        <v>2230</v>
      </c>
      <c r="B91" s="79" t="s">
        <v>112</v>
      </c>
      <c r="C91" s="559">
        <f t="shared" si="99"/>
        <v>0</v>
      </c>
      <c r="D91" s="196">
        <f t="shared" ref="D91:E91" si="108">SUM(D92:D98)</f>
        <v>0</v>
      </c>
      <c r="E91" s="197">
        <f t="shared" si="108"/>
        <v>0</v>
      </c>
      <c r="F91" s="192">
        <f>SUM(F92:F98)</f>
        <v>0</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t="24"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idden="1" x14ac:dyDescent="0.25">
      <c r="A98" s="52">
        <v>2239</v>
      </c>
      <c r="B98" s="79" t="s">
        <v>119</v>
      </c>
      <c r="C98" s="559">
        <f t="shared" si="99"/>
        <v>0</v>
      </c>
      <c r="D98" s="190"/>
      <c r="E98" s="191"/>
      <c r="F98" s="192">
        <f t="shared" si="112"/>
        <v>0</v>
      </c>
      <c r="G98" s="190"/>
      <c r="H98" s="191"/>
      <c r="I98" s="192">
        <f t="shared" si="113"/>
        <v>0</v>
      </c>
      <c r="J98" s="193"/>
      <c r="K98" s="191"/>
      <c r="L98" s="192">
        <f t="shared" si="114"/>
        <v>0</v>
      </c>
      <c r="M98" s="190"/>
      <c r="N98" s="191"/>
      <c r="O98" s="192">
        <f t="shared" si="115"/>
        <v>0</v>
      </c>
      <c r="P98" s="194"/>
    </row>
    <row r="99" spans="1:16" ht="36" x14ac:dyDescent="0.25">
      <c r="A99" s="195">
        <v>2240</v>
      </c>
      <c r="B99" s="79" t="s">
        <v>120</v>
      </c>
      <c r="C99" s="559">
        <f t="shared" si="99"/>
        <v>1046511</v>
      </c>
      <c r="D99" s="196">
        <f t="shared" ref="D99:E99" si="116">SUM(D100:D106)</f>
        <v>564807</v>
      </c>
      <c r="E99" s="197">
        <f t="shared" si="116"/>
        <v>0</v>
      </c>
      <c r="F99" s="192">
        <f>SUM(F100:F106)</f>
        <v>564807</v>
      </c>
      <c r="G99" s="196">
        <f t="shared" ref="G99:H99" si="117">SUM(G100:G106)</f>
        <v>481704</v>
      </c>
      <c r="H99" s="197">
        <f t="shared" si="117"/>
        <v>0</v>
      </c>
      <c r="I99" s="192">
        <f>SUM(I100:I106)</f>
        <v>481704</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x14ac:dyDescent="0.25">
      <c r="A104" s="52">
        <v>2246</v>
      </c>
      <c r="B104" s="79" t="s">
        <v>125</v>
      </c>
      <c r="C104" s="559">
        <f t="shared" si="99"/>
        <v>1046511</v>
      </c>
      <c r="D104" s="190">
        <v>564807</v>
      </c>
      <c r="E104" s="191"/>
      <c r="F104" s="192">
        <f t="shared" si="120"/>
        <v>564807</v>
      </c>
      <c r="G104" s="190">
        <v>481704</v>
      </c>
      <c r="H104" s="191"/>
      <c r="I104" s="192">
        <f t="shared" si="121"/>
        <v>481704</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t="24"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idden="1" x14ac:dyDescent="0.25">
      <c r="A108" s="195">
        <v>2260</v>
      </c>
      <c r="B108" s="79" t="s">
        <v>129</v>
      </c>
      <c r="C108" s="559">
        <f t="shared" si="99"/>
        <v>0</v>
      </c>
      <c r="D108" s="196">
        <f t="shared" ref="D108:E108" si="124">SUM(D109:D113)</f>
        <v>0</v>
      </c>
      <c r="E108" s="197">
        <f t="shared" si="124"/>
        <v>0</v>
      </c>
      <c r="F108" s="192">
        <f>SUM(F109:F113)</f>
        <v>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46949</v>
      </c>
      <c r="D120" s="214">
        <f>SUM(D121,D126,D130,D131,D134,D138,D146,D147,D150)</f>
        <v>16000</v>
      </c>
      <c r="E120" s="215">
        <f t="shared" ref="E120" si="140">SUM(E121,E126,E130,E131,E134,E138,E146,E147,E150)</f>
        <v>0</v>
      </c>
      <c r="F120" s="216">
        <f>SUM(F121,F126,F130,F131,F134,F138,F146,F147,F150)</f>
        <v>16000</v>
      </c>
      <c r="G120" s="214">
        <f t="shared" ref="G120:H120" si="141">SUM(G121,G126,G130,G131,G134,G138,G146,G147,G150)</f>
        <v>30949</v>
      </c>
      <c r="H120" s="215">
        <f t="shared" si="141"/>
        <v>0</v>
      </c>
      <c r="I120" s="216">
        <f>SUM(I121,I126,I130,I131,I134,I138,I146,I147,I150)</f>
        <v>30949</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722">
        <v>2310</v>
      </c>
      <c r="B121" s="71" t="s">
        <v>142</v>
      </c>
      <c r="C121" s="558">
        <f t="shared" si="99"/>
        <v>46949</v>
      </c>
      <c r="D121" s="204">
        <f t="shared" ref="D121:O121" si="144">SUM(D122:D125)</f>
        <v>16000</v>
      </c>
      <c r="E121" s="205">
        <f t="shared" si="144"/>
        <v>0</v>
      </c>
      <c r="F121" s="187">
        <f t="shared" si="144"/>
        <v>16000</v>
      </c>
      <c r="G121" s="204">
        <f t="shared" si="144"/>
        <v>30949</v>
      </c>
      <c r="H121" s="205">
        <f t="shared" si="144"/>
        <v>0</v>
      </c>
      <c r="I121" s="187">
        <f t="shared" si="144"/>
        <v>30949</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46949</v>
      </c>
      <c r="D123" s="190">
        <v>16000</v>
      </c>
      <c r="E123" s="191"/>
      <c r="F123" s="192">
        <f t="shared" si="145"/>
        <v>16000</v>
      </c>
      <c r="G123" s="190">
        <v>30949</v>
      </c>
      <c r="H123" s="191"/>
      <c r="I123" s="192">
        <f t="shared" si="146"/>
        <v>30949</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t="24"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t="24"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8"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t="24"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722">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36"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48" hidden="1" x14ac:dyDescent="0.25">
      <c r="A162" s="722">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36"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36"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96" hidden="1" x14ac:dyDescent="0.25">
      <c r="A166" s="722">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84"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722">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722">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48"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2999107</v>
      </c>
      <c r="D181" s="163">
        <f t="shared" ref="D181:O181" si="245">SUM(D182,D211,D252,D265)</f>
        <v>2485219</v>
      </c>
      <c r="E181" s="164">
        <f t="shared" si="245"/>
        <v>-48026</v>
      </c>
      <c r="F181" s="165">
        <f t="shared" si="245"/>
        <v>2437193</v>
      </c>
      <c r="G181" s="163">
        <f t="shared" si="245"/>
        <v>561914</v>
      </c>
      <c r="H181" s="164">
        <f t="shared" si="245"/>
        <v>0</v>
      </c>
      <c r="I181" s="165">
        <f t="shared" si="245"/>
        <v>561914</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2999107</v>
      </c>
      <c r="D182" s="169">
        <f t="shared" ref="D182:E182" si="246">D183+D187</f>
        <v>2485219</v>
      </c>
      <c r="E182" s="1024">
        <f t="shared" si="246"/>
        <v>-48026</v>
      </c>
      <c r="F182" s="171">
        <f>F183+F187</f>
        <v>2437193</v>
      </c>
      <c r="G182" s="169">
        <f t="shared" ref="G182:H182" si="247">G183+G187</f>
        <v>561914</v>
      </c>
      <c r="H182" s="1024">
        <f t="shared" si="247"/>
        <v>0</v>
      </c>
      <c r="I182" s="171">
        <f>I183+I187</f>
        <v>561914</v>
      </c>
      <c r="J182" s="172">
        <f t="shared" ref="J182:K182" si="248">J183+J187</f>
        <v>0</v>
      </c>
      <c r="K182" s="170">
        <f t="shared" si="248"/>
        <v>0</v>
      </c>
      <c r="L182" s="171">
        <f>L183+L187</f>
        <v>0</v>
      </c>
      <c r="M182" s="169">
        <f t="shared" ref="M182:O182" si="249">M183+M187</f>
        <v>0</v>
      </c>
      <c r="N182" s="170">
        <f t="shared" si="249"/>
        <v>0</v>
      </c>
      <c r="O182" s="171">
        <f t="shared" si="249"/>
        <v>0</v>
      </c>
      <c r="P182" s="1025"/>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722">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2999107</v>
      </c>
      <c r="D187" s="176">
        <f t="shared" ref="D187:E187" si="258">D188+D198+D199+D206+D207+D208+D210</f>
        <v>2485219</v>
      </c>
      <c r="E187" s="177">
        <f t="shared" si="258"/>
        <v>-48026</v>
      </c>
      <c r="F187" s="178">
        <f>F188+F198+F199+F206+F207+F208+F210</f>
        <v>2437193</v>
      </c>
      <c r="G187" s="176">
        <f t="shared" ref="G187:H187" si="259">G188+G198+G199+G206+G207+G208+G210</f>
        <v>561914</v>
      </c>
      <c r="H187" s="177">
        <f t="shared" si="259"/>
        <v>0</v>
      </c>
      <c r="I187" s="178">
        <f>I188+I198+I199+I206+I207+I208+I210</f>
        <v>561914</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29475</v>
      </c>
      <c r="D199" s="196">
        <f t="shared" ref="D199:E199" si="270">SUM(D200:D205)</f>
        <v>0</v>
      </c>
      <c r="E199" s="197">
        <f t="shared" si="270"/>
        <v>0</v>
      </c>
      <c r="F199" s="192">
        <f>SUM(F200:F205)</f>
        <v>0</v>
      </c>
      <c r="G199" s="196">
        <f t="shared" ref="G199:H199" si="271">SUM(G200:G205)</f>
        <v>29475</v>
      </c>
      <c r="H199" s="197">
        <f t="shared" si="271"/>
        <v>0</v>
      </c>
      <c r="I199" s="192">
        <f>SUM(I200:I205)</f>
        <v>29475</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9.25" customHeight="1" x14ac:dyDescent="0.25">
      <c r="A205" s="52">
        <v>5239</v>
      </c>
      <c r="B205" s="79" t="s">
        <v>226</v>
      </c>
      <c r="C205" s="559">
        <f t="shared" si="189"/>
        <v>29475</v>
      </c>
      <c r="D205" s="190"/>
      <c r="E205" s="191"/>
      <c r="F205" s="192">
        <f t="shared" si="274"/>
        <v>0</v>
      </c>
      <c r="G205" s="190">
        <v>29475</v>
      </c>
      <c r="H205" s="191"/>
      <c r="I205" s="192">
        <f t="shared" si="275"/>
        <v>29475</v>
      </c>
      <c r="J205" s="193"/>
      <c r="K205" s="191"/>
      <c r="L205" s="192">
        <f t="shared" si="276"/>
        <v>0</v>
      </c>
      <c r="M205" s="190"/>
      <c r="N205" s="191"/>
      <c r="O205" s="192">
        <f t="shared" si="277"/>
        <v>0</v>
      </c>
      <c r="P205" s="194"/>
    </row>
    <row r="206" spans="1:16" ht="37.5" customHeight="1" x14ac:dyDescent="0.25">
      <c r="A206" s="195">
        <v>5240</v>
      </c>
      <c r="B206" s="79" t="s">
        <v>227</v>
      </c>
      <c r="C206" s="559">
        <f t="shared" si="189"/>
        <v>104831</v>
      </c>
      <c r="D206" s="190">
        <v>104831</v>
      </c>
      <c r="E206" s="191"/>
      <c r="F206" s="192">
        <f t="shared" si="274"/>
        <v>104831</v>
      </c>
      <c r="G206" s="190"/>
      <c r="H206" s="191"/>
      <c r="I206" s="192">
        <f t="shared" si="275"/>
        <v>0</v>
      </c>
      <c r="J206" s="193"/>
      <c r="K206" s="191"/>
      <c r="L206" s="192">
        <f t="shared" si="276"/>
        <v>0</v>
      </c>
      <c r="M206" s="190"/>
      <c r="N206" s="191"/>
      <c r="O206" s="192">
        <f t="shared" si="277"/>
        <v>0</v>
      </c>
      <c r="P206" s="194"/>
    </row>
    <row r="207" spans="1:16" ht="17.25" customHeight="1" x14ac:dyDescent="0.25">
      <c r="A207" s="195">
        <v>5250</v>
      </c>
      <c r="B207" s="79" t="s">
        <v>228</v>
      </c>
      <c r="C207" s="559">
        <f t="shared" si="189"/>
        <v>2864801</v>
      </c>
      <c r="D207" s="190">
        <v>2380388</v>
      </c>
      <c r="E207" s="1026">
        <v>-48026</v>
      </c>
      <c r="F207" s="192">
        <f t="shared" si="274"/>
        <v>2332362</v>
      </c>
      <c r="G207" s="190">
        <v>532439</v>
      </c>
      <c r="H207" s="191"/>
      <c r="I207" s="192">
        <f t="shared" si="275"/>
        <v>532439</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722">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36"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722">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t="24"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84"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722">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721">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722">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48"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48"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722">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4092567</v>
      </c>
      <c r="D272" s="269">
        <f>SUM(D269,D265,D252,D211,D182,D174,D160,D75,D53)</f>
        <v>3066026</v>
      </c>
      <c r="E272" s="270">
        <f t="shared" ref="E272:O272" si="371">SUM(E269,E265,E252,E211,E182,E174,E160,E75,E53)</f>
        <v>-48026</v>
      </c>
      <c r="F272" s="271">
        <f t="shared" si="371"/>
        <v>3018000</v>
      </c>
      <c r="G272" s="269">
        <f t="shared" si="371"/>
        <v>1074567</v>
      </c>
      <c r="H272" s="270">
        <f t="shared" si="371"/>
        <v>0</v>
      </c>
      <c r="I272" s="271">
        <f t="shared" si="371"/>
        <v>1074567</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sheetData>
  <sheetProtection algorithmName="SHA-512" hashValue="RoeV8OZYEVWzmh6NjU0k1UPNrcvJg5YqP5Lv6GtsV+9htmERxTqwcpfmTSuiYugf24VsLqpN1devJ8bJIgNFOA==" saltValue="owSTfn5iML8NES7UPdEmZQ==" spinCount="100000" sheet="1" objects="1" scenarios="1" formatCells="0" formatColumns="0" formatRows="0" sort="0"/>
  <autoFilter ref="A18:P284">
    <filterColumn colId="2">
      <filters>
        <filter val="1 046 511"/>
        <filter val="1 093 460"/>
        <filter val="104 831"/>
        <filter val="2 864 801"/>
        <filter val="2 999 107"/>
        <filter val="29 475"/>
        <filter val="4 092 567"/>
        <filter val="46 949"/>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38.pielikums Jūrmalas pilsētas domes
2020.gada 17.decembra saistošajiem noteikumiem Nr.38
(protokols Nr.23, 14.punkts)
 </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90"/>
  <sheetViews>
    <sheetView showGridLines="0" view="pageLayout" zoomScaleNormal="100" workbookViewId="0">
      <selection activeCell="S17" sqref="S17"/>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611</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582</v>
      </c>
      <c r="D3" s="1410"/>
      <c r="E3" s="1410"/>
      <c r="F3" s="1410"/>
      <c r="G3" s="1410"/>
      <c r="H3" s="1410"/>
      <c r="I3" s="1410"/>
      <c r="J3" s="1410"/>
      <c r="K3" s="1410"/>
      <c r="L3" s="1410"/>
      <c r="M3" s="1410"/>
      <c r="N3" s="1410"/>
      <c r="O3" s="1410"/>
      <c r="P3" s="1411"/>
      <c r="Q3" s="590"/>
    </row>
    <row r="4" spans="1:17" ht="12.75" customHeight="1" x14ac:dyDescent="0.25">
      <c r="A4" s="3" t="s">
        <v>4</v>
      </c>
      <c r="B4" s="4"/>
      <c r="C4" s="1410" t="s">
        <v>583</v>
      </c>
      <c r="D4" s="1410"/>
      <c r="E4" s="1410"/>
      <c r="F4" s="1410"/>
      <c r="G4" s="1410"/>
      <c r="H4" s="1410"/>
      <c r="I4" s="1410"/>
      <c r="J4" s="1410"/>
      <c r="K4" s="1410"/>
      <c r="L4" s="1410"/>
      <c r="M4" s="1410"/>
      <c r="N4" s="1410"/>
      <c r="O4" s="1410"/>
      <c r="P4" s="1411"/>
      <c r="Q4" s="590"/>
    </row>
    <row r="5" spans="1:17" ht="12.75" customHeight="1" x14ac:dyDescent="0.25">
      <c r="A5" s="5" t="s">
        <v>6</v>
      </c>
      <c r="B5" s="6"/>
      <c r="C5" s="1404" t="s">
        <v>584</v>
      </c>
      <c r="D5" s="1404"/>
      <c r="E5" s="1404"/>
      <c r="F5" s="1404"/>
      <c r="G5" s="1404"/>
      <c r="H5" s="1404"/>
      <c r="I5" s="1404"/>
      <c r="J5" s="1404"/>
      <c r="K5" s="1404"/>
      <c r="L5" s="1404"/>
      <c r="M5" s="1404"/>
      <c r="N5" s="1404"/>
      <c r="O5" s="1404"/>
      <c r="P5" s="1405"/>
      <c r="Q5" s="590"/>
    </row>
    <row r="6" spans="1:17" ht="12.75" customHeight="1" x14ac:dyDescent="0.25">
      <c r="A6" s="5" t="s">
        <v>8</v>
      </c>
      <c r="B6" s="6"/>
      <c r="C6" s="1404" t="s">
        <v>608</v>
      </c>
      <c r="D6" s="1404"/>
      <c r="E6" s="1404"/>
      <c r="F6" s="1404"/>
      <c r="G6" s="1404"/>
      <c r="H6" s="1404"/>
      <c r="I6" s="1404"/>
      <c r="J6" s="1404"/>
      <c r="K6" s="1404"/>
      <c r="L6" s="1404"/>
      <c r="M6" s="1404"/>
      <c r="N6" s="1404"/>
      <c r="O6" s="1404"/>
      <c r="P6" s="1405"/>
      <c r="Q6" s="590"/>
    </row>
    <row r="7" spans="1:17" ht="26.25" customHeight="1" x14ac:dyDescent="0.25">
      <c r="A7" s="5" t="s">
        <v>10</v>
      </c>
      <c r="B7" s="6"/>
      <c r="C7" s="1410" t="s">
        <v>609</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612</v>
      </c>
      <c r="D9" s="1404"/>
      <c r="E9" s="1404"/>
      <c r="F9" s="1404"/>
      <c r="G9" s="1404"/>
      <c r="H9" s="1404"/>
      <c r="I9" s="1404"/>
      <c r="J9" s="1404"/>
      <c r="K9" s="1404"/>
      <c r="L9" s="1404"/>
      <c r="M9" s="1404"/>
      <c r="N9" s="1404"/>
      <c r="O9" s="1404"/>
      <c r="P9" s="1405"/>
      <c r="Q9" s="590"/>
    </row>
    <row r="10" spans="1:17" ht="12.75" customHeight="1" x14ac:dyDescent="0.25">
      <c r="A10" s="5"/>
      <c r="B10" s="6" t="s">
        <v>15</v>
      </c>
      <c r="C10" s="1469"/>
      <c r="D10" s="1469"/>
      <c r="E10" s="1469"/>
      <c r="F10" s="1469"/>
      <c r="G10" s="1469"/>
      <c r="H10" s="1469"/>
      <c r="I10" s="1469"/>
      <c r="J10" s="1469"/>
      <c r="K10" s="1469"/>
      <c r="L10" s="1469"/>
      <c r="M10" s="1469"/>
      <c r="N10" s="1469"/>
      <c r="O10" s="1469"/>
      <c r="P10" s="1470"/>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346266</v>
      </c>
      <c r="D20" s="32">
        <f t="shared" ref="D20:E20" si="0">SUM(D21,D24,D25,D41,D43)</f>
        <v>298240</v>
      </c>
      <c r="E20" s="33">
        <f t="shared" si="0"/>
        <v>48026</v>
      </c>
      <c r="F20" s="34">
        <f>SUM(F21,F24,F25,F41,F43)</f>
        <v>346266</v>
      </c>
      <c r="G20" s="32">
        <f t="shared" ref="G20:H20" si="1">SUM(G21,G24,G43)</f>
        <v>0</v>
      </c>
      <c r="H20" s="33">
        <f t="shared" si="1"/>
        <v>0</v>
      </c>
      <c r="I20" s="34">
        <f>SUM(I21,I24,I43)</f>
        <v>0</v>
      </c>
      <c r="J20" s="35">
        <f t="shared" ref="J20:K20" si="2">SUM(J21,J26,J43)</f>
        <v>0</v>
      </c>
      <c r="K20" s="33">
        <f t="shared" si="2"/>
        <v>0</v>
      </c>
      <c r="L20" s="34">
        <f>SUM(L21,L26,L43)</f>
        <v>0</v>
      </c>
      <c r="M20" s="32">
        <f t="shared" ref="M20:O20" si="3">SUM(M21,M45)</f>
        <v>0</v>
      </c>
      <c r="N20" s="33">
        <f t="shared" si="3"/>
        <v>0</v>
      </c>
      <c r="O20" s="34">
        <f t="shared" si="3"/>
        <v>0</v>
      </c>
      <c r="P20" s="36"/>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39">
        <f t="shared" ref="M21:O21" si="8">SUM(M22:M23)</f>
        <v>0</v>
      </c>
      <c r="N21" s="40">
        <f t="shared" si="8"/>
        <v>0</v>
      </c>
      <c r="O21" s="41">
        <f t="shared" si="8"/>
        <v>0</v>
      </c>
      <c r="P21" s="43"/>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53"/>
      <c r="N23" s="54"/>
      <c r="O23" s="55">
        <f>M23+N23</f>
        <v>0</v>
      </c>
      <c r="P23" s="57"/>
    </row>
    <row r="24" spans="1:17" s="29" customFormat="1" ht="25.5" thickTop="1" thickBot="1" x14ac:dyDescent="0.3">
      <c r="A24" s="300">
        <v>19300</v>
      </c>
      <c r="B24" s="300" t="s">
        <v>44</v>
      </c>
      <c r="C24" s="556">
        <f>F24+I24</f>
        <v>346266</v>
      </c>
      <c r="D24" s="301">
        <v>298240</v>
      </c>
      <c r="E24" s="1027">
        <v>48026</v>
      </c>
      <c r="F24" s="303">
        <f t="shared" si="9"/>
        <v>346266</v>
      </c>
      <c r="G24" s="301"/>
      <c r="H24" s="302"/>
      <c r="I24" s="303">
        <f t="shared" si="10"/>
        <v>0</v>
      </c>
      <c r="J24" s="304" t="s">
        <v>45</v>
      </c>
      <c r="K24" s="305" t="s">
        <v>45</v>
      </c>
      <c r="L24" s="308" t="s">
        <v>45</v>
      </c>
      <c r="M24" s="306" t="s">
        <v>45</v>
      </c>
      <c r="N24" s="307" t="s">
        <v>45</v>
      </c>
      <c r="O24" s="308" t="s">
        <v>45</v>
      </c>
      <c r="P24" s="650"/>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346266</v>
      </c>
      <c r="D50" s="150">
        <f t="shared" ref="D50:E50" si="26">SUM(D51,D269)</f>
        <v>298240</v>
      </c>
      <c r="E50" s="151">
        <f t="shared" si="26"/>
        <v>48026</v>
      </c>
      <c r="F50" s="152">
        <f>SUM(F51,F269)</f>
        <v>346266</v>
      </c>
      <c r="G50" s="150">
        <f t="shared" ref="G50:O50" si="27">SUM(G51,G269)</f>
        <v>0</v>
      </c>
      <c r="H50" s="151">
        <f t="shared" si="27"/>
        <v>0</v>
      </c>
      <c r="I50" s="152">
        <f t="shared" si="27"/>
        <v>0</v>
      </c>
      <c r="J50" s="153">
        <f t="shared" si="27"/>
        <v>0</v>
      </c>
      <c r="K50" s="151">
        <f t="shared" si="27"/>
        <v>0</v>
      </c>
      <c r="L50" s="152">
        <f t="shared" si="27"/>
        <v>0</v>
      </c>
      <c r="M50" s="150">
        <f t="shared" si="27"/>
        <v>0</v>
      </c>
      <c r="N50" s="151">
        <f t="shared" si="27"/>
        <v>0</v>
      </c>
      <c r="O50" s="152">
        <f t="shared" si="27"/>
        <v>0</v>
      </c>
      <c r="P50" s="154"/>
    </row>
    <row r="51" spans="1:16" s="29" customFormat="1" ht="36.75" thickTop="1" x14ac:dyDescent="0.25">
      <c r="A51" s="155"/>
      <c r="B51" s="156" t="s">
        <v>72</v>
      </c>
      <c r="C51" s="568">
        <f t="shared" si="4"/>
        <v>346266</v>
      </c>
      <c r="D51" s="157">
        <f t="shared" ref="D51:E51" si="28">SUM(D52,D181)</f>
        <v>298240</v>
      </c>
      <c r="E51" s="158">
        <f t="shared" si="28"/>
        <v>48026</v>
      </c>
      <c r="F51" s="159">
        <f>SUM(F52,F181)</f>
        <v>346266</v>
      </c>
      <c r="G51" s="157">
        <f t="shared" ref="G51:H51" si="29">SUM(G52,G181)</f>
        <v>0</v>
      </c>
      <c r="H51" s="158">
        <f t="shared" si="29"/>
        <v>0</v>
      </c>
      <c r="I51" s="159">
        <f>SUM(I52,I181)</f>
        <v>0</v>
      </c>
      <c r="J51" s="160">
        <f t="shared" ref="J51:K51" si="30">SUM(J52,J181)</f>
        <v>0</v>
      </c>
      <c r="K51" s="158">
        <f t="shared" si="30"/>
        <v>0</v>
      </c>
      <c r="L51" s="159">
        <f>SUM(L52,L181)</f>
        <v>0</v>
      </c>
      <c r="M51" s="157">
        <f t="shared" ref="M51:O51" si="31">SUM(M52,M181)</f>
        <v>0</v>
      </c>
      <c r="N51" s="158">
        <f t="shared" si="31"/>
        <v>0</v>
      </c>
      <c r="O51" s="159">
        <f t="shared" si="31"/>
        <v>0</v>
      </c>
      <c r="P51" s="161"/>
    </row>
    <row r="52" spans="1:16" s="29" customFormat="1" ht="24" hidden="1" x14ac:dyDescent="0.25">
      <c r="A52" s="162"/>
      <c r="B52" s="20" t="s">
        <v>73</v>
      </c>
      <c r="C52" s="569">
        <f t="shared" si="4"/>
        <v>0</v>
      </c>
      <c r="D52" s="163">
        <f t="shared" ref="D52:E52" si="32">SUM(D53,D75,D160,D174)</f>
        <v>0</v>
      </c>
      <c r="E52" s="164">
        <f t="shared" si="32"/>
        <v>0</v>
      </c>
      <c r="F52" s="165">
        <f>SUM(F53,F75,F160,F174)</f>
        <v>0</v>
      </c>
      <c r="G52" s="163">
        <f t="shared" ref="G52:H52" si="33">SUM(G53,G75,G160,G174)</f>
        <v>0</v>
      </c>
      <c r="H52" s="164">
        <f t="shared" si="33"/>
        <v>0</v>
      </c>
      <c r="I52" s="165">
        <f>SUM(I53,I75,I160,I174)</f>
        <v>0</v>
      </c>
      <c r="J52" s="166">
        <f t="shared" ref="J52:K52" si="34">SUM(J53,J75,J160,J174)</f>
        <v>0</v>
      </c>
      <c r="K52" s="164">
        <f t="shared" si="34"/>
        <v>0</v>
      </c>
      <c r="L52" s="165">
        <f>SUM(L53,L75,L160,L174)</f>
        <v>0</v>
      </c>
      <c r="M52" s="163">
        <f t="shared" ref="M52:O52" si="35">SUM(M53,M75,M160,M174)</f>
        <v>0</v>
      </c>
      <c r="N52" s="164">
        <f t="shared" si="35"/>
        <v>0</v>
      </c>
      <c r="O52" s="165">
        <f t="shared" si="35"/>
        <v>0</v>
      </c>
      <c r="P52" s="167"/>
    </row>
    <row r="53" spans="1:16" s="29" customFormat="1" hidden="1" x14ac:dyDescent="0.25">
      <c r="A53" s="168">
        <v>1000</v>
      </c>
      <c r="B53" s="168" t="s">
        <v>74</v>
      </c>
      <c r="C53" s="570">
        <f t="shared" si="4"/>
        <v>0</v>
      </c>
      <c r="D53" s="169">
        <f t="shared" ref="D53:E53" si="36">SUM(D54,D67)</f>
        <v>0</v>
      </c>
      <c r="E53" s="170">
        <f t="shared" si="36"/>
        <v>0</v>
      </c>
      <c r="F53" s="171">
        <f>SUM(F54,F67)</f>
        <v>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hidden="1" x14ac:dyDescent="0.25">
      <c r="A54" s="59">
        <v>1100</v>
      </c>
      <c r="B54" s="175" t="s">
        <v>75</v>
      </c>
      <c r="C54" s="557">
        <f t="shared" si="4"/>
        <v>0</v>
      </c>
      <c r="D54" s="176">
        <f t="shared" ref="D54:E54" si="40">SUM(D55,D58,D66)</f>
        <v>0</v>
      </c>
      <c r="E54" s="177">
        <f t="shared" si="40"/>
        <v>0</v>
      </c>
      <c r="F54" s="178">
        <f>SUM(F55,F58,F66)</f>
        <v>0</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hidden="1" x14ac:dyDescent="0.25">
      <c r="A55" s="181">
        <v>1110</v>
      </c>
      <c r="B55" s="135" t="s">
        <v>76</v>
      </c>
      <c r="C55" s="565">
        <f t="shared" si="4"/>
        <v>0</v>
      </c>
      <c r="D55" s="140">
        <f t="shared" ref="D55:E55" si="44">SUM(D56:D57)</f>
        <v>0</v>
      </c>
      <c r="E55" s="141">
        <f t="shared" si="44"/>
        <v>0</v>
      </c>
      <c r="F55" s="182">
        <f>SUM(F56:F57)</f>
        <v>0</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hidden="1" customHeight="1" x14ac:dyDescent="0.25">
      <c r="A57" s="52">
        <v>1119</v>
      </c>
      <c r="B57" s="79" t="s">
        <v>78</v>
      </c>
      <c r="C57" s="559">
        <f t="shared" si="4"/>
        <v>0</v>
      </c>
      <c r="D57" s="190"/>
      <c r="E57" s="191"/>
      <c r="F57" s="192">
        <f t="shared" si="48"/>
        <v>0</v>
      </c>
      <c r="G57" s="190"/>
      <c r="H57" s="191"/>
      <c r="I57" s="192">
        <f t="shared" si="49"/>
        <v>0</v>
      </c>
      <c r="J57" s="193"/>
      <c r="K57" s="191"/>
      <c r="L57" s="192">
        <f t="shared" si="50"/>
        <v>0</v>
      </c>
      <c r="M57" s="190"/>
      <c r="N57" s="191"/>
      <c r="O57" s="192">
        <f t="shared" si="51"/>
        <v>0</v>
      </c>
      <c r="P57" s="194"/>
    </row>
    <row r="58" spans="1:16" hidden="1" x14ac:dyDescent="0.25">
      <c r="A58" s="195">
        <v>1140</v>
      </c>
      <c r="B58" s="79" t="s">
        <v>79</v>
      </c>
      <c r="C58" s="559">
        <f t="shared" si="4"/>
        <v>0</v>
      </c>
      <c r="D58" s="196">
        <f t="shared" ref="D58:E58" si="52">SUM(D59:D65)</f>
        <v>0</v>
      </c>
      <c r="E58" s="197">
        <f t="shared" si="52"/>
        <v>0</v>
      </c>
      <c r="F58" s="192">
        <f>SUM(F59:F65)</f>
        <v>0</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idden="1" x14ac:dyDescent="0.25">
      <c r="A63" s="52">
        <v>1147</v>
      </c>
      <c r="B63" s="79" t="s">
        <v>84</v>
      </c>
      <c r="C63" s="559">
        <f t="shared" si="4"/>
        <v>0</v>
      </c>
      <c r="D63" s="190"/>
      <c r="E63" s="191"/>
      <c r="F63" s="192">
        <f t="shared" si="56"/>
        <v>0</v>
      </c>
      <c r="G63" s="190"/>
      <c r="H63" s="191"/>
      <c r="I63" s="192">
        <f t="shared" si="57"/>
        <v>0</v>
      </c>
      <c r="J63" s="193"/>
      <c r="K63" s="191"/>
      <c r="L63" s="192">
        <f t="shared" si="58"/>
        <v>0</v>
      </c>
      <c r="M63" s="190"/>
      <c r="N63" s="191"/>
      <c r="O63" s="192">
        <f t="shared" si="59"/>
        <v>0</v>
      </c>
      <c r="P63" s="194"/>
    </row>
    <row r="64" spans="1:16" hidden="1" x14ac:dyDescent="0.25">
      <c r="A64" s="52">
        <v>1148</v>
      </c>
      <c r="B64" s="79" t="s">
        <v>85</v>
      </c>
      <c r="C64" s="559">
        <f t="shared" si="4"/>
        <v>0</v>
      </c>
      <c r="D64" s="190"/>
      <c r="E64" s="191"/>
      <c r="F64" s="192">
        <f t="shared" si="56"/>
        <v>0</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hidden="1" x14ac:dyDescent="0.25">
      <c r="A67" s="59">
        <v>1200</v>
      </c>
      <c r="B67" s="175" t="s">
        <v>89</v>
      </c>
      <c r="C67" s="557">
        <f t="shared" si="4"/>
        <v>0</v>
      </c>
      <c r="D67" s="176">
        <f t="shared" ref="D67:E67" si="60">SUM(D68:D69)</f>
        <v>0</v>
      </c>
      <c r="E67" s="177">
        <f t="shared" si="60"/>
        <v>0</v>
      </c>
      <c r="F67" s="178">
        <f>SUM(F68:F69)</f>
        <v>0</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hidden="1" x14ac:dyDescent="0.25">
      <c r="A68" s="722">
        <v>1210</v>
      </c>
      <c r="B68" s="71" t="s">
        <v>90</v>
      </c>
      <c r="C68" s="558">
        <f t="shared" si="4"/>
        <v>0</v>
      </c>
      <c r="D68" s="185"/>
      <c r="E68" s="186"/>
      <c r="F68" s="187">
        <f>D68+E68</f>
        <v>0</v>
      </c>
      <c r="G68" s="185"/>
      <c r="H68" s="186"/>
      <c r="I68" s="187">
        <f>G68+H68</f>
        <v>0</v>
      </c>
      <c r="J68" s="188"/>
      <c r="K68" s="186"/>
      <c r="L68" s="187">
        <f>J68+K68</f>
        <v>0</v>
      </c>
      <c r="M68" s="185"/>
      <c r="N68" s="186"/>
      <c r="O68" s="187">
        <f t="shared" ref="O68" si="64">M68+N68</f>
        <v>0</v>
      </c>
      <c r="P68" s="189"/>
    </row>
    <row r="69" spans="1:16" ht="24" hidden="1" x14ac:dyDescent="0.25">
      <c r="A69" s="195">
        <v>1220</v>
      </c>
      <c r="B69" s="79" t="s">
        <v>92</v>
      </c>
      <c r="C69" s="559">
        <f t="shared" si="4"/>
        <v>0</v>
      </c>
      <c r="D69" s="196">
        <f t="shared" ref="D69:E69" si="65">SUM(D70:D74)</f>
        <v>0</v>
      </c>
      <c r="E69" s="197">
        <f t="shared" si="65"/>
        <v>0</v>
      </c>
      <c r="F69" s="192">
        <f>SUM(F70:F74)</f>
        <v>0</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hidden="1" x14ac:dyDescent="0.25">
      <c r="A70" s="52">
        <v>1221</v>
      </c>
      <c r="B70" s="79" t="s">
        <v>93</v>
      </c>
      <c r="C70" s="559">
        <f t="shared" si="4"/>
        <v>0</v>
      </c>
      <c r="D70" s="190"/>
      <c r="E70" s="191"/>
      <c r="F70" s="192">
        <f t="shared" ref="F70:F74" si="69">D70+E70</f>
        <v>0</v>
      </c>
      <c r="G70" s="190"/>
      <c r="H70" s="191"/>
      <c r="I70" s="192">
        <f t="shared" ref="I70:I74" si="70">G70+H70</f>
        <v>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hidden="1" x14ac:dyDescent="0.25">
      <c r="A73" s="52">
        <v>1227</v>
      </c>
      <c r="B73" s="79" t="s">
        <v>96</v>
      </c>
      <c r="C73" s="559">
        <f t="shared" si="4"/>
        <v>0</v>
      </c>
      <c r="D73" s="190"/>
      <c r="E73" s="191"/>
      <c r="F73" s="192">
        <f t="shared" si="69"/>
        <v>0</v>
      </c>
      <c r="G73" s="190"/>
      <c r="H73" s="191"/>
      <c r="I73" s="192">
        <f t="shared" si="70"/>
        <v>0</v>
      </c>
      <c r="J73" s="193"/>
      <c r="K73" s="191"/>
      <c r="L73" s="192">
        <f t="shared" si="71"/>
        <v>0</v>
      </c>
      <c r="M73" s="190"/>
      <c r="N73" s="191"/>
      <c r="O73" s="192">
        <f t="shared" si="72"/>
        <v>0</v>
      </c>
      <c r="P73" s="194"/>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hidden="1" x14ac:dyDescent="0.25">
      <c r="A75" s="168">
        <v>2000</v>
      </c>
      <c r="B75" s="168" t="s">
        <v>98</v>
      </c>
      <c r="C75" s="570">
        <f t="shared" si="4"/>
        <v>0</v>
      </c>
      <c r="D75" s="169">
        <f t="shared" ref="D75:O75" si="73">SUM(D76,D83,D120,D151,D152)</f>
        <v>0</v>
      </c>
      <c r="E75" s="170">
        <f t="shared" si="73"/>
        <v>0</v>
      </c>
      <c r="F75" s="171">
        <f t="shared" si="73"/>
        <v>0</v>
      </c>
      <c r="G75" s="169">
        <f t="shared" si="73"/>
        <v>0</v>
      </c>
      <c r="H75" s="170">
        <f t="shared" si="73"/>
        <v>0</v>
      </c>
      <c r="I75" s="171">
        <f t="shared" si="73"/>
        <v>0</v>
      </c>
      <c r="J75" s="172">
        <f t="shared" si="73"/>
        <v>0</v>
      </c>
      <c r="K75" s="170">
        <f t="shared" si="73"/>
        <v>0</v>
      </c>
      <c r="L75" s="171">
        <f t="shared" si="73"/>
        <v>0</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722">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hidden="1" x14ac:dyDescent="0.25">
      <c r="A83" s="59">
        <v>2200</v>
      </c>
      <c r="B83" s="175" t="s">
        <v>104</v>
      </c>
      <c r="C83" s="557">
        <f t="shared" si="4"/>
        <v>0</v>
      </c>
      <c r="D83" s="176">
        <f t="shared" ref="D83:E83" si="94">SUM(D84,D85,D91,D99,D107,D108,D114,D119)</f>
        <v>0</v>
      </c>
      <c r="E83" s="177">
        <f t="shared" si="94"/>
        <v>0</v>
      </c>
      <c r="F83" s="178">
        <f>SUM(F84,F85,F91,F99,F107,F108,F114,F119)</f>
        <v>0</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hidden="1" x14ac:dyDescent="0.25">
      <c r="A85" s="195">
        <v>2220</v>
      </c>
      <c r="B85" s="79" t="s">
        <v>106</v>
      </c>
      <c r="C85" s="559">
        <f t="shared" ref="C85:C148" si="99">F85+I85+L85+O85</f>
        <v>0</v>
      </c>
      <c r="D85" s="196">
        <f t="shared" ref="D85:E85" si="100">SUM(D86:D90)</f>
        <v>0</v>
      </c>
      <c r="E85" s="197">
        <f t="shared" si="100"/>
        <v>0</v>
      </c>
      <c r="F85" s="192">
        <f>SUM(F86:F90)</f>
        <v>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idden="1" x14ac:dyDescent="0.25">
      <c r="A86" s="52">
        <v>2221</v>
      </c>
      <c r="B86" s="79" t="s">
        <v>107</v>
      </c>
      <c r="C86" s="559">
        <f t="shared" si="99"/>
        <v>0</v>
      </c>
      <c r="D86" s="190"/>
      <c r="E86" s="191"/>
      <c r="F86" s="192">
        <f t="shared" ref="F86:F90" si="104">D86+E86</f>
        <v>0</v>
      </c>
      <c r="G86" s="190"/>
      <c r="H86" s="191"/>
      <c r="I86" s="192">
        <f t="shared" ref="I86:I90" si="105">G86+H86</f>
        <v>0</v>
      </c>
      <c r="J86" s="193"/>
      <c r="K86" s="191"/>
      <c r="L86" s="192">
        <f t="shared" ref="L86:L90" si="106">J86+K86</f>
        <v>0</v>
      </c>
      <c r="M86" s="190"/>
      <c r="N86" s="191"/>
      <c r="O86" s="192">
        <f t="shared" ref="O86:O90" si="107">M86+N86</f>
        <v>0</v>
      </c>
      <c r="P86" s="194"/>
    </row>
    <row r="87" spans="1:16" ht="24" hidden="1" x14ac:dyDescent="0.25">
      <c r="A87" s="52">
        <v>2222</v>
      </c>
      <c r="B87" s="79" t="s">
        <v>108</v>
      </c>
      <c r="C87" s="559">
        <f t="shared" si="99"/>
        <v>0</v>
      </c>
      <c r="D87" s="190"/>
      <c r="E87" s="191"/>
      <c r="F87" s="192">
        <f t="shared" si="104"/>
        <v>0</v>
      </c>
      <c r="G87" s="190"/>
      <c r="H87" s="191"/>
      <c r="I87" s="192">
        <f t="shared" si="105"/>
        <v>0</v>
      </c>
      <c r="J87" s="193"/>
      <c r="K87" s="191"/>
      <c r="L87" s="192">
        <f t="shared" si="106"/>
        <v>0</v>
      </c>
      <c r="M87" s="190"/>
      <c r="N87" s="191"/>
      <c r="O87" s="192">
        <f t="shared" si="107"/>
        <v>0</v>
      </c>
      <c r="P87" s="194"/>
    </row>
    <row r="88" spans="1:16" hidden="1" x14ac:dyDescent="0.25">
      <c r="A88" s="52">
        <v>2223</v>
      </c>
      <c r="B88" s="79" t="s">
        <v>109</v>
      </c>
      <c r="C88" s="559">
        <f t="shared" si="99"/>
        <v>0</v>
      </c>
      <c r="D88" s="190"/>
      <c r="E88" s="191"/>
      <c r="F88" s="192">
        <f t="shared" si="104"/>
        <v>0</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hidden="1" x14ac:dyDescent="0.25">
      <c r="A91" s="195">
        <v>2230</v>
      </c>
      <c r="B91" s="79" t="s">
        <v>112</v>
      </c>
      <c r="C91" s="559">
        <f t="shared" si="99"/>
        <v>0</v>
      </c>
      <c r="D91" s="196">
        <f t="shared" ref="D91:E91" si="108">SUM(D92:D98)</f>
        <v>0</v>
      </c>
      <c r="E91" s="197">
        <f t="shared" si="108"/>
        <v>0</v>
      </c>
      <c r="F91" s="192">
        <f>SUM(F92:F98)</f>
        <v>0</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idden="1" x14ac:dyDescent="0.25">
      <c r="A98" s="52">
        <v>2239</v>
      </c>
      <c r="B98" s="79" t="s">
        <v>119</v>
      </c>
      <c r="C98" s="559">
        <f t="shared" si="99"/>
        <v>0</v>
      </c>
      <c r="D98" s="190"/>
      <c r="E98" s="191"/>
      <c r="F98" s="192">
        <f t="shared" si="112"/>
        <v>0</v>
      </c>
      <c r="G98" s="190"/>
      <c r="H98" s="191"/>
      <c r="I98" s="192">
        <f t="shared" si="113"/>
        <v>0</v>
      </c>
      <c r="J98" s="193"/>
      <c r="K98" s="191"/>
      <c r="L98" s="192">
        <f t="shared" si="114"/>
        <v>0</v>
      </c>
      <c r="M98" s="190"/>
      <c r="N98" s="191"/>
      <c r="O98" s="192">
        <f t="shared" si="115"/>
        <v>0</v>
      </c>
      <c r="P98" s="194"/>
    </row>
    <row r="99" spans="1:16" ht="36" hidden="1" x14ac:dyDescent="0.25">
      <c r="A99" s="195">
        <v>2240</v>
      </c>
      <c r="B99" s="79" t="s">
        <v>120</v>
      </c>
      <c r="C99" s="559">
        <f t="shared" si="99"/>
        <v>0</v>
      </c>
      <c r="D99" s="196">
        <f t="shared" ref="D99:E99" si="116">SUM(D100:D106)</f>
        <v>0</v>
      </c>
      <c r="E99" s="197">
        <f t="shared" si="116"/>
        <v>0</v>
      </c>
      <c r="F99" s="192">
        <f>SUM(F100:F106)</f>
        <v>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hidden="1" x14ac:dyDescent="0.25">
      <c r="A102" s="52">
        <v>2243</v>
      </c>
      <c r="B102" s="79" t="s">
        <v>123</v>
      </c>
      <c r="C102" s="559">
        <f t="shared" si="99"/>
        <v>0</v>
      </c>
      <c r="D102" s="190"/>
      <c r="E102" s="191"/>
      <c r="F102" s="192">
        <f t="shared" si="120"/>
        <v>0</v>
      </c>
      <c r="G102" s="190"/>
      <c r="H102" s="191"/>
      <c r="I102" s="192">
        <f t="shared" si="121"/>
        <v>0</v>
      </c>
      <c r="J102" s="193"/>
      <c r="K102" s="191"/>
      <c r="L102" s="192">
        <f t="shared" si="122"/>
        <v>0</v>
      </c>
      <c r="M102" s="190"/>
      <c r="N102" s="191"/>
      <c r="O102" s="192">
        <f t="shared" si="123"/>
        <v>0</v>
      </c>
      <c r="P102" s="194"/>
    </row>
    <row r="103" spans="1:16" hidden="1" x14ac:dyDescent="0.25">
      <c r="A103" s="52">
        <v>2244</v>
      </c>
      <c r="B103" s="79" t="s">
        <v>124</v>
      </c>
      <c r="C103" s="559">
        <f t="shared" si="99"/>
        <v>0</v>
      </c>
      <c r="D103" s="190"/>
      <c r="E103" s="191"/>
      <c r="F103" s="192">
        <f t="shared" si="120"/>
        <v>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hidden="1" x14ac:dyDescent="0.25">
      <c r="A108" s="195">
        <v>2260</v>
      </c>
      <c r="B108" s="79" t="s">
        <v>129</v>
      </c>
      <c r="C108" s="559">
        <f t="shared" si="99"/>
        <v>0</v>
      </c>
      <c r="D108" s="196">
        <f t="shared" ref="D108:E108" si="124">SUM(D109:D113)</f>
        <v>0</v>
      </c>
      <c r="E108" s="197">
        <f t="shared" si="124"/>
        <v>0</v>
      </c>
      <c r="F108" s="192">
        <f>SUM(F109:F113)</f>
        <v>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idden="1" x14ac:dyDescent="0.25">
      <c r="A113" s="52">
        <v>2269</v>
      </c>
      <c r="B113" s="79" t="s">
        <v>134</v>
      </c>
      <c r="C113" s="559">
        <f t="shared" si="99"/>
        <v>0</v>
      </c>
      <c r="D113" s="190"/>
      <c r="E113" s="191"/>
      <c r="F113" s="192">
        <f t="shared" si="128"/>
        <v>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hidden="1" customHeight="1" x14ac:dyDescent="0.25">
      <c r="A120" s="130">
        <v>2300</v>
      </c>
      <c r="B120" s="99" t="s">
        <v>141</v>
      </c>
      <c r="C120" s="561">
        <f t="shared" si="99"/>
        <v>0</v>
      </c>
      <c r="D120" s="214">
        <f t="shared" ref="D120:E120" si="140">SUM(D121,D126,D130,D131,D134,D138,D146,D147,D150)</f>
        <v>0</v>
      </c>
      <c r="E120" s="215">
        <f t="shared" si="140"/>
        <v>0</v>
      </c>
      <c r="F120" s="216">
        <f>SUM(F121,F126,F130,F131,F134,F138,F146,F147,F150)</f>
        <v>0</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hidden="1" x14ac:dyDescent="0.25">
      <c r="A121" s="722">
        <v>2310</v>
      </c>
      <c r="B121" s="71" t="s">
        <v>142</v>
      </c>
      <c r="C121" s="558">
        <f t="shared" si="99"/>
        <v>0</v>
      </c>
      <c r="D121" s="204">
        <f t="shared" ref="D121:O121" si="144">SUM(D122:D125)</f>
        <v>0</v>
      </c>
      <c r="E121" s="205">
        <f t="shared" si="144"/>
        <v>0</v>
      </c>
      <c r="F121" s="187">
        <f t="shared" si="144"/>
        <v>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hidden="1" x14ac:dyDescent="0.25">
      <c r="A123" s="52">
        <v>2312</v>
      </c>
      <c r="B123" s="79" t="s">
        <v>144</v>
      </c>
      <c r="C123" s="559">
        <f t="shared" si="99"/>
        <v>0</v>
      </c>
      <c r="D123" s="190"/>
      <c r="E123" s="191"/>
      <c r="F123" s="192">
        <f t="shared" si="145"/>
        <v>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6"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722">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722">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722">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722">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722">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346266</v>
      </c>
      <c r="D181" s="163">
        <f t="shared" ref="D181:O181" si="245">SUM(D182,D211,D252,D265)</f>
        <v>298240</v>
      </c>
      <c r="E181" s="164">
        <f t="shared" si="245"/>
        <v>48026</v>
      </c>
      <c r="F181" s="165">
        <f t="shared" si="245"/>
        <v>346266</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346266</v>
      </c>
      <c r="D182" s="169">
        <f t="shared" ref="D182:E182" si="246">D183+D187</f>
        <v>298240</v>
      </c>
      <c r="E182" s="170">
        <f t="shared" si="246"/>
        <v>48026</v>
      </c>
      <c r="F182" s="171">
        <f>F183+F187</f>
        <v>346266</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722">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346266</v>
      </c>
      <c r="D187" s="176">
        <f t="shared" ref="D187:E187" si="258">D188+D198+D199+D206+D207+D208+D210</f>
        <v>298240</v>
      </c>
      <c r="E187" s="177">
        <f t="shared" si="258"/>
        <v>48026</v>
      </c>
      <c r="F187" s="178">
        <f>F188+F198+F199+F206+F207+F208+F210</f>
        <v>346266</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24" x14ac:dyDescent="0.25">
      <c r="A206" s="195">
        <v>5240</v>
      </c>
      <c r="B206" s="79" t="s">
        <v>227</v>
      </c>
      <c r="C206" s="559">
        <f t="shared" si="189"/>
        <v>167971</v>
      </c>
      <c r="D206" s="190">
        <v>167971</v>
      </c>
      <c r="E206" s="191"/>
      <c r="F206" s="192">
        <f t="shared" si="274"/>
        <v>167971</v>
      </c>
      <c r="G206" s="190"/>
      <c r="H206" s="191"/>
      <c r="I206" s="192">
        <f t="shared" si="275"/>
        <v>0</v>
      </c>
      <c r="J206" s="193"/>
      <c r="K206" s="191"/>
      <c r="L206" s="192">
        <f t="shared" si="276"/>
        <v>0</v>
      </c>
      <c r="M206" s="190"/>
      <c r="N206" s="191"/>
      <c r="O206" s="192">
        <f t="shared" si="277"/>
        <v>0</v>
      </c>
      <c r="P206" s="194"/>
    </row>
    <row r="207" spans="1:16" x14ac:dyDescent="0.25">
      <c r="A207" s="195">
        <v>5250</v>
      </c>
      <c r="B207" s="79" t="s">
        <v>228</v>
      </c>
      <c r="C207" s="559">
        <f t="shared" si="189"/>
        <v>178295</v>
      </c>
      <c r="D207" s="190">
        <v>130269</v>
      </c>
      <c r="E207" s="1026">
        <v>48026</v>
      </c>
      <c r="F207" s="192">
        <f t="shared" si="274"/>
        <v>178295</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722">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722">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722">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721">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722">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722">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346266</v>
      </c>
      <c r="D272" s="269">
        <f>SUM(D269,D265,D252,D211,D182,D174,D160,D75,D53)</f>
        <v>298240</v>
      </c>
      <c r="E272" s="270">
        <f t="shared" ref="E272:O272" si="371">SUM(E269,E265,E252,E211,E182,E174,E160,E75,E53)</f>
        <v>48026</v>
      </c>
      <c r="F272" s="271">
        <f t="shared" si="371"/>
        <v>346266</v>
      </c>
      <c r="G272" s="269">
        <f t="shared" si="371"/>
        <v>0</v>
      </c>
      <c r="H272" s="270">
        <f t="shared" si="371"/>
        <v>0</v>
      </c>
      <c r="I272" s="271">
        <f t="shared" si="371"/>
        <v>0</v>
      </c>
      <c r="J272" s="272">
        <f t="shared" si="371"/>
        <v>0</v>
      </c>
      <c r="K272" s="270">
        <f t="shared" si="371"/>
        <v>0</v>
      </c>
      <c r="L272" s="271">
        <f t="shared" si="371"/>
        <v>0</v>
      </c>
      <c r="M272" s="269">
        <f t="shared" si="371"/>
        <v>0</v>
      </c>
      <c r="N272" s="270">
        <f t="shared" si="371"/>
        <v>0</v>
      </c>
      <c r="O272" s="271">
        <f t="shared" si="371"/>
        <v>0</v>
      </c>
      <c r="P272" s="27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274">
        <f t="shared" ref="M273:O273" si="375">M45-M51</f>
        <v>0</v>
      </c>
      <c r="N273" s="275">
        <f t="shared" si="375"/>
        <v>0</v>
      </c>
      <c r="O273" s="276">
        <f t="shared" si="375"/>
        <v>0</v>
      </c>
      <c r="P273" s="278"/>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279">
        <f t="shared" si="376"/>
        <v>0</v>
      </c>
      <c r="N274" s="280">
        <f t="shared" si="376"/>
        <v>0</v>
      </c>
      <c r="O274" s="281">
        <f t="shared" si="376"/>
        <v>0</v>
      </c>
      <c r="P274" s="283"/>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sheetData>
  <sheetProtection algorithmName="SHA-512" hashValue="2YpXWeK3dBGY6hdPYh3CUN0Ntu2o3+Jxv7pyNEYnmA05P0Y5s3rTHe+mZoAQPnizayTw2Y3uWfaA01xAoQv34w==" saltValue="mcnKdI2NfeGFTr4EBs+fAQ==" spinCount="100000" sheet="1" objects="1" scenarios="1" formatCells="0" formatColumns="0" formatRows="0" sort="0"/>
  <autoFilter ref="A18:P284">
    <filterColumn colId="2">
      <filters>
        <filter val="167 971"/>
        <filter val="178 295"/>
        <filter val="346 26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39.pielikums Jūrmalas pilsētas domes
2020.gada 17.decembra saistošajiem noteikumiem Nr.38
(protokols Nr.23, 14.punkts)</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285"/>
  <sheetViews>
    <sheetView showGridLines="0" view="pageLayout" zoomScaleNormal="100" workbookViewId="0">
      <selection activeCell="R4" sqref="R4"/>
    </sheetView>
  </sheetViews>
  <sheetFormatPr defaultColWidth="9.140625" defaultRowHeight="12" outlineLevelCol="1" x14ac:dyDescent="0.25"/>
  <cols>
    <col min="1" max="1" width="10.85546875" style="725" customWidth="1"/>
    <col min="2" max="2" width="28" style="725" customWidth="1"/>
    <col min="3" max="3" width="8" style="725" customWidth="1"/>
    <col min="4" max="5" width="8.7109375" style="725" hidden="1" customWidth="1" outlineLevel="1"/>
    <col min="6" max="6" width="8.7109375" style="725" customWidth="1" collapsed="1"/>
    <col min="7" max="8" width="8.7109375" style="725" hidden="1" customWidth="1" outlineLevel="1"/>
    <col min="9" max="9" width="8.7109375" style="725" customWidth="1" collapsed="1"/>
    <col min="10" max="11" width="8.28515625" style="725" hidden="1" customWidth="1" outlineLevel="1"/>
    <col min="12" max="12" width="8.28515625" style="725" customWidth="1" collapsed="1"/>
    <col min="13" max="14" width="7.42578125" style="725" hidden="1" customWidth="1" outlineLevel="1"/>
    <col min="15" max="15" width="7.42578125" style="725" customWidth="1" collapsed="1"/>
    <col min="16" max="16" width="26.7109375" style="725" hidden="1" customWidth="1" outlineLevel="1"/>
    <col min="17" max="17" width="9.140625" style="725" collapsed="1"/>
    <col min="18" max="16384" width="9.140625" style="725"/>
  </cols>
  <sheetData>
    <row r="1" spans="1:17" x14ac:dyDescent="0.25">
      <c r="A1" s="724"/>
      <c r="B1" s="724"/>
      <c r="C1" s="724"/>
      <c r="D1" s="724"/>
      <c r="E1" s="724"/>
      <c r="F1" s="724"/>
      <c r="G1" s="724"/>
      <c r="H1" s="724"/>
      <c r="I1" s="724"/>
      <c r="J1" s="724"/>
      <c r="K1" s="724"/>
      <c r="L1" s="724"/>
      <c r="M1" s="724"/>
      <c r="N1" s="724"/>
      <c r="O1" s="1265" t="s">
        <v>589</v>
      </c>
      <c r="P1" s="724"/>
    </row>
    <row r="2" spans="1:17" ht="35.25" customHeight="1" x14ac:dyDescent="0.25">
      <c r="A2" s="1471" t="s">
        <v>1</v>
      </c>
      <c r="B2" s="1472"/>
      <c r="C2" s="1472"/>
      <c r="D2" s="1472"/>
      <c r="E2" s="1472"/>
      <c r="F2" s="1472"/>
      <c r="G2" s="1472"/>
      <c r="H2" s="1472"/>
      <c r="I2" s="1472"/>
      <c r="J2" s="1472"/>
      <c r="K2" s="1472"/>
      <c r="L2" s="1472"/>
      <c r="M2" s="1472"/>
      <c r="N2" s="1472"/>
      <c r="O2" s="1472"/>
      <c r="P2" s="1473"/>
      <c r="Q2" s="1296"/>
    </row>
    <row r="3" spans="1:17" ht="12.75" customHeight="1" x14ac:dyDescent="0.25">
      <c r="A3" s="726" t="s">
        <v>2</v>
      </c>
      <c r="B3" s="727"/>
      <c r="C3" s="1410" t="s">
        <v>582</v>
      </c>
      <c r="D3" s="1410"/>
      <c r="E3" s="1410"/>
      <c r="F3" s="1410"/>
      <c r="G3" s="1410"/>
      <c r="H3" s="1410"/>
      <c r="I3" s="1410"/>
      <c r="J3" s="1410"/>
      <c r="K3" s="1410"/>
      <c r="L3" s="1410"/>
      <c r="M3" s="1410"/>
      <c r="N3" s="1410"/>
      <c r="O3" s="1410"/>
      <c r="P3" s="1411"/>
      <c r="Q3" s="1296"/>
    </row>
    <row r="4" spans="1:17" ht="12.75" customHeight="1" x14ac:dyDescent="0.25">
      <c r="A4" s="726" t="s">
        <v>4</v>
      </c>
      <c r="B4" s="727"/>
      <c r="C4" s="1410" t="s">
        <v>583</v>
      </c>
      <c r="D4" s="1410"/>
      <c r="E4" s="1410"/>
      <c r="F4" s="1410"/>
      <c r="G4" s="1410"/>
      <c r="H4" s="1410"/>
      <c r="I4" s="1410"/>
      <c r="J4" s="1410"/>
      <c r="K4" s="1410"/>
      <c r="L4" s="1410"/>
      <c r="M4" s="1410"/>
      <c r="N4" s="1410"/>
      <c r="O4" s="1410"/>
      <c r="P4" s="1411"/>
      <c r="Q4" s="1296"/>
    </row>
    <row r="5" spans="1:17" ht="12.75" customHeight="1" x14ac:dyDescent="0.25">
      <c r="A5" s="728" t="s">
        <v>6</v>
      </c>
      <c r="B5" s="729"/>
      <c r="C5" s="1404" t="s">
        <v>584</v>
      </c>
      <c r="D5" s="1404"/>
      <c r="E5" s="1404"/>
      <c r="F5" s="1404"/>
      <c r="G5" s="1404"/>
      <c r="H5" s="1404"/>
      <c r="I5" s="1404"/>
      <c r="J5" s="1404"/>
      <c r="K5" s="1404"/>
      <c r="L5" s="1404"/>
      <c r="M5" s="1404"/>
      <c r="N5" s="1404"/>
      <c r="O5" s="1404"/>
      <c r="P5" s="1405"/>
      <c r="Q5" s="1296"/>
    </row>
    <row r="6" spans="1:17" ht="12.75" customHeight="1" x14ac:dyDescent="0.25">
      <c r="A6" s="728" t="s">
        <v>8</v>
      </c>
      <c r="B6" s="729"/>
      <c r="C6" s="1404" t="s">
        <v>590</v>
      </c>
      <c r="D6" s="1404"/>
      <c r="E6" s="1404"/>
      <c r="F6" s="1404"/>
      <c r="G6" s="1404"/>
      <c r="H6" s="1404"/>
      <c r="I6" s="1404"/>
      <c r="J6" s="1404"/>
      <c r="K6" s="1404"/>
      <c r="L6" s="1404"/>
      <c r="M6" s="1404"/>
      <c r="N6" s="1404"/>
      <c r="O6" s="1404"/>
      <c r="P6" s="1405"/>
      <c r="Q6" s="1296"/>
    </row>
    <row r="7" spans="1:17" x14ac:dyDescent="0.25">
      <c r="A7" s="728" t="s">
        <v>10</v>
      </c>
      <c r="B7" s="729"/>
      <c r="C7" s="1410" t="s">
        <v>586</v>
      </c>
      <c r="D7" s="1410"/>
      <c r="E7" s="1410"/>
      <c r="F7" s="1410"/>
      <c r="G7" s="1410"/>
      <c r="H7" s="1410"/>
      <c r="I7" s="1410"/>
      <c r="J7" s="1410"/>
      <c r="K7" s="1410"/>
      <c r="L7" s="1410"/>
      <c r="M7" s="1410"/>
      <c r="N7" s="1410"/>
      <c r="O7" s="1410"/>
      <c r="P7" s="1411"/>
      <c r="Q7" s="1296"/>
    </row>
    <row r="8" spans="1:17" ht="12.75" customHeight="1" x14ac:dyDescent="0.25">
      <c r="A8" s="730" t="s">
        <v>12</v>
      </c>
      <c r="B8" s="729"/>
      <c r="C8" s="1402"/>
      <c r="D8" s="1402"/>
      <c r="E8" s="1402"/>
      <c r="F8" s="1402"/>
      <c r="G8" s="1402"/>
      <c r="H8" s="1402"/>
      <c r="I8" s="1402"/>
      <c r="J8" s="1402"/>
      <c r="K8" s="1402"/>
      <c r="L8" s="1402"/>
      <c r="M8" s="1402"/>
      <c r="N8" s="1402"/>
      <c r="O8" s="1402"/>
      <c r="P8" s="1403"/>
      <c r="Q8" s="1296"/>
    </row>
    <row r="9" spans="1:17" ht="12.75" customHeight="1" x14ac:dyDescent="0.25">
      <c r="A9" s="728"/>
      <c r="B9" s="729" t="s">
        <v>13</v>
      </c>
      <c r="C9" s="1404" t="s">
        <v>587</v>
      </c>
      <c r="D9" s="1404"/>
      <c r="E9" s="1404"/>
      <c r="F9" s="1404"/>
      <c r="G9" s="1404"/>
      <c r="H9" s="1404"/>
      <c r="I9" s="1404"/>
      <c r="J9" s="1404"/>
      <c r="K9" s="1404"/>
      <c r="L9" s="1404"/>
      <c r="M9" s="1404"/>
      <c r="N9" s="1404"/>
      <c r="O9" s="1404"/>
      <c r="P9" s="1405"/>
      <c r="Q9" s="1296"/>
    </row>
    <row r="10" spans="1:17" ht="12.75" customHeight="1" x14ac:dyDescent="0.25">
      <c r="A10" s="728"/>
      <c r="B10" s="729" t="s">
        <v>15</v>
      </c>
      <c r="C10" s="1404"/>
      <c r="D10" s="1404"/>
      <c r="E10" s="1404"/>
      <c r="F10" s="1404"/>
      <c r="G10" s="1404"/>
      <c r="H10" s="1404"/>
      <c r="I10" s="1404"/>
      <c r="J10" s="1404"/>
      <c r="K10" s="1404"/>
      <c r="L10" s="1404"/>
      <c r="M10" s="1404"/>
      <c r="N10" s="1404"/>
      <c r="O10" s="1404"/>
      <c r="P10" s="1405"/>
      <c r="Q10" s="1296"/>
    </row>
    <row r="11" spans="1:17" ht="12.75" customHeight="1" x14ac:dyDescent="0.25">
      <c r="A11" s="728"/>
      <c r="B11" s="729" t="s">
        <v>17</v>
      </c>
      <c r="C11" s="1402"/>
      <c r="D11" s="1402"/>
      <c r="E11" s="1402"/>
      <c r="F11" s="1402"/>
      <c r="G11" s="1402"/>
      <c r="H11" s="1402"/>
      <c r="I11" s="1402"/>
      <c r="J11" s="1402"/>
      <c r="K11" s="1402"/>
      <c r="L11" s="1402"/>
      <c r="M11" s="1402"/>
      <c r="N11" s="1402"/>
      <c r="O11" s="1402"/>
      <c r="P11" s="1403"/>
      <c r="Q11" s="1296"/>
    </row>
    <row r="12" spans="1:17" ht="12.75" customHeight="1" x14ac:dyDescent="0.25">
      <c r="A12" s="728"/>
      <c r="B12" s="729" t="s">
        <v>18</v>
      </c>
      <c r="C12" s="1404" t="s">
        <v>591</v>
      </c>
      <c r="D12" s="1404"/>
      <c r="E12" s="1404"/>
      <c r="F12" s="1404"/>
      <c r="G12" s="1404"/>
      <c r="H12" s="1404"/>
      <c r="I12" s="1404"/>
      <c r="J12" s="1404"/>
      <c r="K12" s="1404"/>
      <c r="L12" s="1404"/>
      <c r="M12" s="1404"/>
      <c r="N12" s="1404"/>
      <c r="O12" s="1404"/>
      <c r="P12" s="1405"/>
      <c r="Q12" s="1296"/>
    </row>
    <row r="13" spans="1:17" ht="12.75" customHeight="1" x14ac:dyDescent="0.25">
      <c r="A13" s="728"/>
      <c r="B13" s="729" t="s">
        <v>20</v>
      </c>
      <c r="C13" s="1404"/>
      <c r="D13" s="1404"/>
      <c r="E13" s="1404"/>
      <c r="F13" s="1404"/>
      <c r="G13" s="1404"/>
      <c r="H13" s="1404"/>
      <c r="I13" s="1404"/>
      <c r="J13" s="1404"/>
      <c r="K13" s="1404"/>
      <c r="L13" s="1404"/>
      <c r="M13" s="1404"/>
      <c r="N13" s="1404"/>
      <c r="O13" s="1404"/>
      <c r="P13" s="1405"/>
      <c r="Q13" s="1296"/>
    </row>
    <row r="14" spans="1:17" ht="12.75" customHeight="1" x14ac:dyDescent="0.25">
      <c r="A14" s="731"/>
      <c r="B14" s="732"/>
      <c r="C14" s="10"/>
      <c r="D14" s="10"/>
      <c r="E14" s="10"/>
      <c r="F14" s="10"/>
      <c r="G14" s="10"/>
      <c r="H14" s="10"/>
      <c r="I14" s="10"/>
      <c r="J14" s="10"/>
      <c r="K14" s="10"/>
      <c r="L14" s="10"/>
      <c r="M14" s="10"/>
      <c r="N14" s="10"/>
      <c r="O14" s="10"/>
      <c r="P14" s="11"/>
      <c r="Q14" s="1296"/>
    </row>
    <row r="15" spans="1:17" s="733" customFormat="1" ht="12.75" customHeight="1" x14ac:dyDescent="0.25">
      <c r="A15" s="1488" t="s">
        <v>459</v>
      </c>
      <c r="B15" s="1490" t="s">
        <v>22</v>
      </c>
      <c r="C15" s="1493" t="s">
        <v>23</v>
      </c>
      <c r="D15" s="1494"/>
      <c r="E15" s="1494"/>
      <c r="F15" s="1494"/>
      <c r="G15" s="1494"/>
      <c r="H15" s="1494"/>
      <c r="I15" s="1494"/>
      <c r="J15" s="1494"/>
      <c r="K15" s="1494"/>
      <c r="L15" s="1494"/>
      <c r="M15" s="1494"/>
      <c r="N15" s="1494"/>
      <c r="O15" s="1494"/>
      <c r="P15" s="1495"/>
      <c r="Q15" s="1297"/>
    </row>
    <row r="16" spans="1:17" s="733" customFormat="1" ht="12.75" customHeight="1" x14ac:dyDescent="0.25">
      <c r="A16" s="1489"/>
      <c r="B16" s="1491"/>
      <c r="C16" s="1496" t="s">
        <v>24</v>
      </c>
      <c r="D16" s="1476" t="s">
        <v>25</v>
      </c>
      <c r="E16" s="1498" t="s">
        <v>26</v>
      </c>
      <c r="F16" s="1500" t="s">
        <v>27</v>
      </c>
      <c r="G16" s="1476" t="s">
        <v>28</v>
      </c>
      <c r="H16" s="1478" t="s">
        <v>29</v>
      </c>
      <c r="I16" s="1486" t="s">
        <v>30</v>
      </c>
      <c r="J16" s="1476" t="s">
        <v>31</v>
      </c>
      <c r="K16" s="1478" t="s">
        <v>32</v>
      </c>
      <c r="L16" s="1486" t="s">
        <v>33</v>
      </c>
      <c r="M16" s="1476" t="s">
        <v>34</v>
      </c>
      <c r="N16" s="1478" t="s">
        <v>35</v>
      </c>
      <c r="O16" s="1480" t="s">
        <v>36</v>
      </c>
      <c r="P16" s="1474" t="s">
        <v>37</v>
      </c>
      <c r="Q16" s="1297"/>
    </row>
    <row r="17" spans="1:17" s="735" customFormat="1" ht="64.5" customHeight="1" thickBot="1" x14ac:dyDescent="0.3">
      <c r="A17" s="1475"/>
      <c r="B17" s="1492"/>
      <c r="C17" s="1497"/>
      <c r="D17" s="1477"/>
      <c r="E17" s="1499"/>
      <c r="F17" s="1501"/>
      <c r="G17" s="1477"/>
      <c r="H17" s="1479"/>
      <c r="I17" s="1487"/>
      <c r="J17" s="1477"/>
      <c r="K17" s="1479"/>
      <c r="L17" s="1487"/>
      <c r="M17" s="1477"/>
      <c r="N17" s="1479"/>
      <c r="O17" s="1481"/>
      <c r="P17" s="1475"/>
      <c r="Q17" s="734"/>
    </row>
    <row r="18" spans="1:17" s="735" customFormat="1" ht="9.75" customHeight="1" thickTop="1" x14ac:dyDescent="0.25">
      <c r="A18" s="736" t="s">
        <v>38</v>
      </c>
      <c r="B18" s="736">
        <v>2</v>
      </c>
      <c r="C18" s="736">
        <v>8</v>
      </c>
      <c r="D18" s="737"/>
      <c r="E18" s="738"/>
      <c r="F18" s="739">
        <v>9</v>
      </c>
      <c r="G18" s="737"/>
      <c r="H18" s="738"/>
      <c r="I18" s="739">
        <v>10</v>
      </c>
      <c r="J18" s="740"/>
      <c r="K18" s="738"/>
      <c r="L18" s="739">
        <v>11</v>
      </c>
      <c r="M18" s="737"/>
      <c r="N18" s="738"/>
      <c r="O18" s="739"/>
      <c r="P18" s="741">
        <v>12</v>
      </c>
    </row>
    <row r="19" spans="1:17" s="751" customFormat="1" hidden="1" x14ac:dyDescent="0.25">
      <c r="A19" s="742"/>
      <c r="B19" s="743" t="s">
        <v>39</v>
      </c>
      <c r="C19" s="888"/>
      <c r="D19" s="744"/>
      <c r="E19" s="745"/>
      <c r="F19" s="746"/>
      <c r="G19" s="747"/>
      <c r="H19" s="748"/>
      <c r="I19" s="746"/>
      <c r="J19" s="749"/>
      <c r="K19" s="748"/>
      <c r="L19" s="746"/>
      <c r="M19" s="747"/>
      <c r="N19" s="748"/>
      <c r="O19" s="746"/>
      <c r="P19" s="750"/>
    </row>
    <row r="20" spans="1:17" s="751" customFormat="1" ht="12.75" thickBot="1" x14ac:dyDescent="0.3">
      <c r="A20" s="752"/>
      <c r="B20" s="753" t="s">
        <v>40</v>
      </c>
      <c r="C20" s="1268">
        <f>F20+I20+L20+O20</f>
        <v>2735351</v>
      </c>
      <c r="D20" s="754">
        <f t="shared" ref="D20:E20" si="0">SUM(D21,D24,D25,D41,D43)</f>
        <v>2612485</v>
      </c>
      <c r="E20" s="755">
        <f t="shared" si="0"/>
        <v>-53</v>
      </c>
      <c r="F20" s="756">
        <f>SUM(F21,F24,F25,F41,F43)</f>
        <v>2612432</v>
      </c>
      <c r="G20" s="754">
        <f t="shared" ref="G20:H20" si="1">SUM(G21,G24,G43)</f>
        <v>0</v>
      </c>
      <c r="H20" s="755">
        <f t="shared" si="1"/>
        <v>0</v>
      </c>
      <c r="I20" s="756">
        <f>SUM(I21,I24,I43)</f>
        <v>0</v>
      </c>
      <c r="J20" s="757">
        <f t="shared" ref="J20:K20" si="2">SUM(J21,J26,J43)</f>
        <v>122919</v>
      </c>
      <c r="K20" s="755">
        <f t="shared" si="2"/>
        <v>0</v>
      </c>
      <c r="L20" s="756">
        <f>SUM(L21,L26,L43)</f>
        <v>122919</v>
      </c>
      <c r="M20" s="754">
        <f t="shared" ref="M20:O20" si="3">SUM(M21,M45)</f>
        <v>0</v>
      </c>
      <c r="N20" s="755">
        <f t="shared" si="3"/>
        <v>0</v>
      </c>
      <c r="O20" s="756">
        <f t="shared" si="3"/>
        <v>0</v>
      </c>
      <c r="P20" s="758"/>
    </row>
    <row r="21" spans="1:17" ht="12.75" thickTop="1" x14ac:dyDescent="0.25">
      <c r="A21" s="759"/>
      <c r="B21" s="760" t="s">
        <v>41</v>
      </c>
      <c r="C21" s="1269">
        <f t="shared" ref="C21:C84" si="4">F21+I21+L21+O21</f>
        <v>24502</v>
      </c>
      <c r="D21" s="761">
        <f t="shared" ref="D21:E21" si="5">SUM(D22:D23)</f>
        <v>0</v>
      </c>
      <c r="E21" s="762">
        <f t="shared" si="5"/>
        <v>0</v>
      </c>
      <c r="F21" s="763">
        <f>SUM(F22:F23)</f>
        <v>0</v>
      </c>
      <c r="G21" s="761">
        <f t="shared" ref="G21:H21" si="6">SUM(G22:G23)</f>
        <v>0</v>
      </c>
      <c r="H21" s="762">
        <f t="shared" si="6"/>
        <v>0</v>
      </c>
      <c r="I21" s="763">
        <f>SUM(I22:I23)</f>
        <v>0</v>
      </c>
      <c r="J21" s="764">
        <f t="shared" ref="J21:K21" si="7">SUM(J22:J23)</f>
        <v>24502</v>
      </c>
      <c r="K21" s="762">
        <f t="shared" si="7"/>
        <v>0</v>
      </c>
      <c r="L21" s="763">
        <f>SUM(L22:L23)</f>
        <v>24502</v>
      </c>
      <c r="M21" s="761">
        <f t="shared" ref="M21:O21" si="8">SUM(M22:M23)</f>
        <v>0</v>
      </c>
      <c r="N21" s="762">
        <f t="shared" si="8"/>
        <v>0</v>
      </c>
      <c r="O21" s="763">
        <f t="shared" si="8"/>
        <v>0</v>
      </c>
      <c r="P21" s="765"/>
    </row>
    <row r="22" spans="1:17" hidden="1" x14ac:dyDescent="0.25">
      <c r="A22" s="766"/>
      <c r="B22" s="767" t="s">
        <v>42</v>
      </c>
      <c r="C22" s="1270">
        <f t="shared" si="4"/>
        <v>0</v>
      </c>
      <c r="D22" s="768"/>
      <c r="E22" s="769"/>
      <c r="F22" s="770">
        <f>D22+E22</f>
        <v>0</v>
      </c>
      <c r="G22" s="768"/>
      <c r="H22" s="769"/>
      <c r="I22" s="770">
        <f>G22+H22</f>
        <v>0</v>
      </c>
      <c r="J22" s="771"/>
      <c r="K22" s="769"/>
      <c r="L22" s="770">
        <f>J22+K22</f>
        <v>0</v>
      </c>
      <c r="M22" s="768"/>
      <c r="N22" s="769"/>
      <c r="O22" s="770">
        <f>M22+N22</f>
        <v>0</v>
      </c>
      <c r="P22" s="772"/>
    </row>
    <row r="23" spans="1:17" x14ac:dyDescent="0.25">
      <c r="A23" s="773"/>
      <c r="B23" s="774" t="s">
        <v>43</v>
      </c>
      <c r="C23" s="1271">
        <f t="shared" si="4"/>
        <v>24502</v>
      </c>
      <c r="D23" s="775"/>
      <c r="E23" s="776"/>
      <c r="F23" s="777">
        <f t="shared" ref="F23:F25" si="9">D23+E23</f>
        <v>0</v>
      </c>
      <c r="G23" s="775"/>
      <c r="H23" s="776"/>
      <c r="I23" s="777">
        <f t="shared" ref="I23:I24" si="10">G23+H23</f>
        <v>0</v>
      </c>
      <c r="J23" s="778">
        <f>34200-9698</f>
        <v>24502</v>
      </c>
      <c r="K23" s="776"/>
      <c r="L23" s="777">
        <f>J23+K23</f>
        <v>24502</v>
      </c>
      <c r="M23" s="775"/>
      <c r="N23" s="776"/>
      <c r="O23" s="777">
        <f>M23+N23</f>
        <v>0</v>
      </c>
      <c r="P23" s="779"/>
    </row>
    <row r="24" spans="1:17" s="751" customFormat="1" ht="24.75" thickBot="1" x14ac:dyDescent="0.3">
      <c r="A24" s="780">
        <v>19300</v>
      </c>
      <c r="B24" s="780" t="s">
        <v>44</v>
      </c>
      <c r="C24" s="1272">
        <f>F24+I24</f>
        <v>2612432</v>
      </c>
      <c r="D24" s="781">
        <v>2612485</v>
      </c>
      <c r="E24" s="544">
        <v>-53</v>
      </c>
      <c r="F24" s="782">
        <f t="shared" si="9"/>
        <v>2612432</v>
      </c>
      <c r="G24" s="781"/>
      <c r="H24" s="783"/>
      <c r="I24" s="782">
        <f t="shared" si="10"/>
        <v>0</v>
      </c>
      <c r="J24" s="784" t="s">
        <v>45</v>
      </c>
      <c r="K24" s="785" t="s">
        <v>45</v>
      </c>
      <c r="L24" s="788" t="s">
        <v>45</v>
      </c>
      <c r="M24" s="786" t="s">
        <v>45</v>
      </c>
      <c r="N24" s="787" t="s">
        <v>45</v>
      </c>
      <c r="O24" s="788" t="s">
        <v>45</v>
      </c>
      <c r="P24" s="789"/>
    </row>
    <row r="25" spans="1:17" s="751" customFormat="1" ht="24.75" hidden="1" thickTop="1" x14ac:dyDescent="0.25">
      <c r="A25" s="790"/>
      <c r="B25" s="791" t="s">
        <v>47</v>
      </c>
      <c r="C25" s="1273">
        <f>F25</f>
        <v>0</v>
      </c>
      <c r="D25" s="792"/>
      <c r="E25" s="793"/>
      <c r="F25" s="794">
        <f t="shared" si="9"/>
        <v>0</v>
      </c>
      <c r="G25" s="795" t="s">
        <v>45</v>
      </c>
      <c r="H25" s="796" t="s">
        <v>45</v>
      </c>
      <c r="I25" s="797" t="s">
        <v>45</v>
      </c>
      <c r="J25" s="798" t="s">
        <v>45</v>
      </c>
      <c r="K25" s="799" t="s">
        <v>45</v>
      </c>
      <c r="L25" s="797" t="s">
        <v>45</v>
      </c>
      <c r="M25" s="800" t="s">
        <v>45</v>
      </c>
      <c r="N25" s="799" t="s">
        <v>45</v>
      </c>
      <c r="O25" s="797" t="s">
        <v>45</v>
      </c>
      <c r="P25" s="801"/>
    </row>
    <row r="26" spans="1:17" s="751" customFormat="1" ht="36.75" thickTop="1" x14ac:dyDescent="0.25">
      <c r="A26" s="791">
        <v>21300</v>
      </c>
      <c r="B26" s="791" t="s">
        <v>48</v>
      </c>
      <c r="C26" s="1273">
        <f>L26</f>
        <v>98417</v>
      </c>
      <c r="D26" s="800" t="s">
        <v>45</v>
      </c>
      <c r="E26" s="799" t="s">
        <v>45</v>
      </c>
      <c r="F26" s="797" t="s">
        <v>45</v>
      </c>
      <c r="G26" s="800" t="s">
        <v>45</v>
      </c>
      <c r="H26" s="799" t="s">
        <v>45</v>
      </c>
      <c r="I26" s="797" t="s">
        <v>45</v>
      </c>
      <c r="J26" s="798">
        <f t="shared" ref="J26:K26" si="11">SUM(J27,J31,J33,J36)</f>
        <v>98417</v>
      </c>
      <c r="K26" s="799">
        <f t="shared" si="11"/>
        <v>0</v>
      </c>
      <c r="L26" s="897">
        <f>SUM(L27,L31,L33,L36)</f>
        <v>98417</v>
      </c>
      <c r="M26" s="800" t="s">
        <v>45</v>
      </c>
      <c r="N26" s="799" t="s">
        <v>45</v>
      </c>
      <c r="O26" s="797" t="s">
        <v>45</v>
      </c>
      <c r="P26" s="801"/>
    </row>
    <row r="27" spans="1:17" s="751" customFormat="1" ht="24" hidden="1" x14ac:dyDescent="0.25">
      <c r="A27" s="802">
        <v>21350</v>
      </c>
      <c r="B27" s="791" t="s">
        <v>49</v>
      </c>
      <c r="C27" s="1273">
        <f>L27</f>
        <v>0</v>
      </c>
      <c r="D27" s="800" t="s">
        <v>45</v>
      </c>
      <c r="E27" s="799" t="s">
        <v>45</v>
      </c>
      <c r="F27" s="797" t="s">
        <v>45</v>
      </c>
      <c r="G27" s="800" t="s">
        <v>45</v>
      </c>
      <c r="H27" s="799" t="s">
        <v>45</v>
      </c>
      <c r="I27" s="797" t="s">
        <v>45</v>
      </c>
      <c r="J27" s="798">
        <f t="shared" ref="J27:K27" si="12">SUM(J28:J30)</f>
        <v>0</v>
      </c>
      <c r="K27" s="799">
        <f t="shared" si="12"/>
        <v>0</v>
      </c>
      <c r="L27" s="897">
        <f>SUM(L28:L30)</f>
        <v>0</v>
      </c>
      <c r="M27" s="800" t="s">
        <v>45</v>
      </c>
      <c r="N27" s="799" t="s">
        <v>45</v>
      </c>
      <c r="O27" s="797" t="s">
        <v>45</v>
      </c>
      <c r="P27" s="801"/>
    </row>
    <row r="28" spans="1:17" hidden="1" x14ac:dyDescent="0.25">
      <c r="A28" s="766">
        <v>21351</v>
      </c>
      <c r="B28" s="803" t="s">
        <v>50</v>
      </c>
      <c r="C28" s="1274">
        <f t="shared" ref="C28:C40" si="13">L28</f>
        <v>0</v>
      </c>
      <c r="D28" s="804" t="s">
        <v>45</v>
      </c>
      <c r="E28" s="805" t="s">
        <v>45</v>
      </c>
      <c r="F28" s="806" t="s">
        <v>45</v>
      </c>
      <c r="G28" s="804" t="s">
        <v>45</v>
      </c>
      <c r="H28" s="805" t="s">
        <v>45</v>
      </c>
      <c r="I28" s="806" t="s">
        <v>45</v>
      </c>
      <c r="J28" s="807"/>
      <c r="K28" s="808"/>
      <c r="L28" s="906">
        <f t="shared" ref="L28:L30" si="14">J28+K28</f>
        <v>0</v>
      </c>
      <c r="M28" s="809" t="s">
        <v>45</v>
      </c>
      <c r="N28" s="808" t="s">
        <v>45</v>
      </c>
      <c r="O28" s="806" t="s">
        <v>45</v>
      </c>
      <c r="P28" s="810"/>
    </row>
    <row r="29" spans="1:17" hidden="1" x14ac:dyDescent="0.25">
      <c r="A29" s="773">
        <v>21352</v>
      </c>
      <c r="B29" s="811" t="s">
        <v>51</v>
      </c>
      <c r="C29" s="1275">
        <f t="shared" si="13"/>
        <v>0</v>
      </c>
      <c r="D29" s="812" t="s">
        <v>45</v>
      </c>
      <c r="E29" s="813" t="s">
        <v>45</v>
      </c>
      <c r="F29" s="814" t="s">
        <v>45</v>
      </c>
      <c r="G29" s="812" t="s">
        <v>45</v>
      </c>
      <c r="H29" s="813" t="s">
        <v>45</v>
      </c>
      <c r="I29" s="814" t="s">
        <v>45</v>
      </c>
      <c r="J29" s="815"/>
      <c r="K29" s="816"/>
      <c r="L29" s="910">
        <f t="shared" si="14"/>
        <v>0</v>
      </c>
      <c r="M29" s="817" t="s">
        <v>45</v>
      </c>
      <c r="N29" s="816" t="s">
        <v>45</v>
      </c>
      <c r="O29" s="814" t="s">
        <v>45</v>
      </c>
      <c r="P29" s="818"/>
    </row>
    <row r="30" spans="1:17" ht="24" hidden="1" x14ac:dyDescent="0.25">
      <c r="A30" s="773">
        <v>21359</v>
      </c>
      <c r="B30" s="811" t="s">
        <v>52</v>
      </c>
      <c r="C30" s="1275">
        <f t="shared" si="13"/>
        <v>0</v>
      </c>
      <c r="D30" s="812" t="s">
        <v>45</v>
      </c>
      <c r="E30" s="813" t="s">
        <v>45</v>
      </c>
      <c r="F30" s="814" t="s">
        <v>45</v>
      </c>
      <c r="G30" s="812" t="s">
        <v>45</v>
      </c>
      <c r="H30" s="813" t="s">
        <v>45</v>
      </c>
      <c r="I30" s="814" t="s">
        <v>45</v>
      </c>
      <c r="J30" s="815"/>
      <c r="K30" s="816"/>
      <c r="L30" s="910">
        <f t="shared" si="14"/>
        <v>0</v>
      </c>
      <c r="M30" s="817" t="s">
        <v>45</v>
      </c>
      <c r="N30" s="816" t="s">
        <v>45</v>
      </c>
      <c r="O30" s="814" t="s">
        <v>45</v>
      </c>
      <c r="P30" s="818"/>
    </row>
    <row r="31" spans="1:17" s="751" customFormat="1" ht="36" x14ac:dyDescent="0.25">
      <c r="A31" s="802">
        <v>21370</v>
      </c>
      <c r="B31" s="791" t="s">
        <v>53</v>
      </c>
      <c r="C31" s="1273">
        <f t="shared" si="13"/>
        <v>51920</v>
      </c>
      <c r="D31" s="800" t="s">
        <v>45</v>
      </c>
      <c r="E31" s="799" t="s">
        <v>45</v>
      </c>
      <c r="F31" s="797" t="s">
        <v>45</v>
      </c>
      <c r="G31" s="800" t="s">
        <v>45</v>
      </c>
      <c r="H31" s="799" t="s">
        <v>45</v>
      </c>
      <c r="I31" s="797" t="s">
        <v>45</v>
      </c>
      <c r="J31" s="798">
        <f t="shared" ref="J31:K31" si="15">SUM(J32)</f>
        <v>51920</v>
      </c>
      <c r="K31" s="799">
        <f t="shared" si="15"/>
        <v>0</v>
      </c>
      <c r="L31" s="897">
        <f>SUM(L32)</f>
        <v>51920</v>
      </c>
      <c r="M31" s="800" t="s">
        <v>45</v>
      </c>
      <c r="N31" s="799" t="s">
        <v>45</v>
      </c>
      <c r="O31" s="797" t="s">
        <v>45</v>
      </c>
      <c r="P31" s="801"/>
    </row>
    <row r="32" spans="1:17" ht="36" x14ac:dyDescent="0.25">
      <c r="A32" s="819">
        <v>21379</v>
      </c>
      <c r="B32" s="820" t="s">
        <v>54</v>
      </c>
      <c r="C32" s="1276">
        <f t="shared" si="13"/>
        <v>51920</v>
      </c>
      <c r="D32" s="821" t="s">
        <v>45</v>
      </c>
      <c r="E32" s="822" t="s">
        <v>45</v>
      </c>
      <c r="F32" s="823" t="s">
        <v>45</v>
      </c>
      <c r="G32" s="821" t="s">
        <v>45</v>
      </c>
      <c r="H32" s="822" t="s">
        <v>45</v>
      </c>
      <c r="I32" s="823" t="s">
        <v>45</v>
      </c>
      <c r="J32" s="824">
        <v>51920</v>
      </c>
      <c r="K32" s="825"/>
      <c r="L32" s="959">
        <f>J32+K32</f>
        <v>51920</v>
      </c>
      <c r="M32" s="826" t="s">
        <v>45</v>
      </c>
      <c r="N32" s="825" t="s">
        <v>45</v>
      </c>
      <c r="O32" s="823" t="s">
        <v>45</v>
      </c>
      <c r="P32" s="827"/>
    </row>
    <row r="33" spans="1:16" s="751" customFormat="1" hidden="1" x14ac:dyDescent="0.25">
      <c r="A33" s="802">
        <v>21380</v>
      </c>
      <c r="B33" s="791" t="s">
        <v>55</v>
      </c>
      <c r="C33" s="1273">
        <f t="shared" si="13"/>
        <v>0</v>
      </c>
      <c r="D33" s="800" t="s">
        <v>45</v>
      </c>
      <c r="E33" s="799" t="s">
        <v>45</v>
      </c>
      <c r="F33" s="797" t="s">
        <v>45</v>
      </c>
      <c r="G33" s="800" t="s">
        <v>45</v>
      </c>
      <c r="H33" s="799" t="s">
        <v>45</v>
      </c>
      <c r="I33" s="797" t="s">
        <v>45</v>
      </c>
      <c r="J33" s="798">
        <f t="shared" ref="J33:K33" si="16">SUM(J34:J35)</f>
        <v>0</v>
      </c>
      <c r="K33" s="799">
        <f t="shared" si="16"/>
        <v>0</v>
      </c>
      <c r="L33" s="897">
        <f>SUM(L34:L35)</f>
        <v>0</v>
      </c>
      <c r="M33" s="800" t="s">
        <v>45</v>
      </c>
      <c r="N33" s="799" t="s">
        <v>45</v>
      </c>
      <c r="O33" s="797" t="s">
        <v>45</v>
      </c>
      <c r="P33" s="801"/>
    </row>
    <row r="34" spans="1:16" hidden="1" x14ac:dyDescent="0.25">
      <c r="A34" s="767">
        <v>21381</v>
      </c>
      <c r="B34" s="803" t="s">
        <v>56</v>
      </c>
      <c r="C34" s="1274">
        <f t="shared" si="13"/>
        <v>0</v>
      </c>
      <c r="D34" s="804" t="s">
        <v>45</v>
      </c>
      <c r="E34" s="805" t="s">
        <v>45</v>
      </c>
      <c r="F34" s="806" t="s">
        <v>45</v>
      </c>
      <c r="G34" s="804" t="s">
        <v>45</v>
      </c>
      <c r="H34" s="805" t="s">
        <v>45</v>
      </c>
      <c r="I34" s="806" t="s">
        <v>45</v>
      </c>
      <c r="J34" s="807"/>
      <c r="K34" s="808"/>
      <c r="L34" s="906">
        <f t="shared" ref="L34:L35" si="17">J34+K34</f>
        <v>0</v>
      </c>
      <c r="M34" s="809" t="s">
        <v>45</v>
      </c>
      <c r="N34" s="808" t="s">
        <v>45</v>
      </c>
      <c r="O34" s="806" t="s">
        <v>45</v>
      </c>
      <c r="P34" s="810"/>
    </row>
    <row r="35" spans="1:16" ht="24" hidden="1" x14ac:dyDescent="0.25">
      <c r="A35" s="774">
        <v>21383</v>
      </c>
      <c r="B35" s="811" t="s">
        <v>57</v>
      </c>
      <c r="C35" s="1275">
        <f t="shared" si="13"/>
        <v>0</v>
      </c>
      <c r="D35" s="812" t="s">
        <v>45</v>
      </c>
      <c r="E35" s="813" t="s">
        <v>45</v>
      </c>
      <c r="F35" s="814" t="s">
        <v>45</v>
      </c>
      <c r="G35" s="812" t="s">
        <v>45</v>
      </c>
      <c r="H35" s="813" t="s">
        <v>45</v>
      </c>
      <c r="I35" s="814" t="s">
        <v>45</v>
      </c>
      <c r="J35" s="815"/>
      <c r="K35" s="816"/>
      <c r="L35" s="910">
        <f t="shared" si="17"/>
        <v>0</v>
      </c>
      <c r="M35" s="817" t="s">
        <v>45</v>
      </c>
      <c r="N35" s="816" t="s">
        <v>45</v>
      </c>
      <c r="O35" s="814" t="s">
        <v>45</v>
      </c>
      <c r="P35" s="818"/>
    </row>
    <row r="36" spans="1:16" s="751" customFormat="1" ht="25.5" customHeight="1" x14ac:dyDescent="0.25">
      <c r="A36" s="802">
        <v>21390</v>
      </c>
      <c r="B36" s="791" t="s">
        <v>58</v>
      </c>
      <c r="C36" s="1273">
        <f t="shared" si="13"/>
        <v>46497</v>
      </c>
      <c r="D36" s="800" t="s">
        <v>45</v>
      </c>
      <c r="E36" s="799" t="s">
        <v>45</v>
      </c>
      <c r="F36" s="797" t="s">
        <v>45</v>
      </c>
      <c r="G36" s="800" t="s">
        <v>45</v>
      </c>
      <c r="H36" s="799" t="s">
        <v>45</v>
      </c>
      <c r="I36" s="797" t="s">
        <v>45</v>
      </c>
      <c r="J36" s="798">
        <f t="shared" ref="J36:K36" si="18">SUM(J37:J40)</f>
        <v>46497</v>
      </c>
      <c r="K36" s="799">
        <f t="shared" si="18"/>
        <v>0</v>
      </c>
      <c r="L36" s="897">
        <f>SUM(L37:L40)</f>
        <v>46497</v>
      </c>
      <c r="M36" s="800" t="s">
        <v>45</v>
      </c>
      <c r="N36" s="799" t="s">
        <v>45</v>
      </c>
      <c r="O36" s="797" t="s">
        <v>45</v>
      </c>
      <c r="P36" s="801"/>
    </row>
    <row r="37" spans="1:16" ht="24" hidden="1" x14ac:dyDescent="0.25">
      <c r="A37" s="767">
        <v>21391</v>
      </c>
      <c r="B37" s="803" t="s">
        <v>59</v>
      </c>
      <c r="C37" s="1274">
        <f t="shared" si="13"/>
        <v>0</v>
      </c>
      <c r="D37" s="804" t="s">
        <v>45</v>
      </c>
      <c r="E37" s="805" t="s">
        <v>45</v>
      </c>
      <c r="F37" s="806" t="s">
        <v>45</v>
      </c>
      <c r="G37" s="804" t="s">
        <v>45</v>
      </c>
      <c r="H37" s="805" t="s">
        <v>45</v>
      </c>
      <c r="I37" s="806" t="s">
        <v>45</v>
      </c>
      <c r="J37" s="807"/>
      <c r="K37" s="808"/>
      <c r="L37" s="906">
        <f t="shared" ref="L37:L40" si="19">J37+K37</f>
        <v>0</v>
      </c>
      <c r="M37" s="809" t="s">
        <v>45</v>
      </c>
      <c r="N37" s="808" t="s">
        <v>45</v>
      </c>
      <c r="O37" s="806" t="s">
        <v>45</v>
      </c>
      <c r="P37" s="810"/>
    </row>
    <row r="38" spans="1:16" hidden="1" x14ac:dyDescent="0.25">
      <c r="A38" s="774">
        <v>21393</v>
      </c>
      <c r="B38" s="811" t="s">
        <v>60</v>
      </c>
      <c r="C38" s="1275">
        <f t="shared" si="13"/>
        <v>0</v>
      </c>
      <c r="D38" s="812" t="s">
        <v>45</v>
      </c>
      <c r="E38" s="813" t="s">
        <v>45</v>
      </c>
      <c r="F38" s="814" t="s">
        <v>45</v>
      </c>
      <c r="G38" s="812" t="s">
        <v>45</v>
      </c>
      <c r="H38" s="813" t="s">
        <v>45</v>
      </c>
      <c r="I38" s="814" t="s">
        <v>45</v>
      </c>
      <c r="J38" s="815"/>
      <c r="K38" s="816"/>
      <c r="L38" s="910">
        <f t="shared" si="19"/>
        <v>0</v>
      </c>
      <c r="M38" s="817" t="s">
        <v>45</v>
      </c>
      <c r="N38" s="816" t="s">
        <v>45</v>
      </c>
      <c r="O38" s="814" t="s">
        <v>45</v>
      </c>
      <c r="P38" s="818"/>
    </row>
    <row r="39" spans="1:16" hidden="1" x14ac:dyDescent="0.25">
      <c r="A39" s="774">
        <v>21395</v>
      </c>
      <c r="B39" s="811" t="s">
        <v>61</v>
      </c>
      <c r="C39" s="1275">
        <f t="shared" si="13"/>
        <v>0</v>
      </c>
      <c r="D39" s="812" t="s">
        <v>45</v>
      </c>
      <c r="E39" s="813" t="s">
        <v>45</v>
      </c>
      <c r="F39" s="814" t="s">
        <v>45</v>
      </c>
      <c r="G39" s="812" t="s">
        <v>45</v>
      </c>
      <c r="H39" s="813" t="s">
        <v>45</v>
      </c>
      <c r="I39" s="814" t="s">
        <v>45</v>
      </c>
      <c r="J39" s="815"/>
      <c r="K39" s="816"/>
      <c r="L39" s="910">
        <f t="shared" si="19"/>
        <v>0</v>
      </c>
      <c r="M39" s="817" t="s">
        <v>45</v>
      </c>
      <c r="N39" s="816" t="s">
        <v>45</v>
      </c>
      <c r="O39" s="814" t="s">
        <v>45</v>
      </c>
      <c r="P39" s="818"/>
    </row>
    <row r="40" spans="1:16" ht="24" x14ac:dyDescent="0.25">
      <c r="A40" s="828">
        <v>21399</v>
      </c>
      <c r="B40" s="829" t="s">
        <v>62</v>
      </c>
      <c r="C40" s="1277">
        <f t="shared" si="13"/>
        <v>46497</v>
      </c>
      <c r="D40" s="830" t="s">
        <v>45</v>
      </c>
      <c r="E40" s="831" t="s">
        <v>45</v>
      </c>
      <c r="F40" s="832" t="s">
        <v>45</v>
      </c>
      <c r="G40" s="830" t="s">
        <v>45</v>
      </c>
      <c r="H40" s="831" t="s">
        <v>45</v>
      </c>
      <c r="I40" s="832" t="s">
        <v>45</v>
      </c>
      <c r="J40" s="833">
        <v>46497</v>
      </c>
      <c r="K40" s="834"/>
      <c r="L40" s="931">
        <f t="shared" si="19"/>
        <v>46497</v>
      </c>
      <c r="M40" s="835" t="s">
        <v>45</v>
      </c>
      <c r="N40" s="834" t="s">
        <v>45</v>
      </c>
      <c r="O40" s="832" t="s">
        <v>45</v>
      </c>
      <c r="P40" s="836"/>
    </row>
    <row r="41" spans="1:16" s="751" customFormat="1" ht="26.25" hidden="1" customHeight="1" x14ac:dyDescent="0.25">
      <c r="A41" s="837">
        <v>21420</v>
      </c>
      <c r="B41" s="838" t="s">
        <v>63</v>
      </c>
      <c r="C41" s="1278">
        <f>F41</f>
        <v>0</v>
      </c>
      <c r="D41" s="839">
        <f t="shared" ref="D41:E41" si="20">SUM(D42)</f>
        <v>0</v>
      </c>
      <c r="E41" s="840">
        <f t="shared" si="20"/>
        <v>0</v>
      </c>
      <c r="F41" s="841">
        <f>SUM(F42)</f>
        <v>0</v>
      </c>
      <c r="G41" s="839" t="s">
        <v>45</v>
      </c>
      <c r="H41" s="840" t="s">
        <v>45</v>
      </c>
      <c r="I41" s="842" t="s">
        <v>45</v>
      </c>
      <c r="J41" s="843" t="s">
        <v>45</v>
      </c>
      <c r="K41" s="844" t="s">
        <v>45</v>
      </c>
      <c r="L41" s="842" t="s">
        <v>45</v>
      </c>
      <c r="M41" s="845" t="s">
        <v>45</v>
      </c>
      <c r="N41" s="844" t="s">
        <v>45</v>
      </c>
      <c r="O41" s="842" t="s">
        <v>45</v>
      </c>
      <c r="P41" s="846"/>
    </row>
    <row r="42" spans="1:16" s="751" customFormat="1" ht="26.25" hidden="1" customHeight="1" x14ac:dyDescent="0.25">
      <c r="A42" s="828">
        <v>21429</v>
      </c>
      <c r="B42" s="829" t="s">
        <v>64</v>
      </c>
      <c r="C42" s="1277">
        <f>F42</f>
        <v>0</v>
      </c>
      <c r="D42" s="847"/>
      <c r="E42" s="848"/>
      <c r="F42" s="849">
        <f>D42+E42</f>
        <v>0</v>
      </c>
      <c r="G42" s="850" t="s">
        <v>45</v>
      </c>
      <c r="H42" s="851" t="s">
        <v>45</v>
      </c>
      <c r="I42" s="832" t="s">
        <v>45</v>
      </c>
      <c r="J42" s="852" t="s">
        <v>45</v>
      </c>
      <c r="K42" s="831" t="s">
        <v>45</v>
      </c>
      <c r="L42" s="832" t="s">
        <v>45</v>
      </c>
      <c r="M42" s="830" t="s">
        <v>45</v>
      </c>
      <c r="N42" s="831" t="s">
        <v>45</v>
      </c>
      <c r="O42" s="832" t="s">
        <v>45</v>
      </c>
      <c r="P42" s="836"/>
    </row>
    <row r="43" spans="1:16" s="751" customFormat="1" ht="24" hidden="1" x14ac:dyDescent="0.25">
      <c r="A43" s="802">
        <v>21490</v>
      </c>
      <c r="B43" s="791" t="s">
        <v>65</v>
      </c>
      <c r="C43" s="1279">
        <f>F43+I43+L43</f>
        <v>0</v>
      </c>
      <c r="D43" s="853">
        <f t="shared" ref="D43:E43" si="21">D44</f>
        <v>0</v>
      </c>
      <c r="E43" s="854">
        <f t="shared" si="21"/>
        <v>0</v>
      </c>
      <c r="F43" s="794">
        <f>F44</f>
        <v>0</v>
      </c>
      <c r="G43" s="853">
        <f t="shared" ref="G43:L43" si="22">G44</f>
        <v>0</v>
      </c>
      <c r="H43" s="854">
        <f t="shared" si="22"/>
        <v>0</v>
      </c>
      <c r="I43" s="794">
        <f t="shared" si="22"/>
        <v>0</v>
      </c>
      <c r="J43" s="855">
        <f t="shared" si="22"/>
        <v>0</v>
      </c>
      <c r="K43" s="854">
        <f t="shared" si="22"/>
        <v>0</v>
      </c>
      <c r="L43" s="794">
        <f t="shared" si="22"/>
        <v>0</v>
      </c>
      <c r="M43" s="800" t="s">
        <v>45</v>
      </c>
      <c r="N43" s="799" t="s">
        <v>45</v>
      </c>
      <c r="O43" s="797" t="s">
        <v>45</v>
      </c>
      <c r="P43" s="801"/>
    </row>
    <row r="44" spans="1:16" s="751" customFormat="1" ht="24" hidden="1" x14ac:dyDescent="0.25">
      <c r="A44" s="774">
        <v>21499</v>
      </c>
      <c r="B44" s="811" t="s">
        <v>66</v>
      </c>
      <c r="C44" s="1280">
        <f>F44+I44+L44</f>
        <v>0</v>
      </c>
      <c r="D44" s="856"/>
      <c r="E44" s="857"/>
      <c r="F44" s="770">
        <f>D44+E44</f>
        <v>0</v>
      </c>
      <c r="G44" s="768"/>
      <c r="H44" s="769"/>
      <c r="I44" s="770">
        <f>G44+H44</f>
        <v>0</v>
      </c>
      <c r="J44" s="807"/>
      <c r="K44" s="808"/>
      <c r="L44" s="770">
        <f>J44+K44</f>
        <v>0</v>
      </c>
      <c r="M44" s="826" t="s">
        <v>45</v>
      </c>
      <c r="N44" s="825" t="s">
        <v>45</v>
      </c>
      <c r="O44" s="823" t="s">
        <v>45</v>
      </c>
      <c r="P44" s="827"/>
    </row>
    <row r="45" spans="1:16" ht="12.75" hidden="1" customHeight="1" x14ac:dyDescent="0.25">
      <c r="A45" s="858">
        <v>23000</v>
      </c>
      <c r="B45" s="859" t="s">
        <v>67</v>
      </c>
      <c r="C45" s="1279">
        <f>O45</f>
        <v>0</v>
      </c>
      <c r="D45" s="860" t="s">
        <v>45</v>
      </c>
      <c r="E45" s="861" t="s">
        <v>45</v>
      </c>
      <c r="F45" s="832" t="s">
        <v>45</v>
      </c>
      <c r="G45" s="830" t="s">
        <v>45</v>
      </c>
      <c r="H45" s="831" t="s">
        <v>45</v>
      </c>
      <c r="I45" s="832" t="s">
        <v>45</v>
      </c>
      <c r="J45" s="852" t="s">
        <v>45</v>
      </c>
      <c r="K45" s="831" t="s">
        <v>45</v>
      </c>
      <c r="L45" s="832" t="s">
        <v>45</v>
      </c>
      <c r="M45" s="860">
        <f t="shared" ref="M45:O45" si="23">SUM(M46:M47)</f>
        <v>0</v>
      </c>
      <c r="N45" s="861">
        <f t="shared" si="23"/>
        <v>0</v>
      </c>
      <c r="O45" s="849">
        <f t="shared" si="23"/>
        <v>0</v>
      </c>
      <c r="P45" s="862"/>
    </row>
    <row r="46" spans="1:16" ht="24" hidden="1" x14ac:dyDescent="0.25">
      <c r="A46" s="863">
        <v>23410</v>
      </c>
      <c r="B46" s="864" t="s">
        <v>68</v>
      </c>
      <c r="C46" s="1278">
        <f t="shared" ref="C46:C47" si="24">O46</f>
        <v>0</v>
      </c>
      <c r="D46" s="839" t="s">
        <v>45</v>
      </c>
      <c r="E46" s="840" t="s">
        <v>45</v>
      </c>
      <c r="F46" s="842" t="s">
        <v>45</v>
      </c>
      <c r="G46" s="845" t="s">
        <v>45</v>
      </c>
      <c r="H46" s="844" t="s">
        <v>45</v>
      </c>
      <c r="I46" s="842" t="s">
        <v>45</v>
      </c>
      <c r="J46" s="843" t="s">
        <v>45</v>
      </c>
      <c r="K46" s="844" t="s">
        <v>45</v>
      </c>
      <c r="L46" s="842" t="s">
        <v>45</v>
      </c>
      <c r="M46" s="865"/>
      <c r="N46" s="866"/>
      <c r="O46" s="841">
        <f t="shared" ref="O46:O47" si="25">M46+N46</f>
        <v>0</v>
      </c>
      <c r="P46" s="867"/>
    </row>
    <row r="47" spans="1:16" ht="24" hidden="1" x14ac:dyDescent="0.25">
      <c r="A47" s="863">
        <v>23510</v>
      </c>
      <c r="B47" s="864" t="s">
        <v>69</v>
      </c>
      <c r="C47" s="1278">
        <f t="shared" si="24"/>
        <v>0</v>
      </c>
      <c r="D47" s="839" t="s">
        <v>45</v>
      </c>
      <c r="E47" s="840" t="s">
        <v>45</v>
      </c>
      <c r="F47" s="842" t="s">
        <v>45</v>
      </c>
      <c r="G47" s="845" t="s">
        <v>45</v>
      </c>
      <c r="H47" s="844" t="s">
        <v>45</v>
      </c>
      <c r="I47" s="842" t="s">
        <v>45</v>
      </c>
      <c r="J47" s="843" t="s">
        <v>45</v>
      </c>
      <c r="K47" s="844" t="s">
        <v>45</v>
      </c>
      <c r="L47" s="842" t="s">
        <v>45</v>
      </c>
      <c r="M47" s="865"/>
      <c r="N47" s="866"/>
      <c r="O47" s="841">
        <f t="shared" si="25"/>
        <v>0</v>
      </c>
      <c r="P47" s="867"/>
    </row>
    <row r="48" spans="1:16" hidden="1" x14ac:dyDescent="0.25">
      <c r="A48" s="868"/>
      <c r="B48" s="864"/>
      <c r="C48" s="1281"/>
      <c r="D48" s="869"/>
      <c r="E48" s="870"/>
      <c r="F48" s="842"/>
      <c r="G48" s="845"/>
      <c r="H48" s="844"/>
      <c r="I48" s="842"/>
      <c r="J48" s="843"/>
      <c r="K48" s="844"/>
      <c r="L48" s="841"/>
      <c r="M48" s="839"/>
      <c r="N48" s="840"/>
      <c r="O48" s="841"/>
      <c r="P48" s="867"/>
    </row>
    <row r="49" spans="1:16" s="751" customFormat="1" hidden="1" x14ac:dyDescent="0.25">
      <c r="A49" s="742"/>
      <c r="B49" s="743" t="s">
        <v>70</v>
      </c>
      <c r="C49" s="1282"/>
      <c r="D49" s="871"/>
      <c r="E49" s="872"/>
      <c r="F49" s="873"/>
      <c r="G49" s="871"/>
      <c r="H49" s="872"/>
      <c r="I49" s="873"/>
      <c r="J49" s="874"/>
      <c r="K49" s="872"/>
      <c r="L49" s="873"/>
      <c r="M49" s="871"/>
      <c r="N49" s="872"/>
      <c r="O49" s="873"/>
      <c r="P49" s="148"/>
    </row>
    <row r="50" spans="1:16" s="751" customFormat="1" ht="12.75" thickBot="1" x14ac:dyDescent="0.3">
      <c r="A50" s="875"/>
      <c r="B50" s="752" t="s">
        <v>71</v>
      </c>
      <c r="C50" s="1283">
        <f t="shared" si="4"/>
        <v>2735351</v>
      </c>
      <c r="D50" s="876">
        <f t="shared" ref="D50:E50" si="26">SUM(D51,D269)</f>
        <v>2612485</v>
      </c>
      <c r="E50" s="877">
        <f t="shared" si="26"/>
        <v>-53</v>
      </c>
      <c r="F50" s="878">
        <f>SUM(F51,F269)</f>
        <v>2612432</v>
      </c>
      <c r="G50" s="876">
        <f t="shared" ref="G50:O50" si="27">SUM(G51,G269)</f>
        <v>0</v>
      </c>
      <c r="H50" s="877">
        <f t="shared" si="27"/>
        <v>0</v>
      </c>
      <c r="I50" s="878">
        <f t="shared" si="27"/>
        <v>0</v>
      </c>
      <c r="J50" s="879">
        <f t="shared" si="27"/>
        <v>122919</v>
      </c>
      <c r="K50" s="877">
        <f t="shared" si="27"/>
        <v>0</v>
      </c>
      <c r="L50" s="878">
        <f t="shared" si="27"/>
        <v>122919</v>
      </c>
      <c r="M50" s="876">
        <f t="shared" si="27"/>
        <v>0</v>
      </c>
      <c r="N50" s="877">
        <f t="shared" si="27"/>
        <v>0</v>
      </c>
      <c r="O50" s="878">
        <f t="shared" si="27"/>
        <v>0</v>
      </c>
      <c r="P50" s="880"/>
    </row>
    <row r="51" spans="1:16" s="751" customFormat="1" ht="36.75" thickTop="1" x14ac:dyDescent="0.25">
      <c r="A51" s="881"/>
      <c r="B51" s="882" t="s">
        <v>72</v>
      </c>
      <c r="C51" s="1284">
        <f t="shared" si="4"/>
        <v>2735351</v>
      </c>
      <c r="D51" s="883">
        <f t="shared" ref="D51:E51" si="28">SUM(D52,D181)</f>
        <v>2612485</v>
      </c>
      <c r="E51" s="884">
        <f t="shared" si="28"/>
        <v>-53</v>
      </c>
      <c r="F51" s="885">
        <f>SUM(F52,F181)</f>
        <v>2612432</v>
      </c>
      <c r="G51" s="883">
        <f t="shared" ref="G51:H51" si="29">SUM(G52,G181)</f>
        <v>0</v>
      </c>
      <c r="H51" s="884">
        <f t="shared" si="29"/>
        <v>0</v>
      </c>
      <c r="I51" s="885">
        <f>SUM(I52,I181)</f>
        <v>0</v>
      </c>
      <c r="J51" s="886">
        <f t="shared" ref="J51:K51" si="30">SUM(J52,J181)</f>
        <v>122919</v>
      </c>
      <c r="K51" s="884">
        <f t="shared" si="30"/>
        <v>0</v>
      </c>
      <c r="L51" s="885">
        <f>SUM(L52,L181)</f>
        <v>122919</v>
      </c>
      <c r="M51" s="883">
        <f t="shared" ref="M51:O51" si="31">SUM(M52,M181)</f>
        <v>0</v>
      </c>
      <c r="N51" s="884">
        <f t="shared" si="31"/>
        <v>0</v>
      </c>
      <c r="O51" s="885">
        <f t="shared" si="31"/>
        <v>0</v>
      </c>
      <c r="P51" s="887"/>
    </row>
    <row r="52" spans="1:16" s="751" customFormat="1" ht="24" x14ac:dyDescent="0.25">
      <c r="A52" s="888"/>
      <c r="B52" s="742" t="s">
        <v>73</v>
      </c>
      <c r="C52" s="1282">
        <f t="shared" si="4"/>
        <v>2708428</v>
      </c>
      <c r="D52" s="871">
        <f t="shared" ref="D52:E52" si="32">SUM(D53,D75,D160,D174)</f>
        <v>2586785</v>
      </c>
      <c r="E52" s="872">
        <f t="shared" si="32"/>
        <v>-53</v>
      </c>
      <c r="F52" s="873">
        <f>SUM(F53,F75,F160,F174)</f>
        <v>2586732</v>
      </c>
      <c r="G52" s="871">
        <f t="shared" ref="G52:H52" si="33">SUM(G53,G75,G160,G174)</f>
        <v>0</v>
      </c>
      <c r="H52" s="872">
        <f t="shared" si="33"/>
        <v>0</v>
      </c>
      <c r="I52" s="873">
        <f>SUM(I53,I75,I160,I174)</f>
        <v>0</v>
      </c>
      <c r="J52" s="874">
        <f t="shared" ref="J52:K52" si="34">SUM(J53,J75,J160,J174)</f>
        <v>121696</v>
      </c>
      <c r="K52" s="872">
        <f t="shared" si="34"/>
        <v>0</v>
      </c>
      <c r="L52" s="873">
        <f>SUM(L53,L75,L160,L174)</f>
        <v>121696</v>
      </c>
      <c r="M52" s="871">
        <f t="shared" ref="M52:O52" si="35">SUM(M53,M75,M160,M174)</f>
        <v>0</v>
      </c>
      <c r="N52" s="872">
        <f t="shared" si="35"/>
        <v>0</v>
      </c>
      <c r="O52" s="873">
        <f t="shared" si="35"/>
        <v>0</v>
      </c>
      <c r="P52" s="148"/>
    </row>
    <row r="53" spans="1:16" s="751" customFormat="1" x14ac:dyDescent="0.25">
      <c r="A53" s="889">
        <v>1000</v>
      </c>
      <c r="B53" s="889" t="s">
        <v>74</v>
      </c>
      <c r="C53" s="1285">
        <f t="shared" si="4"/>
        <v>2309311</v>
      </c>
      <c r="D53" s="890">
        <f t="shared" ref="D53:E53" si="36">SUM(D54,D67)</f>
        <v>2309364</v>
      </c>
      <c r="E53" s="891">
        <f t="shared" si="36"/>
        <v>-53</v>
      </c>
      <c r="F53" s="892">
        <f>SUM(F54,F67)</f>
        <v>2309311</v>
      </c>
      <c r="G53" s="890">
        <f t="shared" ref="G53:H53" si="37">SUM(G54,G67)</f>
        <v>0</v>
      </c>
      <c r="H53" s="891">
        <f t="shared" si="37"/>
        <v>0</v>
      </c>
      <c r="I53" s="892">
        <f>SUM(I54,I67)</f>
        <v>0</v>
      </c>
      <c r="J53" s="893">
        <f t="shared" ref="J53:K53" si="38">SUM(J54,J67)</f>
        <v>0</v>
      </c>
      <c r="K53" s="891">
        <f t="shared" si="38"/>
        <v>0</v>
      </c>
      <c r="L53" s="892">
        <f>SUM(L54,L67)</f>
        <v>0</v>
      </c>
      <c r="M53" s="890">
        <f t="shared" ref="M53:O53" si="39">SUM(M54,M67)</f>
        <v>0</v>
      </c>
      <c r="N53" s="891">
        <f t="shared" si="39"/>
        <v>0</v>
      </c>
      <c r="O53" s="892">
        <f t="shared" si="39"/>
        <v>0</v>
      </c>
      <c r="P53" s="174"/>
    </row>
    <row r="54" spans="1:16" x14ac:dyDescent="0.25">
      <c r="A54" s="791">
        <v>1100</v>
      </c>
      <c r="B54" s="894" t="s">
        <v>75</v>
      </c>
      <c r="C54" s="1273">
        <f t="shared" si="4"/>
        <v>1778853</v>
      </c>
      <c r="D54" s="895">
        <f t="shared" ref="D54:E54" si="40">SUM(D55,D58,D66)</f>
        <v>1778853</v>
      </c>
      <c r="E54" s="896">
        <f t="shared" si="40"/>
        <v>0</v>
      </c>
      <c r="F54" s="897">
        <f>SUM(F55,F58,F66)</f>
        <v>1778853</v>
      </c>
      <c r="G54" s="895">
        <f t="shared" ref="G54:H54" si="41">SUM(G55,G58,G66)</f>
        <v>0</v>
      </c>
      <c r="H54" s="896">
        <f t="shared" si="41"/>
        <v>0</v>
      </c>
      <c r="I54" s="897">
        <f>SUM(I55,I58,I66)</f>
        <v>0</v>
      </c>
      <c r="J54" s="898">
        <f t="shared" ref="J54:K54" si="42">SUM(J55,J58,J66)</f>
        <v>0</v>
      </c>
      <c r="K54" s="896">
        <f t="shared" si="42"/>
        <v>0</v>
      </c>
      <c r="L54" s="897">
        <f>SUM(L55,L58,L66)</f>
        <v>0</v>
      </c>
      <c r="M54" s="895">
        <f t="shared" ref="M54:O54" si="43">SUM(M55,M58,M66)</f>
        <v>0</v>
      </c>
      <c r="N54" s="896">
        <f t="shared" si="43"/>
        <v>0</v>
      </c>
      <c r="O54" s="897">
        <f t="shared" si="43"/>
        <v>0</v>
      </c>
      <c r="P54" s="899"/>
    </row>
    <row r="55" spans="1:16" x14ac:dyDescent="0.25">
      <c r="A55" s="900">
        <v>1110</v>
      </c>
      <c r="B55" s="864" t="s">
        <v>76</v>
      </c>
      <c r="C55" s="1281">
        <f t="shared" si="4"/>
        <v>1572172</v>
      </c>
      <c r="D55" s="869">
        <f t="shared" ref="D55:E55" si="44">SUM(D56:D57)</f>
        <v>1572172</v>
      </c>
      <c r="E55" s="870">
        <f t="shared" si="44"/>
        <v>0</v>
      </c>
      <c r="F55" s="901">
        <f>SUM(F56:F57)</f>
        <v>1572172</v>
      </c>
      <c r="G55" s="869">
        <f t="shared" ref="G55:H55" si="45">SUM(G56:G57)</f>
        <v>0</v>
      </c>
      <c r="H55" s="870">
        <f t="shared" si="45"/>
        <v>0</v>
      </c>
      <c r="I55" s="901">
        <f>SUM(I56:I57)</f>
        <v>0</v>
      </c>
      <c r="J55" s="902">
        <f t="shared" ref="J55:K55" si="46">SUM(J56:J57)</f>
        <v>0</v>
      </c>
      <c r="K55" s="870">
        <f t="shared" si="46"/>
        <v>0</v>
      </c>
      <c r="L55" s="901">
        <f>SUM(L56:L57)</f>
        <v>0</v>
      </c>
      <c r="M55" s="869">
        <f t="shared" ref="M55:O55" si="47">SUM(M56:M57)</f>
        <v>0</v>
      </c>
      <c r="N55" s="870">
        <f t="shared" si="47"/>
        <v>0</v>
      </c>
      <c r="O55" s="901">
        <f t="shared" si="47"/>
        <v>0</v>
      </c>
      <c r="P55" s="903"/>
    </row>
    <row r="56" spans="1:16" hidden="1" x14ac:dyDescent="0.25">
      <c r="A56" s="767">
        <v>1111</v>
      </c>
      <c r="B56" s="803" t="s">
        <v>77</v>
      </c>
      <c r="C56" s="1274">
        <f t="shared" si="4"/>
        <v>0</v>
      </c>
      <c r="D56" s="904"/>
      <c r="E56" s="905"/>
      <c r="F56" s="906">
        <f t="shared" ref="F56:F57" si="48">D56+E56</f>
        <v>0</v>
      </c>
      <c r="G56" s="904"/>
      <c r="H56" s="905"/>
      <c r="I56" s="906">
        <f t="shared" ref="I56:I57" si="49">G56+H56</f>
        <v>0</v>
      </c>
      <c r="J56" s="907"/>
      <c r="K56" s="905"/>
      <c r="L56" s="906">
        <f t="shared" ref="L56:L57" si="50">J56+K56</f>
        <v>0</v>
      </c>
      <c r="M56" s="904"/>
      <c r="N56" s="905"/>
      <c r="O56" s="906">
        <f t="shared" ref="O56:O57" si="51">M56+N56</f>
        <v>0</v>
      </c>
      <c r="P56" s="908"/>
    </row>
    <row r="57" spans="1:16" ht="24" customHeight="1" x14ac:dyDescent="0.25">
      <c r="A57" s="774">
        <v>1119</v>
      </c>
      <c r="B57" s="811" t="s">
        <v>78</v>
      </c>
      <c r="C57" s="1275">
        <f t="shared" si="4"/>
        <v>1572172</v>
      </c>
      <c r="D57" s="909">
        <v>1572172</v>
      </c>
      <c r="E57" s="211"/>
      <c r="F57" s="910">
        <f t="shared" si="48"/>
        <v>1572172</v>
      </c>
      <c r="G57" s="909"/>
      <c r="H57" s="911"/>
      <c r="I57" s="910">
        <f t="shared" si="49"/>
        <v>0</v>
      </c>
      <c r="J57" s="912"/>
      <c r="K57" s="911"/>
      <c r="L57" s="910">
        <f t="shared" si="50"/>
        <v>0</v>
      </c>
      <c r="M57" s="909"/>
      <c r="N57" s="911"/>
      <c r="O57" s="910">
        <f t="shared" si="51"/>
        <v>0</v>
      </c>
      <c r="P57" s="913"/>
    </row>
    <row r="58" spans="1:16" x14ac:dyDescent="0.25">
      <c r="A58" s="914">
        <v>1140</v>
      </c>
      <c r="B58" s="811" t="s">
        <v>79</v>
      </c>
      <c r="C58" s="1275">
        <f t="shared" si="4"/>
        <v>172487</v>
      </c>
      <c r="D58" s="915">
        <f t="shared" ref="D58:E58" si="52">SUM(D59:D65)</f>
        <v>172487</v>
      </c>
      <c r="E58" s="675">
        <f t="shared" si="52"/>
        <v>0</v>
      </c>
      <c r="F58" s="910">
        <f>SUM(F59:F65)</f>
        <v>172487</v>
      </c>
      <c r="G58" s="915">
        <f t="shared" ref="G58:H58" si="53">SUM(G59:G65)</f>
        <v>0</v>
      </c>
      <c r="H58" s="675">
        <f t="shared" si="53"/>
        <v>0</v>
      </c>
      <c r="I58" s="910">
        <f>SUM(I59:I65)</f>
        <v>0</v>
      </c>
      <c r="J58" s="916">
        <f t="shared" ref="J58:K58" si="54">SUM(J59:J65)</f>
        <v>0</v>
      </c>
      <c r="K58" s="675">
        <f t="shared" si="54"/>
        <v>0</v>
      </c>
      <c r="L58" s="910">
        <f>SUM(L59:L65)</f>
        <v>0</v>
      </c>
      <c r="M58" s="915">
        <f t="shared" ref="M58:O58" si="55">SUM(M59:M65)</f>
        <v>0</v>
      </c>
      <c r="N58" s="675">
        <f t="shared" si="55"/>
        <v>0</v>
      </c>
      <c r="O58" s="910">
        <f t="shared" si="55"/>
        <v>0</v>
      </c>
      <c r="P58" s="913"/>
    </row>
    <row r="59" spans="1:16" x14ac:dyDescent="0.25">
      <c r="A59" s="774">
        <v>1141</v>
      </c>
      <c r="B59" s="811" t="s">
        <v>80</v>
      </c>
      <c r="C59" s="1275">
        <f t="shared" si="4"/>
        <v>5827</v>
      </c>
      <c r="D59" s="909">
        <v>5827</v>
      </c>
      <c r="E59" s="911"/>
      <c r="F59" s="910">
        <f t="shared" ref="F59:F66" si="56">D59+E59</f>
        <v>5827</v>
      </c>
      <c r="G59" s="909"/>
      <c r="H59" s="911"/>
      <c r="I59" s="910">
        <f t="shared" ref="I59:I66" si="57">G59+H59</f>
        <v>0</v>
      </c>
      <c r="J59" s="912"/>
      <c r="K59" s="911"/>
      <c r="L59" s="910">
        <f t="shared" ref="L59:L66" si="58">J59+K59</f>
        <v>0</v>
      </c>
      <c r="M59" s="909"/>
      <c r="N59" s="911"/>
      <c r="O59" s="910">
        <f t="shared" ref="O59:O66" si="59">M59+N59</f>
        <v>0</v>
      </c>
      <c r="P59" s="913"/>
    </row>
    <row r="60" spans="1:16" ht="24.75" customHeight="1" x14ac:dyDescent="0.25">
      <c r="A60" s="774">
        <v>1142</v>
      </c>
      <c r="B60" s="811" t="s">
        <v>81</v>
      </c>
      <c r="C60" s="1275">
        <f t="shared" si="4"/>
        <v>6630</v>
      </c>
      <c r="D60" s="909">
        <v>6630</v>
      </c>
      <c r="E60" s="911"/>
      <c r="F60" s="910">
        <f t="shared" si="56"/>
        <v>6630</v>
      </c>
      <c r="G60" s="909"/>
      <c r="H60" s="911"/>
      <c r="I60" s="910">
        <f t="shared" si="57"/>
        <v>0</v>
      </c>
      <c r="J60" s="912"/>
      <c r="K60" s="911"/>
      <c r="L60" s="910">
        <f t="shared" si="58"/>
        <v>0</v>
      </c>
      <c r="M60" s="909"/>
      <c r="N60" s="911"/>
      <c r="O60" s="910">
        <f t="shared" si="59"/>
        <v>0</v>
      </c>
      <c r="P60" s="913"/>
    </row>
    <row r="61" spans="1:16" ht="24" hidden="1" x14ac:dyDescent="0.25">
      <c r="A61" s="774">
        <v>1145</v>
      </c>
      <c r="B61" s="811" t="s">
        <v>82</v>
      </c>
      <c r="C61" s="1275">
        <f t="shared" si="4"/>
        <v>0</v>
      </c>
      <c r="D61" s="909"/>
      <c r="E61" s="911"/>
      <c r="F61" s="910">
        <f t="shared" si="56"/>
        <v>0</v>
      </c>
      <c r="G61" s="909"/>
      <c r="H61" s="911"/>
      <c r="I61" s="910">
        <f t="shared" si="57"/>
        <v>0</v>
      </c>
      <c r="J61" s="912"/>
      <c r="K61" s="911"/>
      <c r="L61" s="910">
        <f t="shared" si="58"/>
        <v>0</v>
      </c>
      <c r="M61" s="909"/>
      <c r="N61" s="911"/>
      <c r="O61" s="910">
        <f t="shared" si="59"/>
        <v>0</v>
      </c>
      <c r="P61" s="913"/>
    </row>
    <row r="62" spans="1:16" ht="27.75" customHeight="1" x14ac:dyDescent="0.25">
      <c r="A62" s="774">
        <v>1146</v>
      </c>
      <c r="B62" s="811" t="s">
        <v>83</v>
      </c>
      <c r="C62" s="1275">
        <f t="shared" si="4"/>
        <v>20750</v>
      </c>
      <c r="D62" s="909">
        <v>20750</v>
      </c>
      <c r="E62" s="211"/>
      <c r="F62" s="910">
        <f t="shared" si="56"/>
        <v>20750</v>
      </c>
      <c r="G62" s="909"/>
      <c r="H62" s="911"/>
      <c r="I62" s="910">
        <f t="shared" si="57"/>
        <v>0</v>
      </c>
      <c r="J62" s="912"/>
      <c r="K62" s="911"/>
      <c r="L62" s="910">
        <f t="shared" si="58"/>
        <v>0</v>
      </c>
      <c r="M62" s="909"/>
      <c r="N62" s="911"/>
      <c r="O62" s="910">
        <f t="shared" si="59"/>
        <v>0</v>
      </c>
      <c r="P62" s="913"/>
    </row>
    <row r="63" spans="1:16" x14ac:dyDescent="0.25">
      <c r="A63" s="774">
        <v>1147</v>
      </c>
      <c r="B63" s="811" t="s">
        <v>84</v>
      </c>
      <c r="C63" s="1275">
        <f t="shared" si="4"/>
        <v>30091</v>
      </c>
      <c r="D63" s="909">
        <v>30091</v>
      </c>
      <c r="E63" s="191"/>
      <c r="F63" s="910">
        <f t="shared" si="56"/>
        <v>30091</v>
      </c>
      <c r="G63" s="909"/>
      <c r="H63" s="911"/>
      <c r="I63" s="910">
        <f t="shared" si="57"/>
        <v>0</v>
      </c>
      <c r="J63" s="912"/>
      <c r="K63" s="911"/>
      <c r="L63" s="910">
        <f t="shared" si="58"/>
        <v>0</v>
      </c>
      <c r="M63" s="909"/>
      <c r="N63" s="911"/>
      <c r="O63" s="910">
        <f t="shared" si="59"/>
        <v>0</v>
      </c>
      <c r="P63" s="194"/>
    </row>
    <row r="64" spans="1:16" x14ac:dyDescent="0.25">
      <c r="A64" s="774">
        <v>1148</v>
      </c>
      <c r="B64" s="811" t="s">
        <v>85</v>
      </c>
      <c r="C64" s="1275">
        <f t="shared" si="4"/>
        <v>109189</v>
      </c>
      <c r="D64" s="909">
        <v>109189</v>
      </c>
      <c r="E64" s="211"/>
      <c r="F64" s="910">
        <f t="shared" si="56"/>
        <v>109189</v>
      </c>
      <c r="G64" s="909"/>
      <c r="H64" s="911"/>
      <c r="I64" s="910">
        <f t="shared" si="57"/>
        <v>0</v>
      </c>
      <c r="J64" s="912"/>
      <c r="K64" s="911"/>
      <c r="L64" s="910">
        <f t="shared" si="58"/>
        <v>0</v>
      </c>
      <c r="M64" s="909"/>
      <c r="N64" s="911"/>
      <c r="O64" s="910">
        <f t="shared" si="59"/>
        <v>0</v>
      </c>
      <c r="P64" s="917"/>
    </row>
    <row r="65" spans="1:16" ht="24" hidden="1" customHeight="1" x14ac:dyDescent="0.25">
      <c r="A65" s="774">
        <v>1149</v>
      </c>
      <c r="B65" s="811" t="s">
        <v>86</v>
      </c>
      <c r="C65" s="1275">
        <f t="shared" si="4"/>
        <v>0</v>
      </c>
      <c r="D65" s="909"/>
      <c r="E65" s="911"/>
      <c r="F65" s="910">
        <f t="shared" si="56"/>
        <v>0</v>
      </c>
      <c r="G65" s="909"/>
      <c r="H65" s="911"/>
      <c r="I65" s="910">
        <f t="shared" si="57"/>
        <v>0</v>
      </c>
      <c r="J65" s="912"/>
      <c r="K65" s="911"/>
      <c r="L65" s="910">
        <f t="shared" si="58"/>
        <v>0</v>
      </c>
      <c r="M65" s="909"/>
      <c r="N65" s="911"/>
      <c r="O65" s="910">
        <f t="shared" si="59"/>
        <v>0</v>
      </c>
      <c r="P65" s="913"/>
    </row>
    <row r="66" spans="1:16" ht="36" x14ac:dyDescent="0.25">
      <c r="A66" s="900">
        <v>1150</v>
      </c>
      <c r="B66" s="864" t="s">
        <v>88</v>
      </c>
      <c r="C66" s="1281">
        <f t="shared" si="4"/>
        <v>34194</v>
      </c>
      <c r="D66" s="918">
        <v>34194</v>
      </c>
      <c r="E66" s="919"/>
      <c r="F66" s="901">
        <f t="shared" si="56"/>
        <v>34194</v>
      </c>
      <c r="G66" s="918"/>
      <c r="H66" s="919"/>
      <c r="I66" s="901">
        <f t="shared" si="57"/>
        <v>0</v>
      </c>
      <c r="J66" s="920"/>
      <c r="K66" s="919"/>
      <c r="L66" s="901">
        <f t="shared" si="58"/>
        <v>0</v>
      </c>
      <c r="M66" s="918"/>
      <c r="N66" s="919"/>
      <c r="O66" s="901">
        <f t="shared" si="59"/>
        <v>0</v>
      </c>
      <c r="P66" s="903"/>
    </row>
    <row r="67" spans="1:16" ht="36" x14ac:dyDescent="0.25">
      <c r="A67" s="791">
        <v>1200</v>
      </c>
      <c r="B67" s="894" t="s">
        <v>89</v>
      </c>
      <c r="C67" s="1273">
        <f t="shared" si="4"/>
        <v>530458</v>
      </c>
      <c r="D67" s="895">
        <f t="shared" ref="D67:E67" si="60">SUM(D68:D69)</f>
        <v>530511</v>
      </c>
      <c r="E67" s="896">
        <f t="shared" si="60"/>
        <v>-53</v>
      </c>
      <c r="F67" s="897">
        <f>SUM(F68:F69)</f>
        <v>530458</v>
      </c>
      <c r="G67" s="895">
        <f t="shared" ref="G67:H67" si="61">SUM(G68:G69)</f>
        <v>0</v>
      </c>
      <c r="H67" s="896">
        <f t="shared" si="61"/>
        <v>0</v>
      </c>
      <c r="I67" s="897">
        <f>SUM(I68:I69)</f>
        <v>0</v>
      </c>
      <c r="J67" s="898">
        <f t="shared" ref="J67:K67" si="62">SUM(J68:J69)</f>
        <v>0</v>
      </c>
      <c r="K67" s="896">
        <f t="shared" si="62"/>
        <v>0</v>
      </c>
      <c r="L67" s="897">
        <f>SUM(L68:L69)</f>
        <v>0</v>
      </c>
      <c r="M67" s="895">
        <f t="shared" ref="M67:O67" si="63">SUM(M68:M69)</f>
        <v>0</v>
      </c>
      <c r="N67" s="896">
        <f t="shared" si="63"/>
        <v>0</v>
      </c>
      <c r="O67" s="897">
        <f t="shared" si="63"/>
        <v>0</v>
      </c>
      <c r="P67" s="921"/>
    </row>
    <row r="68" spans="1:16" ht="24" x14ac:dyDescent="0.25">
      <c r="A68" s="922">
        <v>1210</v>
      </c>
      <c r="B68" s="803" t="s">
        <v>90</v>
      </c>
      <c r="C68" s="1274">
        <f t="shared" si="4"/>
        <v>423860</v>
      </c>
      <c r="D68" s="904">
        <v>423860</v>
      </c>
      <c r="E68" s="905"/>
      <c r="F68" s="906">
        <f>D68+E68</f>
        <v>423860</v>
      </c>
      <c r="G68" s="904"/>
      <c r="H68" s="905"/>
      <c r="I68" s="906">
        <f>G68+H68</f>
        <v>0</v>
      </c>
      <c r="J68" s="907"/>
      <c r="K68" s="905"/>
      <c r="L68" s="906">
        <f>J68+K68</f>
        <v>0</v>
      </c>
      <c r="M68" s="904"/>
      <c r="N68" s="905"/>
      <c r="O68" s="906">
        <f t="shared" ref="O68" si="64">M68+N68</f>
        <v>0</v>
      </c>
      <c r="P68" s="908"/>
    </row>
    <row r="69" spans="1:16" ht="24" x14ac:dyDescent="0.25">
      <c r="A69" s="914">
        <v>1220</v>
      </c>
      <c r="B69" s="811" t="s">
        <v>92</v>
      </c>
      <c r="C69" s="1275">
        <f t="shared" si="4"/>
        <v>106598</v>
      </c>
      <c r="D69" s="915">
        <f t="shared" ref="D69:E69" si="65">SUM(D70:D74)</f>
        <v>106651</v>
      </c>
      <c r="E69" s="675">
        <f t="shared" si="65"/>
        <v>-53</v>
      </c>
      <c r="F69" s="910">
        <f>SUM(F70:F74)</f>
        <v>106598</v>
      </c>
      <c r="G69" s="915">
        <f t="shared" ref="G69:H69" si="66">SUM(G70:G74)</f>
        <v>0</v>
      </c>
      <c r="H69" s="675">
        <f t="shared" si="66"/>
        <v>0</v>
      </c>
      <c r="I69" s="910">
        <f>SUM(I70:I74)</f>
        <v>0</v>
      </c>
      <c r="J69" s="916">
        <f t="shared" ref="J69:K69" si="67">SUM(J70:J74)</f>
        <v>0</v>
      </c>
      <c r="K69" s="675">
        <f t="shared" si="67"/>
        <v>0</v>
      </c>
      <c r="L69" s="910">
        <f>SUM(L70:L74)</f>
        <v>0</v>
      </c>
      <c r="M69" s="915">
        <f t="shared" ref="M69:O69" si="68">SUM(M70:M74)</f>
        <v>0</v>
      </c>
      <c r="N69" s="675">
        <f t="shared" si="68"/>
        <v>0</v>
      </c>
      <c r="O69" s="910">
        <f t="shared" si="68"/>
        <v>0</v>
      </c>
      <c r="P69" s="913"/>
    </row>
    <row r="70" spans="1:16" ht="60" x14ac:dyDescent="0.25">
      <c r="A70" s="774">
        <v>1221</v>
      </c>
      <c r="B70" s="811" t="s">
        <v>93</v>
      </c>
      <c r="C70" s="1275">
        <f t="shared" si="4"/>
        <v>78042</v>
      </c>
      <c r="D70" s="909">
        <v>78042</v>
      </c>
      <c r="E70" s="211"/>
      <c r="F70" s="910">
        <f t="shared" ref="F70:F74" si="69">D70+E70</f>
        <v>78042</v>
      </c>
      <c r="G70" s="909"/>
      <c r="H70" s="911"/>
      <c r="I70" s="910">
        <f t="shared" ref="I70:I74" si="70">G70+H70</f>
        <v>0</v>
      </c>
      <c r="J70" s="912"/>
      <c r="K70" s="911"/>
      <c r="L70" s="910">
        <f t="shared" ref="L70:L74" si="71">J70+K70</f>
        <v>0</v>
      </c>
      <c r="M70" s="909"/>
      <c r="N70" s="911"/>
      <c r="O70" s="910">
        <f t="shared" ref="O70:O74" si="72">M70+N70</f>
        <v>0</v>
      </c>
      <c r="P70" s="208"/>
    </row>
    <row r="71" spans="1:16" x14ac:dyDescent="0.25">
      <c r="A71" s="774">
        <v>1223</v>
      </c>
      <c r="B71" s="811" t="s">
        <v>94</v>
      </c>
      <c r="C71" s="1275">
        <f t="shared" si="4"/>
        <v>800</v>
      </c>
      <c r="D71" s="909">
        <v>800</v>
      </c>
      <c r="E71" s="911"/>
      <c r="F71" s="910">
        <f t="shared" si="69"/>
        <v>800</v>
      </c>
      <c r="G71" s="909"/>
      <c r="H71" s="911"/>
      <c r="I71" s="910">
        <f t="shared" si="70"/>
        <v>0</v>
      </c>
      <c r="J71" s="912"/>
      <c r="K71" s="911"/>
      <c r="L71" s="910">
        <f t="shared" si="71"/>
        <v>0</v>
      </c>
      <c r="M71" s="909"/>
      <c r="N71" s="911"/>
      <c r="O71" s="910">
        <f t="shared" si="72"/>
        <v>0</v>
      </c>
      <c r="P71" s="913"/>
    </row>
    <row r="72" spans="1:16" ht="24" hidden="1" x14ac:dyDescent="0.25">
      <c r="A72" s="774">
        <v>1225</v>
      </c>
      <c r="B72" s="811" t="s">
        <v>95</v>
      </c>
      <c r="C72" s="1275">
        <f t="shared" si="4"/>
        <v>0</v>
      </c>
      <c r="D72" s="909"/>
      <c r="E72" s="911"/>
      <c r="F72" s="910">
        <f t="shared" si="69"/>
        <v>0</v>
      </c>
      <c r="G72" s="909"/>
      <c r="H72" s="911"/>
      <c r="I72" s="910">
        <f t="shared" si="70"/>
        <v>0</v>
      </c>
      <c r="J72" s="912"/>
      <c r="K72" s="911"/>
      <c r="L72" s="910">
        <f t="shared" si="71"/>
        <v>0</v>
      </c>
      <c r="M72" s="909"/>
      <c r="N72" s="911"/>
      <c r="O72" s="910">
        <f t="shared" si="72"/>
        <v>0</v>
      </c>
      <c r="P72" s="913"/>
    </row>
    <row r="73" spans="1:16" ht="36" x14ac:dyDescent="0.25">
      <c r="A73" s="774">
        <v>1227</v>
      </c>
      <c r="B73" s="811" t="s">
        <v>96</v>
      </c>
      <c r="C73" s="1275">
        <f t="shared" si="4"/>
        <v>19968</v>
      </c>
      <c r="D73" s="909">
        <v>20021</v>
      </c>
      <c r="E73" s="549">
        <v>-53</v>
      </c>
      <c r="F73" s="910">
        <f t="shared" si="69"/>
        <v>19968</v>
      </c>
      <c r="G73" s="909"/>
      <c r="H73" s="911"/>
      <c r="I73" s="910">
        <f t="shared" si="70"/>
        <v>0</v>
      </c>
      <c r="J73" s="912"/>
      <c r="K73" s="911"/>
      <c r="L73" s="910">
        <f t="shared" si="71"/>
        <v>0</v>
      </c>
      <c r="M73" s="909"/>
      <c r="N73" s="911"/>
      <c r="O73" s="910">
        <f t="shared" si="72"/>
        <v>0</v>
      </c>
      <c r="P73" s="913" t="s">
        <v>592</v>
      </c>
    </row>
    <row r="74" spans="1:16" ht="60" x14ac:dyDescent="0.25">
      <c r="A74" s="774">
        <v>1228</v>
      </c>
      <c r="B74" s="811" t="s">
        <v>97</v>
      </c>
      <c r="C74" s="1275">
        <f t="shared" si="4"/>
        <v>7788</v>
      </c>
      <c r="D74" s="909">
        <v>7788</v>
      </c>
      <c r="E74" s="911"/>
      <c r="F74" s="910">
        <f t="shared" si="69"/>
        <v>7788</v>
      </c>
      <c r="G74" s="909"/>
      <c r="H74" s="911"/>
      <c r="I74" s="910">
        <f t="shared" si="70"/>
        <v>0</v>
      </c>
      <c r="J74" s="912"/>
      <c r="K74" s="911"/>
      <c r="L74" s="910">
        <f t="shared" si="71"/>
        <v>0</v>
      </c>
      <c r="M74" s="909"/>
      <c r="N74" s="911"/>
      <c r="O74" s="910">
        <f t="shared" si="72"/>
        <v>0</v>
      </c>
      <c r="P74" s="913"/>
    </row>
    <row r="75" spans="1:16" x14ac:dyDescent="0.25">
      <c r="A75" s="889">
        <v>2000</v>
      </c>
      <c r="B75" s="889" t="s">
        <v>98</v>
      </c>
      <c r="C75" s="1285">
        <f t="shared" si="4"/>
        <v>399117</v>
      </c>
      <c r="D75" s="890">
        <f t="shared" ref="D75:O75" si="73">SUM(D76,D83,D120,D151,D152)</f>
        <v>277421</v>
      </c>
      <c r="E75" s="891">
        <f t="shared" si="73"/>
        <v>0</v>
      </c>
      <c r="F75" s="892">
        <f t="shared" si="73"/>
        <v>277421</v>
      </c>
      <c r="G75" s="890">
        <f t="shared" si="73"/>
        <v>0</v>
      </c>
      <c r="H75" s="891">
        <f t="shared" si="73"/>
        <v>0</v>
      </c>
      <c r="I75" s="892">
        <f t="shared" si="73"/>
        <v>0</v>
      </c>
      <c r="J75" s="893">
        <f t="shared" si="73"/>
        <v>121696</v>
      </c>
      <c r="K75" s="891">
        <f t="shared" si="73"/>
        <v>0</v>
      </c>
      <c r="L75" s="892">
        <f t="shared" si="73"/>
        <v>121696</v>
      </c>
      <c r="M75" s="890">
        <f t="shared" si="73"/>
        <v>0</v>
      </c>
      <c r="N75" s="891">
        <f t="shared" si="73"/>
        <v>0</v>
      </c>
      <c r="O75" s="892">
        <f t="shared" si="73"/>
        <v>0</v>
      </c>
      <c r="P75" s="174"/>
    </row>
    <row r="76" spans="1:16" ht="24" hidden="1" x14ac:dyDescent="0.25">
      <c r="A76" s="791">
        <v>2100</v>
      </c>
      <c r="B76" s="894" t="s">
        <v>99</v>
      </c>
      <c r="C76" s="1273">
        <f t="shared" si="4"/>
        <v>0</v>
      </c>
      <c r="D76" s="895">
        <f t="shared" ref="D76:E76" si="74">SUM(D77,D80)</f>
        <v>0</v>
      </c>
      <c r="E76" s="896">
        <f t="shared" si="74"/>
        <v>0</v>
      </c>
      <c r="F76" s="897">
        <f>SUM(F77,F80)</f>
        <v>0</v>
      </c>
      <c r="G76" s="895">
        <f t="shared" ref="G76:H76" si="75">SUM(G77,G80)</f>
        <v>0</v>
      </c>
      <c r="H76" s="896">
        <f t="shared" si="75"/>
        <v>0</v>
      </c>
      <c r="I76" s="897">
        <f>SUM(I77,I80)</f>
        <v>0</v>
      </c>
      <c r="J76" s="898">
        <f t="shared" ref="J76:K76" si="76">SUM(J77,J80)</f>
        <v>0</v>
      </c>
      <c r="K76" s="896">
        <f t="shared" si="76"/>
        <v>0</v>
      </c>
      <c r="L76" s="897">
        <f>SUM(L77,L80)</f>
        <v>0</v>
      </c>
      <c r="M76" s="895">
        <f t="shared" ref="M76:O76" si="77">SUM(M77,M80)</f>
        <v>0</v>
      </c>
      <c r="N76" s="896">
        <f t="shared" si="77"/>
        <v>0</v>
      </c>
      <c r="O76" s="897">
        <f t="shared" si="77"/>
        <v>0</v>
      </c>
      <c r="P76" s="921"/>
    </row>
    <row r="77" spans="1:16" ht="24" hidden="1" x14ac:dyDescent="0.25">
      <c r="A77" s="922">
        <v>2110</v>
      </c>
      <c r="B77" s="803" t="s">
        <v>100</v>
      </c>
      <c r="C77" s="1274">
        <f t="shared" si="4"/>
        <v>0</v>
      </c>
      <c r="D77" s="923">
        <f t="shared" ref="D77:E77" si="78">SUM(D78:D79)</f>
        <v>0</v>
      </c>
      <c r="E77" s="924">
        <f t="shared" si="78"/>
        <v>0</v>
      </c>
      <c r="F77" s="906">
        <f>SUM(F78:F79)</f>
        <v>0</v>
      </c>
      <c r="G77" s="923">
        <f t="shared" ref="G77:H77" si="79">SUM(G78:G79)</f>
        <v>0</v>
      </c>
      <c r="H77" s="924">
        <f t="shared" si="79"/>
        <v>0</v>
      </c>
      <c r="I77" s="906">
        <f>SUM(I78:I79)</f>
        <v>0</v>
      </c>
      <c r="J77" s="925">
        <f t="shared" ref="J77:K77" si="80">SUM(J78:J79)</f>
        <v>0</v>
      </c>
      <c r="K77" s="924">
        <f t="shared" si="80"/>
        <v>0</v>
      </c>
      <c r="L77" s="906">
        <f>SUM(L78:L79)</f>
        <v>0</v>
      </c>
      <c r="M77" s="923">
        <f t="shared" ref="M77:O77" si="81">SUM(M78:M79)</f>
        <v>0</v>
      </c>
      <c r="N77" s="924">
        <f t="shared" si="81"/>
        <v>0</v>
      </c>
      <c r="O77" s="906">
        <f t="shared" si="81"/>
        <v>0</v>
      </c>
      <c r="P77" s="908"/>
    </row>
    <row r="78" spans="1:16" hidden="1" x14ac:dyDescent="0.25">
      <c r="A78" s="774">
        <v>2111</v>
      </c>
      <c r="B78" s="811" t="s">
        <v>101</v>
      </c>
      <c r="C78" s="1275">
        <f t="shared" si="4"/>
        <v>0</v>
      </c>
      <c r="D78" s="909"/>
      <c r="E78" s="911"/>
      <c r="F78" s="910">
        <f t="shared" ref="F78:F79" si="82">D78+E78</f>
        <v>0</v>
      </c>
      <c r="G78" s="909"/>
      <c r="H78" s="911"/>
      <c r="I78" s="910">
        <f t="shared" ref="I78:I79" si="83">G78+H78</f>
        <v>0</v>
      </c>
      <c r="J78" s="912"/>
      <c r="K78" s="911"/>
      <c r="L78" s="910">
        <f t="shared" ref="L78:L79" si="84">J78+K78</f>
        <v>0</v>
      </c>
      <c r="M78" s="909"/>
      <c r="N78" s="911"/>
      <c r="O78" s="910">
        <f t="shared" ref="O78:O79" si="85">M78+N78</f>
        <v>0</v>
      </c>
      <c r="P78" s="913"/>
    </row>
    <row r="79" spans="1:16" ht="24" hidden="1" x14ac:dyDescent="0.25">
      <c r="A79" s="774">
        <v>2112</v>
      </c>
      <c r="B79" s="811" t="s">
        <v>102</v>
      </c>
      <c r="C79" s="1275">
        <f t="shared" si="4"/>
        <v>0</v>
      </c>
      <c r="D79" s="909"/>
      <c r="E79" s="911"/>
      <c r="F79" s="910">
        <f t="shared" si="82"/>
        <v>0</v>
      </c>
      <c r="G79" s="909"/>
      <c r="H79" s="911"/>
      <c r="I79" s="910">
        <f t="shared" si="83"/>
        <v>0</v>
      </c>
      <c r="J79" s="912"/>
      <c r="K79" s="911"/>
      <c r="L79" s="910">
        <f t="shared" si="84"/>
        <v>0</v>
      </c>
      <c r="M79" s="909"/>
      <c r="N79" s="911"/>
      <c r="O79" s="910">
        <f t="shared" si="85"/>
        <v>0</v>
      </c>
      <c r="P79" s="913"/>
    </row>
    <row r="80" spans="1:16" ht="24" hidden="1" x14ac:dyDescent="0.25">
      <c r="A80" s="914">
        <v>2120</v>
      </c>
      <c r="B80" s="811" t="s">
        <v>103</v>
      </c>
      <c r="C80" s="1275">
        <f t="shared" si="4"/>
        <v>0</v>
      </c>
      <c r="D80" s="915">
        <f t="shared" ref="D80:E80" si="86">SUM(D81:D82)</f>
        <v>0</v>
      </c>
      <c r="E80" s="675">
        <f t="shared" si="86"/>
        <v>0</v>
      </c>
      <c r="F80" s="910">
        <f>SUM(F81:F82)</f>
        <v>0</v>
      </c>
      <c r="G80" s="915">
        <f t="shared" ref="G80:H80" si="87">SUM(G81:G82)</f>
        <v>0</v>
      </c>
      <c r="H80" s="675">
        <f t="shared" si="87"/>
        <v>0</v>
      </c>
      <c r="I80" s="910">
        <f>SUM(I81:I82)</f>
        <v>0</v>
      </c>
      <c r="J80" s="916">
        <f t="shared" ref="J80:K80" si="88">SUM(J81:J82)</f>
        <v>0</v>
      </c>
      <c r="K80" s="675">
        <f t="shared" si="88"/>
        <v>0</v>
      </c>
      <c r="L80" s="910">
        <f>SUM(L81:L82)</f>
        <v>0</v>
      </c>
      <c r="M80" s="915">
        <f t="shared" ref="M80:O80" si="89">SUM(M81:M82)</f>
        <v>0</v>
      </c>
      <c r="N80" s="675">
        <f t="shared" si="89"/>
        <v>0</v>
      </c>
      <c r="O80" s="910">
        <f t="shared" si="89"/>
        <v>0</v>
      </c>
      <c r="P80" s="913"/>
    </row>
    <row r="81" spans="1:16" hidden="1" x14ac:dyDescent="0.25">
      <c r="A81" s="774">
        <v>2121</v>
      </c>
      <c r="B81" s="811" t="s">
        <v>101</v>
      </c>
      <c r="C81" s="1275">
        <f t="shared" si="4"/>
        <v>0</v>
      </c>
      <c r="D81" s="909"/>
      <c r="E81" s="911"/>
      <c r="F81" s="910">
        <f t="shared" ref="F81:F82" si="90">D81+E81</f>
        <v>0</v>
      </c>
      <c r="G81" s="909"/>
      <c r="H81" s="911"/>
      <c r="I81" s="910">
        <f t="shared" ref="I81:I82" si="91">G81+H81</f>
        <v>0</v>
      </c>
      <c r="J81" s="912"/>
      <c r="K81" s="911"/>
      <c r="L81" s="910">
        <f t="shared" ref="L81:L82" si="92">J81+K81</f>
        <v>0</v>
      </c>
      <c r="M81" s="909"/>
      <c r="N81" s="911"/>
      <c r="O81" s="910">
        <f t="shared" ref="O81:O82" si="93">M81+N81</f>
        <v>0</v>
      </c>
      <c r="P81" s="913"/>
    </row>
    <row r="82" spans="1:16" ht="24" hidden="1" x14ac:dyDescent="0.25">
      <c r="A82" s="774">
        <v>2122</v>
      </c>
      <c r="B82" s="811" t="s">
        <v>102</v>
      </c>
      <c r="C82" s="1275">
        <f t="shared" si="4"/>
        <v>0</v>
      </c>
      <c r="D82" s="909"/>
      <c r="E82" s="911"/>
      <c r="F82" s="910">
        <f t="shared" si="90"/>
        <v>0</v>
      </c>
      <c r="G82" s="909"/>
      <c r="H82" s="911"/>
      <c r="I82" s="910">
        <f t="shared" si="91"/>
        <v>0</v>
      </c>
      <c r="J82" s="912"/>
      <c r="K82" s="911"/>
      <c r="L82" s="910">
        <f t="shared" si="92"/>
        <v>0</v>
      </c>
      <c r="M82" s="909"/>
      <c r="N82" s="911"/>
      <c r="O82" s="910">
        <f t="shared" si="93"/>
        <v>0</v>
      </c>
      <c r="P82" s="913"/>
    </row>
    <row r="83" spans="1:16" x14ac:dyDescent="0.25">
      <c r="A83" s="791">
        <v>2200</v>
      </c>
      <c r="B83" s="894" t="s">
        <v>104</v>
      </c>
      <c r="C83" s="1273">
        <f t="shared" si="4"/>
        <v>253178</v>
      </c>
      <c r="D83" s="895">
        <f t="shared" ref="D83:E83" si="94">SUM(D84,D85,D91,D99,D107,D108,D114,D119)</f>
        <v>188094</v>
      </c>
      <c r="E83" s="896">
        <f t="shared" si="94"/>
        <v>0</v>
      </c>
      <c r="F83" s="897">
        <f>SUM(F84,F85,F91,F99,F107,F108,F114,F119)</f>
        <v>188094</v>
      </c>
      <c r="G83" s="895">
        <f t="shared" ref="G83:H83" si="95">SUM(G84,G85,G91,G99,G107,G108,G114,G119)</f>
        <v>0</v>
      </c>
      <c r="H83" s="896">
        <f t="shared" si="95"/>
        <v>0</v>
      </c>
      <c r="I83" s="897">
        <f>SUM(I84,I85,I91,I99,I107,I108,I114,I119)</f>
        <v>0</v>
      </c>
      <c r="J83" s="898">
        <f t="shared" ref="J83:K83" si="96">SUM(J84,J85,J91,J99,J107,J108,J114,J119)</f>
        <v>65084</v>
      </c>
      <c r="K83" s="896">
        <f t="shared" si="96"/>
        <v>0</v>
      </c>
      <c r="L83" s="897">
        <f>SUM(L84,L85,L91,L99,L107,L108,L114,L119)</f>
        <v>65084</v>
      </c>
      <c r="M83" s="895">
        <f t="shared" ref="M83:O83" si="97">SUM(M84,M85,M91,M99,M107,M108,M114,M119)</f>
        <v>0</v>
      </c>
      <c r="N83" s="896">
        <f t="shared" si="97"/>
        <v>0</v>
      </c>
      <c r="O83" s="897">
        <f t="shared" si="97"/>
        <v>0</v>
      </c>
      <c r="P83" s="926"/>
    </row>
    <row r="84" spans="1:16" x14ac:dyDescent="0.25">
      <c r="A84" s="900">
        <v>2210</v>
      </c>
      <c r="B84" s="864" t="s">
        <v>105</v>
      </c>
      <c r="C84" s="1281">
        <f t="shared" si="4"/>
        <v>32050</v>
      </c>
      <c r="D84" s="918">
        <v>12550</v>
      </c>
      <c r="E84" s="919"/>
      <c r="F84" s="901">
        <f>D84+E84</f>
        <v>12550</v>
      </c>
      <c r="G84" s="918"/>
      <c r="H84" s="919"/>
      <c r="I84" s="901">
        <f>G84+H84</f>
        <v>0</v>
      </c>
      <c r="J84" s="920">
        <v>19500</v>
      </c>
      <c r="K84" s="919"/>
      <c r="L84" s="901">
        <f>J84+K84</f>
        <v>19500</v>
      </c>
      <c r="M84" s="918"/>
      <c r="N84" s="919"/>
      <c r="O84" s="901">
        <f t="shared" ref="O84" si="98">M84+N84</f>
        <v>0</v>
      </c>
      <c r="P84" s="903"/>
    </row>
    <row r="85" spans="1:16" ht="24" x14ac:dyDescent="0.25">
      <c r="A85" s="914">
        <v>2220</v>
      </c>
      <c r="B85" s="811" t="s">
        <v>106</v>
      </c>
      <c r="C85" s="1275">
        <f t="shared" ref="C85:C148" si="99">F85+I85+L85+O85</f>
        <v>106281</v>
      </c>
      <c r="D85" s="915">
        <f t="shared" ref="D85:E85" si="100">SUM(D86:D90)</f>
        <v>74489</v>
      </c>
      <c r="E85" s="675">
        <f t="shared" si="100"/>
        <v>0</v>
      </c>
      <c r="F85" s="910">
        <f>SUM(F86:F90)</f>
        <v>74489</v>
      </c>
      <c r="G85" s="915">
        <f t="shared" ref="G85:H85" si="101">SUM(G86:G90)</f>
        <v>0</v>
      </c>
      <c r="H85" s="675">
        <f t="shared" si="101"/>
        <v>0</v>
      </c>
      <c r="I85" s="910">
        <f>SUM(I86:I90)</f>
        <v>0</v>
      </c>
      <c r="J85" s="916">
        <f t="shared" ref="J85:K85" si="102">SUM(J86:J90)</f>
        <v>31792</v>
      </c>
      <c r="K85" s="675">
        <f t="shared" si="102"/>
        <v>0</v>
      </c>
      <c r="L85" s="910">
        <f>SUM(L86:L90)</f>
        <v>31792</v>
      </c>
      <c r="M85" s="915">
        <f t="shared" ref="M85:O85" si="103">SUM(M86:M90)</f>
        <v>0</v>
      </c>
      <c r="N85" s="675">
        <f t="shared" si="103"/>
        <v>0</v>
      </c>
      <c r="O85" s="910">
        <f t="shared" si="103"/>
        <v>0</v>
      </c>
      <c r="P85" s="913"/>
    </row>
    <row r="86" spans="1:16" x14ac:dyDescent="0.25">
      <c r="A86" s="774">
        <v>2221</v>
      </c>
      <c r="B86" s="811" t="s">
        <v>107</v>
      </c>
      <c r="C86" s="1275">
        <f t="shared" si="99"/>
        <v>39000</v>
      </c>
      <c r="D86" s="909">
        <v>26549</v>
      </c>
      <c r="E86" s="911"/>
      <c r="F86" s="910">
        <f t="shared" ref="F86:F90" si="104">D86+E86</f>
        <v>26549</v>
      </c>
      <c r="G86" s="909"/>
      <c r="H86" s="911"/>
      <c r="I86" s="910">
        <f t="shared" ref="I86:I90" si="105">G86+H86</f>
        <v>0</v>
      </c>
      <c r="J86" s="912">
        <v>12451</v>
      </c>
      <c r="K86" s="191"/>
      <c r="L86" s="910">
        <f t="shared" ref="L86:L90" si="106">J86+K86</f>
        <v>12451</v>
      </c>
      <c r="M86" s="909"/>
      <c r="N86" s="911"/>
      <c r="O86" s="910">
        <f t="shared" ref="O86:O90" si="107">M86+N86</f>
        <v>0</v>
      </c>
      <c r="P86" s="194"/>
    </row>
    <row r="87" spans="1:16" ht="24" x14ac:dyDescent="0.25">
      <c r="A87" s="774">
        <v>2222</v>
      </c>
      <c r="B87" s="811" t="s">
        <v>108</v>
      </c>
      <c r="C87" s="1275">
        <f t="shared" si="99"/>
        <v>6000</v>
      </c>
      <c r="D87" s="909">
        <v>3037</v>
      </c>
      <c r="E87" s="911"/>
      <c r="F87" s="910">
        <f t="shared" si="104"/>
        <v>3037</v>
      </c>
      <c r="G87" s="909"/>
      <c r="H87" s="911"/>
      <c r="I87" s="910">
        <f t="shared" si="105"/>
        <v>0</v>
      </c>
      <c r="J87" s="912">
        <v>2963</v>
      </c>
      <c r="K87" s="911"/>
      <c r="L87" s="910">
        <f t="shared" si="106"/>
        <v>2963</v>
      </c>
      <c r="M87" s="909"/>
      <c r="N87" s="911"/>
      <c r="O87" s="910">
        <f t="shared" si="107"/>
        <v>0</v>
      </c>
      <c r="P87" s="913"/>
    </row>
    <row r="88" spans="1:16" x14ac:dyDescent="0.25">
      <c r="A88" s="774">
        <v>2223</v>
      </c>
      <c r="B88" s="811" t="s">
        <v>109</v>
      </c>
      <c r="C88" s="1275">
        <f t="shared" si="99"/>
        <v>57850</v>
      </c>
      <c r="D88" s="909">
        <v>42631</v>
      </c>
      <c r="E88" s="191"/>
      <c r="F88" s="910">
        <f t="shared" si="104"/>
        <v>42631</v>
      </c>
      <c r="G88" s="909"/>
      <c r="H88" s="911"/>
      <c r="I88" s="910">
        <f t="shared" si="105"/>
        <v>0</v>
      </c>
      <c r="J88" s="912">
        <v>15219</v>
      </c>
      <c r="K88" s="191"/>
      <c r="L88" s="910">
        <f t="shared" si="106"/>
        <v>15219</v>
      </c>
      <c r="M88" s="909"/>
      <c r="N88" s="911"/>
      <c r="O88" s="910">
        <f t="shared" si="107"/>
        <v>0</v>
      </c>
      <c r="P88" s="194"/>
    </row>
    <row r="89" spans="1:16" ht="48" x14ac:dyDescent="0.25">
      <c r="A89" s="774">
        <v>2224</v>
      </c>
      <c r="B89" s="811" t="s">
        <v>110</v>
      </c>
      <c r="C89" s="1275">
        <f t="shared" si="99"/>
        <v>3431</v>
      </c>
      <c r="D89" s="909">
        <v>2272</v>
      </c>
      <c r="E89" s="911"/>
      <c r="F89" s="910">
        <f t="shared" si="104"/>
        <v>2272</v>
      </c>
      <c r="G89" s="909"/>
      <c r="H89" s="911"/>
      <c r="I89" s="910">
        <f t="shared" si="105"/>
        <v>0</v>
      </c>
      <c r="J89" s="912">
        <v>1159</v>
      </c>
      <c r="K89" s="911"/>
      <c r="L89" s="910">
        <f t="shared" si="106"/>
        <v>1159</v>
      </c>
      <c r="M89" s="909"/>
      <c r="N89" s="911"/>
      <c r="O89" s="910">
        <f t="shared" si="107"/>
        <v>0</v>
      </c>
      <c r="P89" s="913"/>
    </row>
    <row r="90" spans="1:16" ht="24" hidden="1" x14ac:dyDescent="0.25">
      <c r="A90" s="774">
        <v>2229</v>
      </c>
      <c r="B90" s="811" t="s">
        <v>111</v>
      </c>
      <c r="C90" s="1275">
        <f t="shared" si="99"/>
        <v>0</v>
      </c>
      <c r="D90" s="909"/>
      <c r="E90" s="911"/>
      <c r="F90" s="910">
        <f t="shared" si="104"/>
        <v>0</v>
      </c>
      <c r="G90" s="909"/>
      <c r="H90" s="911"/>
      <c r="I90" s="910">
        <f t="shared" si="105"/>
        <v>0</v>
      </c>
      <c r="J90" s="912"/>
      <c r="K90" s="911"/>
      <c r="L90" s="910">
        <f t="shared" si="106"/>
        <v>0</v>
      </c>
      <c r="M90" s="909"/>
      <c r="N90" s="911"/>
      <c r="O90" s="910">
        <f t="shared" si="107"/>
        <v>0</v>
      </c>
      <c r="P90" s="913"/>
    </row>
    <row r="91" spans="1:16" x14ac:dyDescent="0.25">
      <c r="A91" s="914">
        <v>2230</v>
      </c>
      <c r="B91" s="811" t="s">
        <v>112</v>
      </c>
      <c r="C91" s="1275">
        <f t="shared" si="99"/>
        <v>3325</v>
      </c>
      <c r="D91" s="915">
        <f t="shared" ref="D91:E91" si="108">SUM(D92:D98)</f>
        <v>2533</v>
      </c>
      <c r="E91" s="675">
        <f t="shared" si="108"/>
        <v>0</v>
      </c>
      <c r="F91" s="910">
        <f>SUM(F92:F98)</f>
        <v>2533</v>
      </c>
      <c r="G91" s="915">
        <f t="shared" ref="G91:H91" si="109">SUM(G92:G98)</f>
        <v>0</v>
      </c>
      <c r="H91" s="675">
        <f t="shared" si="109"/>
        <v>0</v>
      </c>
      <c r="I91" s="910">
        <f>SUM(I92:I98)</f>
        <v>0</v>
      </c>
      <c r="J91" s="916">
        <f t="shared" ref="J91:K91" si="110">SUM(J92:J98)</f>
        <v>792</v>
      </c>
      <c r="K91" s="675">
        <f t="shared" si="110"/>
        <v>0</v>
      </c>
      <c r="L91" s="910">
        <f>SUM(L92:L98)</f>
        <v>792</v>
      </c>
      <c r="M91" s="915">
        <f t="shared" ref="M91:O91" si="111">SUM(M92:M98)</f>
        <v>0</v>
      </c>
      <c r="N91" s="675">
        <f t="shared" si="111"/>
        <v>0</v>
      </c>
      <c r="O91" s="910">
        <f t="shared" si="111"/>
        <v>0</v>
      </c>
      <c r="P91" s="913"/>
    </row>
    <row r="92" spans="1:16" ht="24" hidden="1" x14ac:dyDescent="0.25">
      <c r="A92" s="774">
        <v>2231</v>
      </c>
      <c r="B92" s="811" t="s">
        <v>113</v>
      </c>
      <c r="C92" s="1275">
        <f t="shared" si="99"/>
        <v>0</v>
      </c>
      <c r="D92" s="909"/>
      <c r="E92" s="911"/>
      <c r="F92" s="910">
        <f t="shared" ref="F92:F98" si="112">D92+E92</f>
        <v>0</v>
      </c>
      <c r="G92" s="909"/>
      <c r="H92" s="911"/>
      <c r="I92" s="910">
        <f t="shared" ref="I92:I98" si="113">G92+H92</f>
        <v>0</v>
      </c>
      <c r="J92" s="912"/>
      <c r="K92" s="911"/>
      <c r="L92" s="910">
        <f t="shared" ref="L92:L98" si="114">J92+K92</f>
        <v>0</v>
      </c>
      <c r="M92" s="909"/>
      <c r="N92" s="911"/>
      <c r="O92" s="910">
        <f t="shared" ref="O92:O98" si="115">M92+N92</f>
        <v>0</v>
      </c>
      <c r="P92" s="913"/>
    </row>
    <row r="93" spans="1:16" ht="24.75" hidden="1" customHeight="1" x14ac:dyDescent="0.25">
      <c r="A93" s="774">
        <v>2232</v>
      </c>
      <c r="B93" s="811" t="s">
        <v>114</v>
      </c>
      <c r="C93" s="1275">
        <f t="shared" si="99"/>
        <v>0</v>
      </c>
      <c r="D93" s="909"/>
      <c r="E93" s="911"/>
      <c r="F93" s="910">
        <f t="shared" si="112"/>
        <v>0</v>
      </c>
      <c r="G93" s="909"/>
      <c r="H93" s="911"/>
      <c r="I93" s="910">
        <f t="shared" si="113"/>
        <v>0</v>
      </c>
      <c r="J93" s="912"/>
      <c r="K93" s="911"/>
      <c r="L93" s="910">
        <f t="shared" si="114"/>
        <v>0</v>
      </c>
      <c r="M93" s="909"/>
      <c r="N93" s="911"/>
      <c r="O93" s="910">
        <f t="shared" si="115"/>
        <v>0</v>
      </c>
      <c r="P93" s="913"/>
    </row>
    <row r="94" spans="1:16" ht="24" hidden="1" x14ac:dyDescent="0.25">
      <c r="A94" s="767">
        <v>2233</v>
      </c>
      <c r="B94" s="803" t="s">
        <v>115</v>
      </c>
      <c r="C94" s="1274">
        <f t="shared" si="99"/>
        <v>0</v>
      </c>
      <c r="D94" s="904"/>
      <c r="E94" s="905"/>
      <c r="F94" s="906">
        <f t="shared" si="112"/>
        <v>0</v>
      </c>
      <c r="G94" s="904"/>
      <c r="H94" s="905"/>
      <c r="I94" s="906">
        <f t="shared" si="113"/>
        <v>0</v>
      </c>
      <c r="J94" s="907"/>
      <c r="K94" s="905"/>
      <c r="L94" s="906">
        <f t="shared" si="114"/>
        <v>0</v>
      </c>
      <c r="M94" s="904"/>
      <c r="N94" s="905"/>
      <c r="O94" s="906">
        <f t="shared" si="115"/>
        <v>0</v>
      </c>
      <c r="P94" s="908"/>
    </row>
    <row r="95" spans="1:16" ht="36" hidden="1" x14ac:dyDescent="0.25">
      <c r="A95" s="774">
        <v>2234</v>
      </c>
      <c r="B95" s="811" t="s">
        <v>116</v>
      </c>
      <c r="C95" s="1275">
        <f t="shared" si="99"/>
        <v>0</v>
      </c>
      <c r="D95" s="909"/>
      <c r="E95" s="911"/>
      <c r="F95" s="910">
        <f t="shared" si="112"/>
        <v>0</v>
      </c>
      <c r="G95" s="909"/>
      <c r="H95" s="911"/>
      <c r="I95" s="910">
        <f t="shared" si="113"/>
        <v>0</v>
      </c>
      <c r="J95" s="912"/>
      <c r="K95" s="911"/>
      <c r="L95" s="910">
        <f t="shared" si="114"/>
        <v>0</v>
      </c>
      <c r="M95" s="909"/>
      <c r="N95" s="911"/>
      <c r="O95" s="910">
        <f t="shared" si="115"/>
        <v>0</v>
      </c>
      <c r="P95" s="913"/>
    </row>
    <row r="96" spans="1:16" ht="24" hidden="1" x14ac:dyDescent="0.25">
      <c r="A96" s="774">
        <v>2235</v>
      </c>
      <c r="B96" s="811" t="s">
        <v>117</v>
      </c>
      <c r="C96" s="1275">
        <f t="shared" si="99"/>
        <v>0</v>
      </c>
      <c r="D96" s="909"/>
      <c r="E96" s="911"/>
      <c r="F96" s="910">
        <f t="shared" si="112"/>
        <v>0</v>
      </c>
      <c r="G96" s="909"/>
      <c r="H96" s="911"/>
      <c r="I96" s="910">
        <f t="shared" si="113"/>
        <v>0</v>
      </c>
      <c r="J96" s="912"/>
      <c r="K96" s="911"/>
      <c r="L96" s="910">
        <f t="shared" si="114"/>
        <v>0</v>
      </c>
      <c r="M96" s="909"/>
      <c r="N96" s="911"/>
      <c r="O96" s="910">
        <f t="shared" si="115"/>
        <v>0</v>
      </c>
      <c r="P96" s="913"/>
    </row>
    <row r="97" spans="1:16" hidden="1" x14ac:dyDescent="0.25">
      <c r="A97" s="774">
        <v>2236</v>
      </c>
      <c r="B97" s="811" t="s">
        <v>118</v>
      </c>
      <c r="C97" s="1275">
        <f t="shared" si="99"/>
        <v>0</v>
      </c>
      <c r="D97" s="909"/>
      <c r="E97" s="911"/>
      <c r="F97" s="910">
        <f t="shared" si="112"/>
        <v>0</v>
      </c>
      <c r="G97" s="909"/>
      <c r="H97" s="911"/>
      <c r="I97" s="910">
        <f t="shared" si="113"/>
        <v>0</v>
      </c>
      <c r="J97" s="912"/>
      <c r="K97" s="911"/>
      <c r="L97" s="910">
        <f t="shared" si="114"/>
        <v>0</v>
      </c>
      <c r="M97" s="909"/>
      <c r="N97" s="911"/>
      <c r="O97" s="910">
        <f t="shared" si="115"/>
        <v>0</v>
      </c>
      <c r="P97" s="913"/>
    </row>
    <row r="98" spans="1:16" x14ac:dyDescent="0.25">
      <c r="A98" s="774">
        <v>2239</v>
      </c>
      <c r="B98" s="811" t="s">
        <v>119</v>
      </c>
      <c r="C98" s="1275">
        <f t="shared" si="99"/>
        <v>3325</v>
      </c>
      <c r="D98" s="909">
        <v>2533</v>
      </c>
      <c r="E98" s="911"/>
      <c r="F98" s="910">
        <f t="shared" si="112"/>
        <v>2533</v>
      </c>
      <c r="G98" s="909"/>
      <c r="H98" s="911"/>
      <c r="I98" s="910">
        <f t="shared" si="113"/>
        <v>0</v>
      </c>
      <c r="J98" s="912">
        <v>792</v>
      </c>
      <c r="K98" s="191"/>
      <c r="L98" s="910">
        <f t="shared" si="114"/>
        <v>792</v>
      </c>
      <c r="M98" s="909"/>
      <c r="N98" s="911"/>
      <c r="O98" s="910">
        <f t="shared" si="115"/>
        <v>0</v>
      </c>
      <c r="P98" s="194"/>
    </row>
    <row r="99" spans="1:16" ht="36" x14ac:dyDescent="0.25">
      <c r="A99" s="914">
        <v>2240</v>
      </c>
      <c r="B99" s="811" t="s">
        <v>120</v>
      </c>
      <c r="C99" s="1275">
        <f t="shared" si="99"/>
        <v>111372</v>
      </c>
      <c r="D99" s="915">
        <f t="shared" ref="D99:E99" si="116">SUM(D100:D106)</f>
        <v>98522</v>
      </c>
      <c r="E99" s="675">
        <f t="shared" si="116"/>
        <v>0</v>
      </c>
      <c r="F99" s="910">
        <f>SUM(F100:F106)</f>
        <v>98522</v>
      </c>
      <c r="G99" s="915">
        <f t="shared" ref="G99:H99" si="117">SUM(G100:G106)</f>
        <v>0</v>
      </c>
      <c r="H99" s="675">
        <f t="shared" si="117"/>
        <v>0</v>
      </c>
      <c r="I99" s="910">
        <f>SUM(I100:I106)</f>
        <v>0</v>
      </c>
      <c r="J99" s="916">
        <f t="shared" ref="J99:K99" si="118">SUM(J100:J106)</f>
        <v>12850</v>
      </c>
      <c r="K99" s="675">
        <f t="shared" si="118"/>
        <v>0</v>
      </c>
      <c r="L99" s="910">
        <f>SUM(L100:L106)</f>
        <v>12850</v>
      </c>
      <c r="M99" s="915">
        <f t="shared" ref="M99:O99" si="119">SUM(M100:M106)</f>
        <v>0</v>
      </c>
      <c r="N99" s="675">
        <f t="shared" si="119"/>
        <v>0</v>
      </c>
      <c r="O99" s="910">
        <f t="shared" si="119"/>
        <v>0</v>
      </c>
      <c r="P99" s="913"/>
    </row>
    <row r="100" spans="1:16" hidden="1" x14ac:dyDescent="0.25">
      <c r="A100" s="774">
        <v>2241</v>
      </c>
      <c r="B100" s="811" t="s">
        <v>121</v>
      </c>
      <c r="C100" s="1275">
        <f t="shared" si="99"/>
        <v>0</v>
      </c>
      <c r="D100" s="909"/>
      <c r="E100" s="911"/>
      <c r="F100" s="910">
        <f t="shared" ref="F100:F107" si="120">D100+E100</f>
        <v>0</v>
      </c>
      <c r="G100" s="909"/>
      <c r="H100" s="911"/>
      <c r="I100" s="910">
        <f t="shared" ref="I100:I107" si="121">G100+H100</f>
        <v>0</v>
      </c>
      <c r="J100" s="912"/>
      <c r="K100" s="911"/>
      <c r="L100" s="910">
        <f t="shared" ref="L100:L107" si="122">J100+K100</f>
        <v>0</v>
      </c>
      <c r="M100" s="909"/>
      <c r="N100" s="911"/>
      <c r="O100" s="910">
        <f t="shared" ref="O100:O107" si="123">M100+N100</f>
        <v>0</v>
      </c>
      <c r="P100" s="913"/>
    </row>
    <row r="101" spans="1:16" ht="24" x14ac:dyDescent="0.25">
      <c r="A101" s="774">
        <v>2242</v>
      </c>
      <c r="B101" s="811" t="s">
        <v>122</v>
      </c>
      <c r="C101" s="1275">
        <f t="shared" si="99"/>
        <v>17525</v>
      </c>
      <c r="D101" s="909">
        <v>14725</v>
      </c>
      <c r="E101" s="191"/>
      <c r="F101" s="910">
        <f t="shared" si="120"/>
        <v>14725</v>
      </c>
      <c r="G101" s="909"/>
      <c r="H101" s="911"/>
      <c r="I101" s="910">
        <f t="shared" si="121"/>
        <v>0</v>
      </c>
      <c r="J101" s="912">
        <v>2800</v>
      </c>
      <c r="K101" s="911"/>
      <c r="L101" s="910">
        <f t="shared" si="122"/>
        <v>2800</v>
      </c>
      <c r="M101" s="909"/>
      <c r="N101" s="911"/>
      <c r="O101" s="910">
        <f t="shared" si="123"/>
        <v>0</v>
      </c>
      <c r="P101" s="913"/>
    </row>
    <row r="102" spans="1:16" ht="24" x14ac:dyDescent="0.25">
      <c r="A102" s="774">
        <v>2243</v>
      </c>
      <c r="B102" s="811" t="s">
        <v>123</v>
      </c>
      <c r="C102" s="1275">
        <f t="shared" si="99"/>
        <v>4800</v>
      </c>
      <c r="D102" s="909">
        <v>3300</v>
      </c>
      <c r="E102" s="911"/>
      <c r="F102" s="910">
        <f t="shared" si="120"/>
        <v>3300</v>
      </c>
      <c r="G102" s="909"/>
      <c r="H102" s="911"/>
      <c r="I102" s="910">
        <f t="shared" si="121"/>
        <v>0</v>
      </c>
      <c r="J102" s="912">
        <v>1500</v>
      </c>
      <c r="K102" s="191"/>
      <c r="L102" s="910">
        <f t="shared" si="122"/>
        <v>1500</v>
      </c>
      <c r="M102" s="909"/>
      <c r="N102" s="911"/>
      <c r="O102" s="910">
        <f t="shared" si="123"/>
        <v>0</v>
      </c>
      <c r="P102" s="194"/>
    </row>
    <row r="103" spans="1:16" x14ac:dyDescent="0.25">
      <c r="A103" s="774">
        <v>2244</v>
      </c>
      <c r="B103" s="811" t="s">
        <v>124</v>
      </c>
      <c r="C103" s="1275">
        <f t="shared" si="99"/>
        <v>88997</v>
      </c>
      <c r="D103" s="909">
        <v>80497</v>
      </c>
      <c r="E103" s="191"/>
      <c r="F103" s="910">
        <f t="shared" si="120"/>
        <v>80497</v>
      </c>
      <c r="G103" s="909"/>
      <c r="H103" s="911"/>
      <c r="I103" s="910">
        <f t="shared" si="121"/>
        <v>0</v>
      </c>
      <c r="J103" s="912">
        <v>8500</v>
      </c>
      <c r="K103" s="911"/>
      <c r="L103" s="910">
        <f t="shared" si="122"/>
        <v>8500</v>
      </c>
      <c r="M103" s="909"/>
      <c r="N103" s="911"/>
      <c r="O103" s="910">
        <f t="shared" si="123"/>
        <v>0</v>
      </c>
      <c r="P103" s="917"/>
    </row>
    <row r="104" spans="1:16" ht="24" hidden="1" x14ac:dyDescent="0.25">
      <c r="A104" s="774">
        <v>2246</v>
      </c>
      <c r="B104" s="811" t="s">
        <v>125</v>
      </c>
      <c r="C104" s="1275">
        <f t="shared" si="99"/>
        <v>0</v>
      </c>
      <c r="D104" s="909"/>
      <c r="E104" s="911"/>
      <c r="F104" s="910">
        <f t="shared" si="120"/>
        <v>0</v>
      </c>
      <c r="G104" s="909"/>
      <c r="H104" s="911"/>
      <c r="I104" s="910">
        <f t="shared" si="121"/>
        <v>0</v>
      </c>
      <c r="J104" s="912"/>
      <c r="K104" s="911"/>
      <c r="L104" s="910">
        <f t="shared" si="122"/>
        <v>0</v>
      </c>
      <c r="M104" s="909"/>
      <c r="N104" s="911"/>
      <c r="O104" s="910">
        <f t="shared" si="123"/>
        <v>0</v>
      </c>
      <c r="P104" s="913"/>
    </row>
    <row r="105" spans="1:16" hidden="1" x14ac:dyDescent="0.25">
      <c r="A105" s="774">
        <v>2247</v>
      </c>
      <c r="B105" s="811" t="s">
        <v>126</v>
      </c>
      <c r="C105" s="1275">
        <f t="shared" si="99"/>
        <v>0</v>
      </c>
      <c r="D105" s="909"/>
      <c r="E105" s="911"/>
      <c r="F105" s="910">
        <f t="shared" si="120"/>
        <v>0</v>
      </c>
      <c r="G105" s="909"/>
      <c r="H105" s="911"/>
      <c r="I105" s="910">
        <f t="shared" si="121"/>
        <v>0</v>
      </c>
      <c r="J105" s="912"/>
      <c r="K105" s="911"/>
      <c r="L105" s="910">
        <f t="shared" si="122"/>
        <v>0</v>
      </c>
      <c r="M105" s="909"/>
      <c r="N105" s="911"/>
      <c r="O105" s="910">
        <f t="shared" si="123"/>
        <v>0</v>
      </c>
      <c r="P105" s="913"/>
    </row>
    <row r="106" spans="1:16" ht="24" x14ac:dyDescent="0.25">
      <c r="A106" s="774">
        <v>2249</v>
      </c>
      <c r="B106" s="811" t="s">
        <v>127</v>
      </c>
      <c r="C106" s="1275">
        <f t="shared" si="99"/>
        <v>50</v>
      </c>
      <c r="D106" s="909"/>
      <c r="E106" s="911"/>
      <c r="F106" s="910">
        <f t="shared" si="120"/>
        <v>0</v>
      </c>
      <c r="G106" s="909"/>
      <c r="H106" s="911"/>
      <c r="I106" s="910">
        <f t="shared" si="121"/>
        <v>0</v>
      </c>
      <c r="J106" s="912">
        <v>50</v>
      </c>
      <c r="K106" s="911"/>
      <c r="L106" s="910">
        <f t="shared" si="122"/>
        <v>50</v>
      </c>
      <c r="M106" s="909"/>
      <c r="N106" s="911"/>
      <c r="O106" s="910">
        <f t="shared" si="123"/>
        <v>0</v>
      </c>
      <c r="P106" s="913"/>
    </row>
    <row r="107" spans="1:16" hidden="1" x14ac:dyDescent="0.25">
      <c r="A107" s="914">
        <v>2250</v>
      </c>
      <c r="B107" s="811" t="s">
        <v>128</v>
      </c>
      <c r="C107" s="1275">
        <f t="shared" si="99"/>
        <v>0</v>
      </c>
      <c r="D107" s="909"/>
      <c r="E107" s="911"/>
      <c r="F107" s="910">
        <f t="shared" si="120"/>
        <v>0</v>
      </c>
      <c r="G107" s="909"/>
      <c r="H107" s="911"/>
      <c r="I107" s="910">
        <f t="shared" si="121"/>
        <v>0</v>
      </c>
      <c r="J107" s="912"/>
      <c r="K107" s="911"/>
      <c r="L107" s="910">
        <f t="shared" si="122"/>
        <v>0</v>
      </c>
      <c r="M107" s="909"/>
      <c r="N107" s="911"/>
      <c r="O107" s="910">
        <f t="shared" si="123"/>
        <v>0</v>
      </c>
      <c r="P107" s="913"/>
    </row>
    <row r="108" spans="1:16" x14ac:dyDescent="0.25">
      <c r="A108" s="914">
        <v>2260</v>
      </c>
      <c r="B108" s="811" t="s">
        <v>129</v>
      </c>
      <c r="C108" s="1275">
        <f t="shared" si="99"/>
        <v>150</v>
      </c>
      <c r="D108" s="915">
        <f t="shared" ref="D108:E108" si="124">SUM(D109:D113)</f>
        <v>0</v>
      </c>
      <c r="E108" s="675">
        <f t="shared" si="124"/>
        <v>0</v>
      </c>
      <c r="F108" s="910">
        <f>SUM(F109:F113)</f>
        <v>0</v>
      </c>
      <c r="G108" s="915">
        <f t="shared" ref="G108:H108" si="125">SUM(G109:G113)</f>
        <v>0</v>
      </c>
      <c r="H108" s="675">
        <f t="shared" si="125"/>
        <v>0</v>
      </c>
      <c r="I108" s="910">
        <f>SUM(I109:I113)</f>
        <v>0</v>
      </c>
      <c r="J108" s="916">
        <f t="shared" ref="J108:K108" si="126">SUM(J109:J113)</f>
        <v>150</v>
      </c>
      <c r="K108" s="675">
        <f t="shared" si="126"/>
        <v>0</v>
      </c>
      <c r="L108" s="910">
        <f>SUM(L109:L113)</f>
        <v>150</v>
      </c>
      <c r="M108" s="915">
        <f t="shared" ref="M108:O108" si="127">SUM(M109:M113)</f>
        <v>0</v>
      </c>
      <c r="N108" s="675">
        <f t="shared" si="127"/>
        <v>0</v>
      </c>
      <c r="O108" s="910">
        <f t="shared" si="127"/>
        <v>0</v>
      </c>
      <c r="P108" s="913"/>
    </row>
    <row r="109" spans="1:16" hidden="1" x14ac:dyDescent="0.25">
      <c r="A109" s="774">
        <v>2261</v>
      </c>
      <c r="B109" s="811" t="s">
        <v>130</v>
      </c>
      <c r="C109" s="1275">
        <f t="shared" si="99"/>
        <v>0</v>
      </c>
      <c r="D109" s="909"/>
      <c r="E109" s="911"/>
      <c r="F109" s="910">
        <f t="shared" ref="F109:F113" si="128">D109+E109</f>
        <v>0</v>
      </c>
      <c r="G109" s="909"/>
      <c r="H109" s="911"/>
      <c r="I109" s="910">
        <f t="shared" ref="I109:I113" si="129">G109+H109</f>
        <v>0</v>
      </c>
      <c r="J109" s="912"/>
      <c r="K109" s="911"/>
      <c r="L109" s="910">
        <f t="shared" ref="L109:L113" si="130">J109+K109</f>
        <v>0</v>
      </c>
      <c r="M109" s="909"/>
      <c r="N109" s="911"/>
      <c r="O109" s="910">
        <f t="shared" ref="O109:O113" si="131">M109+N109</f>
        <v>0</v>
      </c>
      <c r="P109" s="913"/>
    </row>
    <row r="110" spans="1:16" hidden="1" x14ac:dyDescent="0.25">
      <c r="A110" s="774">
        <v>2262</v>
      </c>
      <c r="B110" s="811" t="s">
        <v>131</v>
      </c>
      <c r="C110" s="1275">
        <f t="shared" si="99"/>
        <v>0</v>
      </c>
      <c r="D110" s="909"/>
      <c r="E110" s="911"/>
      <c r="F110" s="910">
        <f t="shared" si="128"/>
        <v>0</v>
      </c>
      <c r="G110" s="909"/>
      <c r="H110" s="911"/>
      <c r="I110" s="910">
        <f t="shared" si="129"/>
        <v>0</v>
      </c>
      <c r="J110" s="912"/>
      <c r="K110" s="911"/>
      <c r="L110" s="910">
        <f t="shared" si="130"/>
        <v>0</v>
      </c>
      <c r="M110" s="909"/>
      <c r="N110" s="911"/>
      <c r="O110" s="910">
        <f t="shared" si="131"/>
        <v>0</v>
      </c>
      <c r="P110" s="913"/>
    </row>
    <row r="111" spans="1:16" hidden="1" x14ac:dyDescent="0.25">
      <c r="A111" s="774">
        <v>2263</v>
      </c>
      <c r="B111" s="811" t="s">
        <v>132</v>
      </c>
      <c r="C111" s="1275">
        <f t="shared" si="99"/>
        <v>0</v>
      </c>
      <c r="D111" s="909"/>
      <c r="E111" s="911"/>
      <c r="F111" s="910">
        <f t="shared" si="128"/>
        <v>0</v>
      </c>
      <c r="G111" s="909"/>
      <c r="H111" s="911"/>
      <c r="I111" s="910">
        <f t="shared" si="129"/>
        <v>0</v>
      </c>
      <c r="J111" s="912"/>
      <c r="K111" s="911"/>
      <c r="L111" s="910">
        <f t="shared" si="130"/>
        <v>0</v>
      </c>
      <c r="M111" s="909"/>
      <c r="N111" s="911"/>
      <c r="O111" s="910">
        <f t="shared" si="131"/>
        <v>0</v>
      </c>
      <c r="P111" s="913"/>
    </row>
    <row r="112" spans="1:16" ht="24" hidden="1" x14ac:dyDescent="0.25">
      <c r="A112" s="774">
        <v>2264</v>
      </c>
      <c r="B112" s="811" t="s">
        <v>133</v>
      </c>
      <c r="C112" s="1275">
        <f t="shared" si="99"/>
        <v>0</v>
      </c>
      <c r="D112" s="909"/>
      <c r="E112" s="911"/>
      <c r="F112" s="910">
        <f t="shared" si="128"/>
        <v>0</v>
      </c>
      <c r="G112" s="909"/>
      <c r="H112" s="911"/>
      <c r="I112" s="910">
        <f t="shared" si="129"/>
        <v>0</v>
      </c>
      <c r="J112" s="912"/>
      <c r="K112" s="911"/>
      <c r="L112" s="910">
        <f t="shared" si="130"/>
        <v>0</v>
      </c>
      <c r="M112" s="909"/>
      <c r="N112" s="911"/>
      <c r="O112" s="910">
        <f t="shared" si="131"/>
        <v>0</v>
      </c>
      <c r="P112" s="913"/>
    </row>
    <row r="113" spans="1:16" x14ac:dyDescent="0.25">
      <c r="A113" s="774">
        <v>2269</v>
      </c>
      <c r="B113" s="811" t="s">
        <v>134</v>
      </c>
      <c r="C113" s="1275">
        <f t="shared" si="99"/>
        <v>150</v>
      </c>
      <c r="D113" s="909"/>
      <c r="E113" s="911"/>
      <c r="F113" s="910">
        <f t="shared" si="128"/>
        <v>0</v>
      </c>
      <c r="G113" s="909"/>
      <c r="H113" s="911"/>
      <c r="I113" s="910">
        <f t="shared" si="129"/>
        <v>0</v>
      </c>
      <c r="J113" s="912">
        <v>150</v>
      </c>
      <c r="K113" s="911"/>
      <c r="L113" s="910">
        <f t="shared" si="130"/>
        <v>150</v>
      </c>
      <c r="M113" s="909"/>
      <c r="N113" s="911"/>
      <c r="O113" s="910">
        <f t="shared" si="131"/>
        <v>0</v>
      </c>
      <c r="P113" s="913"/>
    </row>
    <row r="114" spans="1:16" hidden="1" x14ac:dyDescent="0.25">
      <c r="A114" s="914">
        <v>2270</v>
      </c>
      <c r="B114" s="811" t="s">
        <v>135</v>
      </c>
      <c r="C114" s="1275">
        <f t="shared" si="99"/>
        <v>0</v>
      </c>
      <c r="D114" s="915">
        <f t="shared" ref="D114:E114" si="132">SUM(D115:D118)</f>
        <v>0</v>
      </c>
      <c r="E114" s="675">
        <f t="shared" si="132"/>
        <v>0</v>
      </c>
      <c r="F114" s="910">
        <f>SUM(F115:F118)</f>
        <v>0</v>
      </c>
      <c r="G114" s="915">
        <f t="shared" ref="G114:H114" si="133">SUM(G115:G118)</f>
        <v>0</v>
      </c>
      <c r="H114" s="675">
        <f t="shared" si="133"/>
        <v>0</v>
      </c>
      <c r="I114" s="910">
        <f>SUM(I115:I118)</f>
        <v>0</v>
      </c>
      <c r="J114" s="916">
        <f t="shared" ref="J114:K114" si="134">SUM(J115:J118)</f>
        <v>0</v>
      </c>
      <c r="K114" s="675">
        <f t="shared" si="134"/>
        <v>0</v>
      </c>
      <c r="L114" s="910">
        <f>SUM(L115:L118)</f>
        <v>0</v>
      </c>
      <c r="M114" s="915">
        <f t="shared" ref="M114:O114" si="135">SUM(M115:M118)</f>
        <v>0</v>
      </c>
      <c r="N114" s="675">
        <f t="shared" si="135"/>
        <v>0</v>
      </c>
      <c r="O114" s="910">
        <f t="shared" si="135"/>
        <v>0</v>
      </c>
      <c r="P114" s="913"/>
    </row>
    <row r="115" spans="1:16" hidden="1" x14ac:dyDescent="0.25">
      <c r="A115" s="774">
        <v>2272</v>
      </c>
      <c r="B115" s="927" t="s">
        <v>136</v>
      </c>
      <c r="C115" s="1275">
        <f t="shared" si="99"/>
        <v>0</v>
      </c>
      <c r="D115" s="909"/>
      <c r="E115" s="911"/>
      <c r="F115" s="910">
        <f t="shared" ref="F115:F119" si="136">D115+E115</f>
        <v>0</v>
      </c>
      <c r="G115" s="909"/>
      <c r="H115" s="911"/>
      <c r="I115" s="910">
        <f t="shared" ref="I115:I119" si="137">G115+H115</f>
        <v>0</v>
      </c>
      <c r="J115" s="912"/>
      <c r="K115" s="911"/>
      <c r="L115" s="910">
        <f t="shared" ref="L115:L119" si="138">J115+K115</f>
        <v>0</v>
      </c>
      <c r="M115" s="909"/>
      <c r="N115" s="911"/>
      <c r="O115" s="910">
        <f t="shared" ref="O115:O119" si="139">M115+N115</f>
        <v>0</v>
      </c>
      <c r="P115" s="913"/>
    </row>
    <row r="116" spans="1:16" ht="24" hidden="1" x14ac:dyDescent="0.25">
      <c r="A116" s="774">
        <v>2274</v>
      </c>
      <c r="B116" s="928" t="s">
        <v>137</v>
      </c>
      <c r="C116" s="1275">
        <f t="shared" si="99"/>
        <v>0</v>
      </c>
      <c r="D116" s="909"/>
      <c r="E116" s="911"/>
      <c r="F116" s="910">
        <f t="shared" si="136"/>
        <v>0</v>
      </c>
      <c r="G116" s="909"/>
      <c r="H116" s="911"/>
      <c r="I116" s="910">
        <f t="shared" si="137"/>
        <v>0</v>
      </c>
      <c r="J116" s="912"/>
      <c r="K116" s="911"/>
      <c r="L116" s="910">
        <f t="shared" si="138"/>
        <v>0</v>
      </c>
      <c r="M116" s="909"/>
      <c r="N116" s="911"/>
      <c r="O116" s="910">
        <f t="shared" si="139"/>
        <v>0</v>
      </c>
      <c r="P116" s="913"/>
    </row>
    <row r="117" spans="1:16" ht="24" hidden="1" x14ac:dyDescent="0.25">
      <c r="A117" s="774">
        <v>2275</v>
      </c>
      <c r="B117" s="811" t="s">
        <v>138</v>
      </c>
      <c r="C117" s="1275">
        <f t="shared" si="99"/>
        <v>0</v>
      </c>
      <c r="D117" s="909"/>
      <c r="E117" s="911"/>
      <c r="F117" s="910">
        <f t="shared" si="136"/>
        <v>0</v>
      </c>
      <c r="G117" s="909"/>
      <c r="H117" s="911"/>
      <c r="I117" s="910">
        <f t="shared" si="137"/>
        <v>0</v>
      </c>
      <c r="J117" s="912"/>
      <c r="K117" s="911"/>
      <c r="L117" s="910">
        <f t="shared" si="138"/>
        <v>0</v>
      </c>
      <c r="M117" s="909"/>
      <c r="N117" s="911"/>
      <c r="O117" s="910">
        <f t="shared" si="139"/>
        <v>0</v>
      </c>
      <c r="P117" s="913"/>
    </row>
    <row r="118" spans="1:16" ht="36" hidden="1" x14ac:dyDescent="0.25">
      <c r="A118" s="774">
        <v>2276</v>
      </c>
      <c r="B118" s="811" t="s">
        <v>139</v>
      </c>
      <c r="C118" s="1275">
        <f t="shared" si="99"/>
        <v>0</v>
      </c>
      <c r="D118" s="909"/>
      <c r="E118" s="911"/>
      <c r="F118" s="910">
        <f t="shared" si="136"/>
        <v>0</v>
      </c>
      <c r="G118" s="909"/>
      <c r="H118" s="911"/>
      <c r="I118" s="910">
        <f t="shared" si="137"/>
        <v>0</v>
      </c>
      <c r="J118" s="912"/>
      <c r="K118" s="911"/>
      <c r="L118" s="910">
        <f t="shared" si="138"/>
        <v>0</v>
      </c>
      <c r="M118" s="909"/>
      <c r="N118" s="911"/>
      <c r="O118" s="910">
        <f t="shared" si="139"/>
        <v>0</v>
      </c>
      <c r="P118" s="913"/>
    </row>
    <row r="119" spans="1:16" ht="48" hidden="1" x14ac:dyDescent="0.25">
      <c r="A119" s="914">
        <v>2280</v>
      </c>
      <c r="B119" s="811" t="s">
        <v>140</v>
      </c>
      <c r="C119" s="1275">
        <f t="shared" si="99"/>
        <v>0</v>
      </c>
      <c r="D119" s="909"/>
      <c r="E119" s="911"/>
      <c r="F119" s="910">
        <f t="shared" si="136"/>
        <v>0</v>
      </c>
      <c r="G119" s="909"/>
      <c r="H119" s="911"/>
      <c r="I119" s="910">
        <f t="shared" si="137"/>
        <v>0</v>
      </c>
      <c r="J119" s="912"/>
      <c r="K119" s="911"/>
      <c r="L119" s="910">
        <f t="shared" si="138"/>
        <v>0</v>
      </c>
      <c r="M119" s="909"/>
      <c r="N119" s="911"/>
      <c r="O119" s="910">
        <f t="shared" si="139"/>
        <v>0</v>
      </c>
      <c r="P119" s="913"/>
    </row>
    <row r="120" spans="1:16" ht="38.25" customHeight="1" x14ac:dyDescent="0.25">
      <c r="A120" s="859">
        <v>2300</v>
      </c>
      <c r="B120" s="829" t="s">
        <v>141</v>
      </c>
      <c r="C120" s="1277">
        <f t="shared" si="99"/>
        <v>112589</v>
      </c>
      <c r="D120" s="929">
        <f t="shared" ref="D120:E120" si="140">SUM(D121,D126,D130,D131,D134,D138,D146,D147,D150)</f>
        <v>87457</v>
      </c>
      <c r="E120" s="930">
        <f t="shared" si="140"/>
        <v>0</v>
      </c>
      <c r="F120" s="931">
        <f>SUM(F121,F126,F130,F131,F134,F138,F146,F147,F150)</f>
        <v>87457</v>
      </c>
      <c r="G120" s="929">
        <f t="shared" ref="G120:H120" si="141">SUM(G121,G126,G130,G131,G134,G138,G146,G147,G150)</f>
        <v>0</v>
      </c>
      <c r="H120" s="930">
        <f t="shared" si="141"/>
        <v>0</v>
      </c>
      <c r="I120" s="931">
        <f>SUM(I121,I126,I130,I131,I134,I138,I146,I147,I150)</f>
        <v>0</v>
      </c>
      <c r="J120" s="932">
        <f t="shared" ref="J120:K120" si="142">SUM(J121,J126,J130,J131,J134,J138,J146,J147,J150)</f>
        <v>25132</v>
      </c>
      <c r="K120" s="930">
        <f t="shared" si="142"/>
        <v>0</v>
      </c>
      <c r="L120" s="931">
        <f>SUM(L121,L126,L130,L131,L134,L138,L146,L147,L150)</f>
        <v>25132</v>
      </c>
      <c r="M120" s="929">
        <f t="shared" ref="M120:O120" si="143">SUM(M121,M126,M130,M131,M134,M138,M146,M147,M150)</f>
        <v>0</v>
      </c>
      <c r="N120" s="930">
        <f t="shared" si="143"/>
        <v>0</v>
      </c>
      <c r="O120" s="931">
        <f t="shared" si="143"/>
        <v>0</v>
      </c>
      <c r="P120" s="926"/>
    </row>
    <row r="121" spans="1:16" ht="24" x14ac:dyDescent="0.25">
      <c r="A121" s="922">
        <v>2310</v>
      </c>
      <c r="B121" s="803" t="s">
        <v>142</v>
      </c>
      <c r="C121" s="1274">
        <f t="shared" si="99"/>
        <v>44560</v>
      </c>
      <c r="D121" s="923">
        <f t="shared" ref="D121:O121" si="144">SUM(D122:D125)</f>
        <v>27531</v>
      </c>
      <c r="E121" s="924">
        <f t="shared" si="144"/>
        <v>0</v>
      </c>
      <c r="F121" s="906">
        <f t="shared" si="144"/>
        <v>27531</v>
      </c>
      <c r="G121" s="923">
        <f t="shared" si="144"/>
        <v>0</v>
      </c>
      <c r="H121" s="924">
        <f t="shared" si="144"/>
        <v>0</v>
      </c>
      <c r="I121" s="906">
        <f t="shared" si="144"/>
        <v>0</v>
      </c>
      <c r="J121" s="925">
        <f t="shared" si="144"/>
        <v>17029</v>
      </c>
      <c r="K121" s="924">
        <f t="shared" si="144"/>
        <v>0</v>
      </c>
      <c r="L121" s="906">
        <f t="shared" si="144"/>
        <v>17029</v>
      </c>
      <c r="M121" s="923">
        <f t="shared" si="144"/>
        <v>0</v>
      </c>
      <c r="N121" s="924">
        <f t="shared" si="144"/>
        <v>0</v>
      </c>
      <c r="O121" s="906">
        <f t="shared" si="144"/>
        <v>0</v>
      </c>
      <c r="P121" s="908"/>
    </row>
    <row r="122" spans="1:16" x14ac:dyDescent="0.25">
      <c r="A122" s="774">
        <v>2311</v>
      </c>
      <c r="B122" s="811" t="s">
        <v>143</v>
      </c>
      <c r="C122" s="1275">
        <f t="shared" si="99"/>
        <v>16810</v>
      </c>
      <c r="D122" s="909">
        <v>12772</v>
      </c>
      <c r="E122" s="191"/>
      <c r="F122" s="910">
        <f t="shared" ref="F122:F125" si="145">D122+E122</f>
        <v>12772</v>
      </c>
      <c r="G122" s="909"/>
      <c r="H122" s="911"/>
      <c r="I122" s="910">
        <f t="shared" ref="I122:I125" si="146">G122+H122</f>
        <v>0</v>
      </c>
      <c r="J122" s="912">
        <v>4038</v>
      </c>
      <c r="K122" s="911"/>
      <c r="L122" s="910">
        <f t="shared" ref="L122:L125" si="147">J122+K122</f>
        <v>4038</v>
      </c>
      <c r="M122" s="909"/>
      <c r="N122" s="911"/>
      <c r="O122" s="910">
        <f t="shared" ref="O122:O125" si="148">M122+N122</f>
        <v>0</v>
      </c>
      <c r="P122" s="913"/>
    </row>
    <row r="123" spans="1:16" x14ac:dyDescent="0.25">
      <c r="A123" s="774">
        <v>2312</v>
      </c>
      <c r="B123" s="811" t="s">
        <v>144</v>
      </c>
      <c r="C123" s="1275">
        <f t="shared" si="99"/>
        <v>27650</v>
      </c>
      <c r="D123" s="909">
        <v>14759</v>
      </c>
      <c r="E123" s="191"/>
      <c r="F123" s="910">
        <f t="shared" si="145"/>
        <v>14759</v>
      </c>
      <c r="G123" s="909"/>
      <c r="H123" s="911"/>
      <c r="I123" s="910">
        <f t="shared" si="146"/>
        <v>0</v>
      </c>
      <c r="J123" s="912">
        <v>12891</v>
      </c>
      <c r="K123" s="191"/>
      <c r="L123" s="910">
        <f t="shared" si="147"/>
        <v>12891</v>
      </c>
      <c r="M123" s="909"/>
      <c r="N123" s="911"/>
      <c r="O123" s="910">
        <f t="shared" si="148"/>
        <v>0</v>
      </c>
      <c r="P123" s="194"/>
    </row>
    <row r="124" spans="1:16" x14ac:dyDescent="0.25">
      <c r="A124" s="774">
        <v>2313</v>
      </c>
      <c r="B124" s="811" t="s">
        <v>145</v>
      </c>
      <c r="C124" s="1275">
        <f t="shared" si="99"/>
        <v>100</v>
      </c>
      <c r="D124" s="909"/>
      <c r="E124" s="191"/>
      <c r="F124" s="910">
        <f t="shared" si="145"/>
        <v>0</v>
      </c>
      <c r="G124" s="909"/>
      <c r="H124" s="911"/>
      <c r="I124" s="910">
        <f t="shared" si="146"/>
        <v>0</v>
      </c>
      <c r="J124" s="912">
        <v>100</v>
      </c>
      <c r="K124" s="911"/>
      <c r="L124" s="910">
        <f t="shared" si="147"/>
        <v>100</v>
      </c>
      <c r="M124" s="909"/>
      <c r="N124" s="911"/>
      <c r="O124" s="910">
        <f t="shared" si="148"/>
        <v>0</v>
      </c>
      <c r="P124" s="913"/>
    </row>
    <row r="125" spans="1:16" ht="36" hidden="1" customHeight="1" x14ac:dyDescent="0.25">
      <c r="A125" s="774">
        <v>2314</v>
      </c>
      <c r="B125" s="811" t="s">
        <v>146</v>
      </c>
      <c r="C125" s="1275">
        <f t="shared" si="99"/>
        <v>0</v>
      </c>
      <c r="D125" s="909"/>
      <c r="E125" s="191"/>
      <c r="F125" s="910">
        <f t="shared" si="145"/>
        <v>0</v>
      </c>
      <c r="G125" s="909"/>
      <c r="H125" s="911"/>
      <c r="I125" s="910">
        <f t="shared" si="146"/>
        <v>0</v>
      </c>
      <c r="J125" s="912"/>
      <c r="K125" s="911"/>
      <c r="L125" s="910">
        <f t="shared" si="147"/>
        <v>0</v>
      </c>
      <c r="M125" s="909"/>
      <c r="N125" s="911"/>
      <c r="O125" s="910">
        <f t="shared" si="148"/>
        <v>0</v>
      </c>
      <c r="P125" s="913"/>
    </row>
    <row r="126" spans="1:16" x14ac:dyDescent="0.25">
      <c r="A126" s="914">
        <v>2320</v>
      </c>
      <c r="B126" s="811" t="s">
        <v>147</v>
      </c>
      <c r="C126" s="1275">
        <f t="shared" si="99"/>
        <v>50500</v>
      </c>
      <c r="D126" s="915">
        <f t="shared" ref="D126:E126" si="149">SUM(D127:D129)</f>
        <v>46056</v>
      </c>
      <c r="E126" s="933">
        <f t="shared" si="149"/>
        <v>0</v>
      </c>
      <c r="F126" s="910">
        <f>SUM(F127:F129)</f>
        <v>46056</v>
      </c>
      <c r="G126" s="915">
        <f t="shared" ref="G126:H126" si="150">SUM(G127:G129)</f>
        <v>0</v>
      </c>
      <c r="H126" s="675">
        <f t="shared" si="150"/>
        <v>0</v>
      </c>
      <c r="I126" s="910">
        <f>SUM(I127:I129)</f>
        <v>0</v>
      </c>
      <c r="J126" s="916">
        <f t="shared" ref="J126:K126" si="151">SUM(J127:J129)</f>
        <v>4444</v>
      </c>
      <c r="K126" s="675">
        <f t="shared" si="151"/>
        <v>0</v>
      </c>
      <c r="L126" s="910">
        <f>SUM(L127:L129)</f>
        <v>4444</v>
      </c>
      <c r="M126" s="915">
        <f t="shared" ref="M126:O126" si="152">SUM(M127:M129)</f>
        <v>0</v>
      </c>
      <c r="N126" s="675">
        <f t="shared" si="152"/>
        <v>0</v>
      </c>
      <c r="O126" s="910">
        <f t="shared" si="152"/>
        <v>0</v>
      </c>
      <c r="P126" s="913"/>
    </row>
    <row r="127" spans="1:16" hidden="1" x14ac:dyDescent="0.25">
      <c r="A127" s="774">
        <v>2321</v>
      </c>
      <c r="B127" s="811" t="s">
        <v>148</v>
      </c>
      <c r="C127" s="1275">
        <f t="shared" si="99"/>
        <v>0</v>
      </c>
      <c r="D127" s="909"/>
      <c r="E127" s="191"/>
      <c r="F127" s="910">
        <f t="shared" ref="F127:F130" si="153">D127+E127</f>
        <v>0</v>
      </c>
      <c r="G127" s="909"/>
      <c r="H127" s="911"/>
      <c r="I127" s="910">
        <f t="shared" ref="I127:I130" si="154">G127+H127</f>
        <v>0</v>
      </c>
      <c r="J127" s="912"/>
      <c r="K127" s="911"/>
      <c r="L127" s="910">
        <f t="shared" ref="L127:L130" si="155">J127+K127</f>
        <v>0</v>
      </c>
      <c r="M127" s="909"/>
      <c r="N127" s="911"/>
      <c r="O127" s="910">
        <f t="shared" ref="O127:O130" si="156">M127+N127</f>
        <v>0</v>
      </c>
      <c r="P127" s="913"/>
    </row>
    <row r="128" spans="1:16" x14ac:dyDescent="0.25">
      <c r="A128" s="774">
        <v>2322</v>
      </c>
      <c r="B128" s="811" t="s">
        <v>149</v>
      </c>
      <c r="C128" s="1275">
        <f t="shared" si="99"/>
        <v>50500</v>
      </c>
      <c r="D128" s="909">
        <v>46056</v>
      </c>
      <c r="E128" s="191"/>
      <c r="F128" s="910">
        <f t="shared" si="153"/>
        <v>46056</v>
      </c>
      <c r="G128" s="909"/>
      <c r="H128" s="911"/>
      <c r="I128" s="910">
        <f t="shared" si="154"/>
        <v>0</v>
      </c>
      <c r="J128" s="912">
        <v>4444</v>
      </c>
      <c r="K128" s="911"/>
      <c r="L128" s="910">
        <f t="shared" si="155"/>
        <v>4444</v>
      </c>
      <c r="M128" s="909"/>
      <c r="N128" s="911"/>
      <c r="O128" s="910">
        <f t="shared" si="156"/>
        <v>0</v>
      </c>
      <c r="P128" s="913"/>
    </row>
    <row r="129" spans="1:16" ht="10.5" hidden="1" customHeight="1" x14ac:dyDescent="0.25">
      <c r="A129" s="774">
        <v>2329</v>
      </c>
      <c r="B129" s="811" t="s">
        <v>150</v>
      </c>
      <c r="C129" s="1275">
        <f t="shared" si="99"/>
        <v>0</v>
      </c>
      <c r="D129" s="909"/>
      <c r="E129" s="191"/>
      <c r="F129" s="910">
        <f t="shared" si="153"/>
        <v>0</v>
      </c>
      <c r="G129" s="909"/>
      <c r="H129" s="911"/>
      <c r="I129" s="910">
        <f t="shared" si="154"/>
        <v>0</v>
      </c>
      <c r="J129" s="912"/>
      <c r="K129" s="911"/>
      <c r="L129" s="910">
        <f t="shared" si="155"/>
        <v>0</v>
      </c>
      <c r="M129" s="909"/>
      <c r="N129" s="911"/>
      <c r="O129" s="910">
        <f t="shared" si="156"/>
        <v>0</v>
      </c>
      <c r="P129" s="913"/>
    </row>
    <row r="130" spans="1:16" hidden="1" x14ac:dyDescent="0.25">
      <c r="A130" s="914">
        <v>2330</v>
      </c>
      <c r="B130" s="811" t="s">
        <v>151</v>
      </c>
      <c r="C130" s="1275">
        <f t="shared" si="99"/>
        <v>0</v>
      </c>
      <c r="D130" s="909"/>
      <c r="E130" s="191"/>
      <c r="F130" s="910">
        <f t="shared" si="153"/>
        <v>0</v>
      </c>
      <c r="G130" s="909"/>
      <c r="H130" s="911"/>
      <c r="I130" s="910">
        <f t="shared" si="154"/>
        <v>0</v>
      </c>
      <c r="J130" s="912"/>
      <c r="K130" s="911"/>
      <c r="L130" s="910">
        <f t="shared" si="155"/>
        <v>0</v>
      </c>
      <c r="M130" s="909"/>
      <c r="N130" s="911"/>
      <c r="O130" s="910">
        <f t="shared" si="156"/>
        <v>0</v>
      </c>
      <c r="P130" s="913"/>
    </row>
    <row r="131" spans="1:16" ht="36" hidden="1" x14ac:dyDescent="0.25">
      <c r="A131" s="914">
        <v>2340</v>
      </c>
      <c r="B131" s="811" t="s">
        <v>152</v>
      </c>
      <c r="C131" s="1275">
        <f t="shared" si="99"/>
        <v>0</v>
      </c>
      <c r="D131" s="915">
        <f t="shared" ref="D131:E131" si="157">SUM(D132:D133)</f>
        <v>0</v>
      </c>
      <c r="E131" s="933">
        <f t="shared" si="157"/>
        <v>0</v>
      </c>
      <c r="F131" s="910">
        <f>SUM(F132:F133)</f>
        <v>0</v>
      </c>
      <c r="G131" s="915">
        <f t="shared" ref="G131:H131" si="158">SUM(G132:G133)</f>
        <v>0</v>
      </c>
      <c r="H131" s="675">
        <f t="shared" si="158"/>
        <v>0</v>
      </c>
      <c r="I131" s="910">
        <f>SUM(I132:I133)</f>
        <v>0</v>
      </c>
      <c r="J131" s="916">
        <f t="shared" ref="J131:K131" si="159">SUM(J132:J133)</f>
        <v>0</v>
      </c>
      <c r="K131" s="675">
        <f t="shared" si="159"/>
        <v>0</v>
      </c>
      <c r="L131" s="910">
        <f>SUM(L132:L133)</f>
        <v>0</v>
      </c>
      <c r="M131" s="915">
        <f t="shared" ref="M131:O131" si="160">SUM(M132:M133)</f>
        <v>0</v>
      </c>
      <c r="N131" s="675">
        <f t="shared" si="160"/>
        <v>0</v>
      </c>
      <c r="O131" s="910">
        <f t="shared" si="160"/>
        <v>0</v>
      </c>
      <c r="P131" s="913"/>
    </row>
    <row r="132" spans="1:16" hidden="1" x14ac:dyDescent="0.25">
      <c r="A132" s="774">
        <v>2341</v>
      </c>
      <c r="B132" s="811" t="s">
        <v>153</v>
      </c>
      <c r="C132" s="1275">
        <f t="shared" si="99"/>
        <v>0</v>
      </c>
      <c r="D132" s="909"/>
      <c r="E132" s="191"/>
      <c r="F132" s="910">
        <f t="shared" ref="F132:F133" si="161">D132+E132</f>
        <v>0</v>
      </c>
      <c r="G132" s="909"/>
      <c r="H132" s="911"/>
      <c r="I132" s="910">
        <f t="shared" ref="I132:I133" si="162">G132+H132</f>
        <v>0</v>
      </c>
      <c r="J132" s="912"/>
      <c r="K132" s="911"/>
      <c r="L132" s="910">
        <f t="shared" ref="L132:L133" si="163">J132+K132</f>
        <v>0</v>
      </c>
      <c r="M132" s="909"/>
      <c r="N132" s="911"/>
      <c r="O132" s="910">
        <f t="shared" ref="O132:O133" si="164">M132+N132</f>
        <v>0</v>
      </c>
      <c r="P132" s="913"/>
    </row>
    <row r="133" spans="1:16" ht="24" hidden="1" x14ac:dyDescent="0.25">
      <c r="A133" s="774">
        <v>2344</v>
      </c>
      <c r="B133" s="811" t="s">
        <v>154</v>
      </c>
      <c r="C133" s="1275">
        <f t="shared" si="99"/>
        <v>0</v>
      </c>
      <c r="D133" s="909"/>
      <c r="E133" s="191"/>
      <c r="F133" s="910">
        <f t="shared" si="161"/>
        <v>0</v>
      </c>
      <c r="G133" s="909"/>
      <c r="H133" s="911"/>
      <c r="I133" s="910">
        <f t="shared" si="162"/>
        <v>0</v>
      </c>
      <c r="J133" s="912"/>
      <c r="K133" s="911"/>
      <c r="L133" s="910">
        <f t="shared" si="163"/>
        <v>0</v>
      </c>
      <c r="M133" s="909"/>
      <c r="N133" s="911"/>
      <c r="O133" s="910">
        <f t="shared" si="164"/>
        <v>0</v>
      </c>
      <c r="P133" s="913"/>
    </row>
    <row r="134" spans="1:16" ht="14.25" customHeight="1" x14ac:dyDescent="0.25">
      <c r="A134" s="900">
        <v>2350</v>
      </c>
      <c r="B134" s="864" t="s">
        <v>155</v>
      </c>
      <c r="C134" s="1281">
        <f t="shared" si="99"/>
        <v>17429</v>
      </c>
      <c r="D134" s="869">
        <f t="shared" ref="D134:E134" si="165">SUM(D135:D137)</f>
        <v>13870</v>
      </c>
      <c r="E134" s="934">
        <f t="shared" si="165"/>
        <v>0</v>
      </c>
      <c r="F134" s="901">
        <f>SUM(F135:F137)</f>
        <v>13870</v>
      </c>
      <c r="G134" s="869">
        <f t="shared" ref="G134:H134" si="166">SUM(G135:G137)</f>
        <v>0</v>
      </c>
      <c r="H134" s="870">
        <f t="shared" si="166"/>
        <v>0</v>
      </c>
      <c r="I134" s="901">
        <f>SUM(I135:I137)</f>
        <v>0</v>
      </c>
      <c r="J134" s="902">
        <f t="shared" ref="J134:K134" si="167">SUM(J135:J137)</f>
        <v>3559</v>
      </c>
      <c r="K134" s="870">
        <f t="shared" si="167"/>
        <v>0</v>
      </c>
      <c r="L134" s="901">
        <f>SUM(L135:L137)</f>
        <v>3559</v>
      </c>
      <c r="M134" s="869">
        <f t="shared" ref="M134:O134" si="168">SUM(M135:M137)</f>
        <v>0</v>
      </c>
      <c r="N134" s="870">
        <f t="shared" si="168"/>
        <v>0</v>
      </c>
      <c r="O134" s="901">
        <f t="shared" si="168"/>
        <v>0</v>
      </c>
      <c r="P134" s="903"/>
    </row>
    <row r="135" spans="1:16" x14ac:dyDescent="0.25">
      <c r="A135" s="767">
        <v>2351</v>
      </c>
      <c r="B135" s="803" t="s">
        <v>156</v>
      </c>
      <c r="C135" s="1274">
        <f t="shared" si="99"/>
        <v>580</v>
      </c>
      <c r="D135" s="904"/>
      <c r="E135" s="186"/>
      <c r="F135" s="906">
        <f t="shared" ref="F135:F137" si="169">D135+E135</f>
        <v>0</v>
      </c>
      <c r="G135" s="904"/>
      <c r="H135" s="905"/>
      <c r="I135" s="906">
        <f t="shared" ref="I135:I137" si="170">G135+H135</f>
        <v>0</v>
      </c>
      <c r="J135" s="907">
        <f>80+500</f>
        <v>580</v>
      </c>
      <c r="K135" s="905"/>
      <c r="L135" s="906">
        <f t="shared" ref="L135:L137" si="171">J135+K135</f>
        <v>580</v>
      </c>
      <c r="M135" s="904"/>
      <c r="N135" s="905"/>
      <c r="O135" s="906">
        <f t="shared" ref="O135:O137" si="172">M135+N135</f>
        <v>0</v>
      </c>
      <c r="P135" s="908"/>
    </row>
    <row r="136" spans="1:16" ht="24" x14ac:dyDescent="0.25">
      <c r="A136" s="774">
        <v>2352</v>
      </c>
      <c r="B136" s="811" t="s">
        <v>157</v>
      </c>
      <c r="C136" s="1275">
        <f t="shared" si="99"/>
        <v>14979</v>
      </c>
      <c r="D136" s="909">
        <f>5000+8000</f>
        <v>13000</v>
      </c>
      <c r="E136" s="191"/>
      <c r="F136" s="910">
        <f t="shared" si="169"/>
        <v>13000</v>
      </c>
      <c r="G136" s="909"/>
      <c r="H136" s="911"/>
      <c r="I136" s="910">
        <f t="shared" si="170"/>
        <v>0</v>
      </c>
      <c r="J136" s="912">
        <v>1979</v>
      </c>
      <c r="K136" s="911"/>
      <c r="L136" s="910">
        <f t="shared" si="171"/>
        <v>1979</v>
      </c>
      <c r="M136" s="909"/>
      <c r="N136" s="911"/>
      <c r="O136" s="910">
        <f t="shared" si="172"/>
        <v>0</v>
      </c>
      <c r="P136" s="208"/>
    </row>
    <row r="137" spans="1:16" ht="24" x14ac:dyDescent="0.25">
      <c r="A137" s="774">
        <v>2353</v>
      </c>
      <c r="B137" s="811" t="s">
        <v>158</v>
      </c>
      <c r="C137" s="1275">
        <f t="shared" si="99"/>
        <v>1870</v>
      </c>
      <c r="D137" s="909">
        <v>870</v>
      </c>
      <c r="E137" s="911"/>
      <c r="F137" s="910">
        <f t="shared" si="169"/>
        <v>870</v>
      </c>
      <c r="G137" s="909"/>
      <c r="H137" s="911"/>
      <c r="I137" s="910">
        <f t="shared" si="170"/>
        <v>0</v>
      </c>
      <c r="J137" s="912">
        <v>1000</v>
      </c>
      <c r="K137" s="911"/>
      <c r="L137" s="910">
        <f t="shared" si="171"/>
        <v>1000</v>
      </c>
      <c r="M137" s="909"/>
      <c r="N137" s="911"/>
      <c r="O137" s="910">
        <f t="shared" si="172"/>
        <v>0</v>
      </c>
      <c r="P137" s="913"/>
    </row>
    <row r="138" spans="1:16" ht="36" hidden="1" x14ac:dyDescent="0.25">
      <c r="A138" s="914">
        <v>2360</v>
      </c>
      <c r="B138" s="811" t="s">
        <v>159</v>
      </c>
      <c r="C138" s="1275">
        <f t="shared" si="99"/>
        <v>0</v>
      </c>
      <c r="D138" s="915">
        <f t="shared" ref="D138:E138" si="173">SUM(D139:D145)</f>
        <v>0</v>
      </c>
      <c r="E138" s="675">
        <f t="shared" si="173"/>
        <v>0</v>
      </c>
      <c r="F138" s="910">
        <f>SUM(F139:F145)</f>
        <v>0</v>
      </c>
      <c r="G138" s="915">
        <f t="shared" ref="G138:H138" si="174">SUM(G139:G145)</f>
        <v>0</v>
      </c>
      <c r="H138" s="675">
        <f t="shared" si="174"/>
        <v>0</v>
      </c>
      <c r="I138" s="910">
        <f>SUM(I139:I145)</f>
        <v>0</v>
      </c>
      <c r="J138" s="916">
        <f t="shared" ref="J138:K138" si="175">SUM(J139:J145)</f>
        <v>0</v>
      </c>
      <c r="K138" s="675">
        <f t="shared" si="175"/>
        <v>0</v>
      </c>
      <c r="L138" s="910">
        <f>SUM(L139:L145)</f>
        <v>0</v>
      </c>
      <c r="M138" s="915">
        <f t="shared" ref="M138:O138" si="176">SUM(M139:M145)</f>
        <v>0</v>
      </c>
      <c r="N138" s="675">
        <f t="shared" si="176"/>
        <v>0</v>
      </c>
      <c r="O138" s="910">
        <f t="shared" si="176"/>
        <v>0</v>
      </c>
      <c r="P138" s="913"/>
    </row>
    <row r="139" spans="1:16" hidden="1" x14ac:dyDescent="0.25">
      <c r="A139" s="773">
        <v>2361</v>
      </c>
      <c r="B139" s="811" t="s">
        <v>160</v>
      </c>
      <c r="C139" s="1275">
        <f t="shared" si="99"/>
        <v>0</v>
      </c>
      <c r="D139" s="909"/>
      <c r="E139" s="911"/>
      <c r="F139" s="910">
        <f t="shared" ref="F139:F146" si="177">D139+E139</f>
        <v>0</v>
      </c>
      <c r="G139" s="909"/>
      <c r="H139" s="911"/>
      <c r="I139" s="910">
        <f t="shared" ref="I139:I146" si="178">G139+H139</f>
        <v>0</v>
      </c>
      <c r="J139" s="912"/>
      <c r="K139" s="911"/>
      <c r="L139" s="910">
        <f t="shared" ref="L139:L146" si="179">J139+K139</f>
        <v>0</v>
      </c>
      <c r="M139" s="909"/>
      <c r="N139" s="911"/>
      <c r="O139" s="910">
        <f t="shared" ref="O139:O146" si="180">M139+N139</f>
        <v>0</v>
      </c>
      <c r="P139" s="913"/>
    </row>
    <row r="140" spans="1:16" ht="24" hidden="1" x14ac:dyDescent="0.25">
      <c r="A140" s="773">
        <v>2362</v>
      </c>
      <c r="B140" s="811" t="s">
        <v>161</v>
      </c>
      <c r="C140" s="1275">
        <f t="shared" si="99"/>
        <v>0</v>
      </c>
      <c r="D140" s="909"/>
      <c r="E140" s="911"/>
      <c r="F140" s="910">
        <f t="shared" si="177"/>
        <v>0</v>
      </c>
      <c r="G140" s="909"/>
      <c r="H140" s="911"/>
      <c r="I140" s="910">
        <f t="shared" si="178"/>
        <v>0</v>
      </c>
      <c r="J140" s="912"/>
      <c r="K140" s="911"/>
      <c r="L140" s="910">
        <f t="shared" si="179"/>
        <v>0</v>
      </c>
      <c r="M140" s="909"/>
      <c r="N140" s="911"/>
      <c r="O140" s="910">
        <f t="shared" si="180"/>
        <v>0</v>
      </c>
      <c r="P140" s="913"/>
    </row>
    <row r="141" spans="1:16" hidden="1" x14ac:dyDescent="0.25">
      <c r="A141" s="773">
        <v>2363</v>
      </c>
      <c r="B141" s="811" t="s">
        <v>162</v>
      </c>
      <c r="C141" s="1275">
        <f t="shared" si="99"/>
        <v>0</v>
      </c>
      <c r="D141" s="909"/>
      <c r="E141" s="911"/>
      <c r="F141" s="910">
        <f t="shared" si="177"/>
        <v>0</v>
      </c>
      <c r="G141" s="909"/>
      <c r="H141" s="911"/>
      <c r="I141" s="910">
        <f t="shared" si="178"/>
        <v>0</v>
      </c>
      <c r="J141" s="912"/>
      <c r="K141" s="911"/>
      <c r="L141" s="910">
        <f t="shared" si="179"/>
        <v>0</v>
      </c>
      <c r="M141" s="909"/>
      <c r="N141" s="911"/>
      <c r="O141" s="910">
        <f t="shared" si="180"/>
        <v>0</v>
      </c>
      <c r="P141" s="913"/>
    </row>
    <row r="142" spans="1:16" hidden="1" x14ac:dyDescent="0.25">
      <c r="A142" s="773">
        <v>2364</v>
      </c>
      <c r="B142" s="811" t="s">
        <v>163</v>
      </c>
      <c r="C142" s="1275">
        <f t="shared" si="99"/>
        <v>0</v>
      </c>
      <c r="D142" s="909"/>
      <c r="E142" s="911"/>
      <c r="F142" s="910">
        <f t="shared" si="177"/>
        <v>0</v>
      </c>
      <c r="G142" s="909"/>
      <c r="H142" s="911"/>
      <c r="I142" s="910">
        <f t="shared" si="178"/>
        <v>0</v>
      </c>
      <c r="J142" s="912"/>
      <c r="K142" s="911"/>
      <c r="L142" s="910">
        <f t="shared" si="179"/>
        <v>0</v>
      </c>
      <c r="M142" s="909"/>
      <c r="N142" s="911"/>
      <c r="O142" s="910">
        <f t="shared" si="180"/>
        <v>0</v>
      </c>
      <c r="P142" s="913"/>
    </row>
    <row r="143" spans="1:16" ht="12.75" hidden="1" customHeight="1" x14ac:dyDescent="0.25">
      <c r="A143" s="773">
        <v>2365</v>
      </c>
      <c r="B143" s="811" t="s">
        <v>164</v>
      </c>
      <c r="C143" s="1275">
        <f t="shared" si="99"/>
        <v>0</v>
      </c>
      <c r="D143" s="909"/>
      <c r="E143" s="911"/>
      <c r="F143" s="910">
        <f t="shared" si="177"/>
        <v>0</v>
      </c>
      <c r="G143" s="909"/>
      <c r="H143" s="911"/>
      <c r="I143" s="910">
        <f t="shared" si="178"/>
        <v>0</v>
      </c>
      <c r="J143" s="912"/>
      <c r="K143" s="911"/>
      <c r="L143" s="910">
        <f t="shared" si="179"/>
        <v>0</v>
      </c>
      <c r="M143" s="909"/>
      <c r="N143" s="911"/>
      <c r="O143" s="910">
        <f t="shared" si="180"/>
        <v>0</v>
      </c>
      <c r="P143" s="913"/>
    </row>
    <row r="144" spans="1:16" ht="36" hidden="1" x14ac:dyDescent="0.25">
      <c r="A144" s="773">
        <v>2366</v>
      </c>
      <c r="B144" s="811" t="s">
        <v>165</v>
      </c>
      <c r="C144" s="1275">
        <f t="shared" si="99"/>
        <v>0</v>
      </c>
      <c r="D144" s="909"/>
      <c r="E144" s="911"/>
      <c r="F144" s="910">
        <f t="shared" si="177"/>
        <v>0</v>
      </c>
      <c r="G144" s="909"/>
      <c r="H144" s="911"/>
      <c r="I144" s="910">
        <f t="shared" si="178"/>
        <v>0</v>
      </c>
      <c r="J144" s="912"/>
      <c r="K144" s="911"/>
      <c r="L144" s="910">
        <f t="shared" si="179"/>
        <v>0</v>
      </c>
      <c r="M144" s="909"/>
      <c r="N144" s="911"/>
      <c r="O144" s="910">
        <f t="shared" si="180"/>
        <v>0</v>
      </c>
      <c r="P144" s="913"/>
    </row>
    <row r="145" spans="1:16" ht="60" hidden="1" x14ac:dyDescent="0.25">
      <c r="A145" s="773">
        <v>2369</v>
      </c>
      <c r="B145" s="811" t="s">
        <v>166</v>
      </c>
      <c r="C145" s="1275">
        <f t="shared" si="99"/>
        <v>0</v>
      </c>
      <c r="D145" s="909"/>
      <c r="E145" s="911"/>
      <c r="F145" s="910">
        <f t="shared" si="177"/>
        <v>0</v>
      </c>
      <c r="G145" s="909"/>
      <c r="H145" s="911"/>
      <c r="I145" s="910">
        <f t="shared" si="178"/>
        <v>0</v>
      </c>
      <c r="J145" s="912"/>
      <c r="K145" s="911"/>
      <c r="L145" s="910">
        <f t="shared" si="179"/>
        <v>0</v>
      </c>
      <c r="M145" s="909"/>
      <c r="N145" s="911"/>
      <c r="O145" s="910">
        <f t="shared" si="180"/>
        <v>0</v>
      </c>
      <c r="P145" s="913"/>
    </row>
    <row r="146" spans="1:16" hidden="1" x14ac:dyDescent="0.25">
      <c r="A146" s="900">
        <v>2370</v>
      </c>
      <c r="B146" s="864" t="s">
        <v>167</v>
      </c>
      <c r="C146" s="1281">
        <f t="shared" si="99"/>
        <v>0</v>
      </c>
      <c r="D146" s="918"/>
      <c r="E146" s="919"/>
      <c r="F146" s="901">
        <f t="shared" si="177"/>
        <v>0</v>
      </c>
      <c r="G146" s="918"/>
      <c r="H146" s="919"/>
      <c r="I146" s="901">
        <f t="shared" si="178"/>
        <v>0</v>
      </c>
      <c r="J146" s="920"/>
      <c r="K146" s="919"/>
      <c r="L146" s="901">
        <f t="shared" si="179"/>
        <v>0</v>
      </c>
      <c r="M146" s="918"/>
      <c r="N146" s="919"/>
      <c r="O146" s="901">
        <f t="shared" si="180"/>
        <v>0</v>
      </c>
      <c r="P146" s="903"/>
    </row>
    <row r="147" spans="1:16" hidden="1" x14ac:dyDescent="0.25">
      <c r="A147" s="900">
        <v>2380</v>
      </c>
      <c r="B147" s="864" t="s">
        <v>168</v>
      </c>
      <c r="C147" s="1281">
        <f t="shared" si="99"/>
        <v>0</v>
      </c>
      <c r="D147" s="869">
        <f t="shared" ref="D147:E147" si="181">SUM(D148:D149)</f>
        <v>0</v>
      </c>
      <c r="E147" s="870">
        <f t="shared" si="181"/>
        <v>0</v>
      </c>
      <c r="F147" s="901">
        <f>SUM(F148:F149)</f>
        <v>0</v>
      </c>
      <c r="G147" s="869">
        <f t="shared" ref="G147:H147" si="182">SUM(G148:G149)</f>
        <v>0</v>
      </c>
      <c r="H147" s="870">
        <f t="shared" si="182"/>
        <v>0</v>
      </c>
      <c r="I147" s="901">
        <f>SUM(I148:I149)</f>
        <v>0</v>
      </c>
      <c r="J147" s="902">
        <f t="shared" ref="J147:K147" si="183">SUM(J148:J149)</f>
        <v>0</v>
      </c>
      <c r="K147" s="870">
        <f t="shared" si="183"/>
        <v>0</v>
      </c>
      <c r="L147" s="901">
        <f>SUM(L148:L149)</f>
        <v>0</v>
      </c>
      <c r="M147" s="869">
        <f t="shared" ref="M147:O147" si="184">SUM(M148:M149)</f>
        <v>0</v>
      </c>
      <c r="N147" s="870">
        <f t="shared" si="184"/>
        <v>0</v>
      </c>
      <c r="O147" s="901">
        <f t="shared" si="184"/>
        <v>0</v>
      </c>
      <c r="P147" s="903"/>
    </row>
    <row r="148" spans="1:16" hidden="1" x14ac:dyDescent="0.25">
      <c r="A148" s="766">
        <v>2381</v>
      </c>
      <c r="B148" s="803" t="s">
        <v>169</v>
      </c>
      <c r="C148" s="1274">
        <f t="shared" si="99"/>
        <v>0</v>
      </c>
      <c r="D148" s="904"/>
      <c r="E148" s="905"/>
      <c r="F148" s="906">
        <f t="shared" ref="F148:F151" si="185">D148+E148</f>
        <v>0</v>
      </c>
      <c r="G148" s="904"/>
      <c r="H148" s="905"/>
      <c r="I148" s="906">
        <f t="shared" ref="I148:I151" si="186">G148+H148</f>
        <v>0</v>
      </c>
      <c r="J148" s="907"/>
      <c r="K148" s="905"/>
      <c r="L148" s="906">
        <f t="shared" ref="L148:L151" si="187">J148+K148</f>
        <v>0</v>
      </c>
      <c r="M148" s="904"/>
      <c r="N148" s="905"/>
      <c r="O148" s="906">
        <f t="shared" ref="O148:O151" si="188">M148+N148</f>
        <v>0</v>
      </c>
      <c r="P148" s="908"/>
    </row>
    <row r="149" spans="1:16" ht="24" hidden="1" x14ac:dyDescent="0.25">
      <c r="A149" s="773">
        <v>2389</v>
      </c>
      <c r="B149" s="811" t="s">
        <v>170</v>
      </c>
      <c r="C149" s="1275">
        <f t="shared" ref="C149:C212" si="189">F149+I149+L149+O149</f>
        <v>0</v>
      </c>
      <c r="D149" s="909"/>
      <c r="E149" s="911"/>
      <c r="F149" s="910">
        <f t="shared" si="185"/>
        <v>0</v>
      </c>
      <c r="G149" s="909"/>
      <c r="H149" s="911"/>
      <c r="I149" s="910">
        <f t="shared" si="186"/>
        <v>0</v>
      </c>
      <c r="J149" s="912"/>
      <c r="K149" s="911"/>
      <c r="L149" s="910">
        <f t="shared" si="187"/>
        <v>0</v>
      </c>
      <c r="M149" s="909"/>
      <c r="N149" s="911"/>
      <c r="O149" s="910">
        <f t="shared" si="188"/>
        <v>0</v>
      </c>
      <c r="P149" s="913"/>
    </row>
    <row r="150" spans="1:16" x14ac:dyDescent="0.25">
      <c r="A150" s="900">
        <v>2390</v>
      </c>
      <c r="B150" s="864" t="s">
        <v>171</v>
      </c>
      <c r="C150" s="1281">
        <f t="shared" si="189"/>
        <v>100</v>
      </c>
      <c r="D150" s="918"/>
      <c r="E150" s="919"/>
      <c r="F150" s="901">
        <f t="shared" si="185"/>
        <v>0</v>
      </c>
      <c r="G150" s="918"/>
      <c r="H150" s="919"/>
      <c r="I150" s="901">
        <f t="shared" si="186"/>
        <v>0</v>
      </c>
      <c r="J150" s="920">
        <v>100</v>
      </c>
      <c r="K150" s="919"/>
      <c r="L150" s="901">
        <f t="shared" si="187"/>
        <v>100</v>
      </c>
      <c r="M150" s="918"/>
      <c r="N150" s="919"/>
      <c r="O150" s="901">
        <f t="shared" si="188"/>
        <v>0</v>
      </c>
      <c r="P150" s="903"/>
    </row>
    <row r="151" spans="1:16" hidden="1" x14ac:dyDescent="0.25">
      <c r="A151" s="791">
        <v>2400</v>
      </c>
      <c r="B151" s="894" t="s">
        <v>172</v>
      </c>
      <c r="C151" s="1273">
        <f t="shared" si="189"/>
        <v>0</v>
      </c>
      <c r="D151" s="935"/>
      <c r="E151" s="936"/>
      <c r="F151" s="897">
        <f t="shared" si="185"/>
        <v>0</v>
      </c>
      <c r="G151" s="935"/>
      <c r="H151" s="936"/>
      <c r="I151" s="897">
        <f t="shared" si="186"/>
        <v>0</v>
      </c>
      <c r="J151" s="937"/>
      <c r="K151" s="936"/>
      <c r="L151" s="897">
        <f t="shared" si="187"/>
        <v>0</v>
      </c>
      <c r="M151" s="935"/>
      <c r="N151" s="936"/>
      <c r="O151" s="897">
        <f t="shared" si="188"/>
        <v>0</v>
      </c>
      <c r="P151" s="921"/>
    </row>
    <row r="152" spans="1:16" ht="24" x14ac:dyDescent="0.25">
      <c r="A152" s="791">
        <v>2500</v>
      </c>
      <c r="B152" s="894" t="s">
        <v>173</v>
      </c>
      <c r="C152" s="1273">
        <f t="shared" si="189"/>
        <v>33350</v>
      </c>
      <c r="D152" s="895">
        <f t="shared" ref="D152:E152" si="190">SUM(D153,D159)</f>
        <v>1870</v>
      </c>
      <c r="E152" s="896">
        <f t="shared" si="190"/>
        <v>0</v>
      </c>
      <c r="F152" s="897">
        <f>SUM(F153,F159)</f>
        <v>1870</v>
      </c>
      <c r="G152" s="895">
        <f t="shared" ref="G152:O152" si="191">SUM(G153,G159)</f>
        <v>0</v>
      </c>
      <c r="H152" s="896">
        <f t="shared" si="191"/>
        <v>0</v>
      </c>
      <c r="I152" s="897">
        <f t="shared" si="191"/>
        <v>0</v>
      </c>
      <c r="J152" s="898">
        <f t="shared" si="191"/>
        <v>31480</v>
      </c>
      <c r="K152" s="896">
        <f t="shared" si="191"/>
        <v>0</v>
      </c>
      <c r="L152" s="897">
        <f t="shared" si="191"/>
        <v>31480</v>
      </c>
      <c r="M152" s="895">
        <f t="shared" si="191"/>
        <v>0</v>
      </c>
      <c r="N152" s="896">
        <f t="shared" si="191"/>
        <v>0</v>
      </c>
      <c r="O152" s="897">
        <f t="shared" si="191"/>
        <v>0</v>
      </c>
      <c r="P152" s="899"/>
    </row>
    <row r="153" spans="1:16" ht="24" x14ac:dyDescent="0.25">
      <c r="A153" s="922">
        <v>2510</v>
      </c>
      <c r="B153" s="803" t="s">
        <v>174</v>
      </c>
      <c r="C153" s="1274">
        <f t="shared" si="189"/>
        <v>33300</v>
      </c>
      <c r="D153" s="923">
        <f t="shared" ref="D153:E153" si="192">SUM(D154:D158)</f>
        <v>1870</v>
      </c>
      <c r="E153" s="924">
        <f t="shared" si="192"/>
        <v>0</v>
      </c>
      <c r="F153" s="906">
        <f>SUM(F154:F158)</f>
        <v>1870</v>
      </c>
      <c r="G153" s="923">
        <f t="shared" ref="G153:O153" si="193">SUM(G154:G158)</f>
        <v>0</v>
      </c>
      <c r="H153" s="924">
        <f t="shared" si="193"/>
        <v>0</v>
      </c>
      <c r="I153" s="906">
        <f t="shared" si="193"/>
        <v>0</v>
      </c>
      <c r="J153" s="925">
        <f t="shared" si="193"/>
        <v>31430</v>
      </c>
      <c r="K153" s="924">
        <f t="shared" si="193"/>
        <v>0</v>
      </c>
      <c r="L153" s="906">
        <f t="shared" si="193"/>
        <v>31430</v>
      </c>
      <c r="M153" s="923">
        <f t="shared" si="193"/>
        <v>0</v>
      </c>
      <c r="N153" s="924">
        <f t="shared" si="193"/>
        <v>0</v>
      </c>
      <c r="O153" s="906">
        <f t="shared" si="193"/>
        <v>0</v>
      </c>
      <c r="P153" s="938"/>
    </row>
    <row r="154" spans="1:16" ht="24" x14ac:dyDescent="0.25">
      <c r="A154" s="774">
        <v>2512</v>
      </c>
      <c r="B154" s="811" t="s">
        <v>175</v>
      </c>
      <c r="C154" s="1275">
        <f t="shared" si="189"/>
        <v>31430</v>
      </c>
      <c r="D154" s="909"/>
      <c r="E154" s="911"/>
      <c r="F154" s="910">
        <f t="shared" ref="F154:F159" si="194">D154+E154</f>
        <v>0</v>
      </c>
      <c r="G154" s="909"/>
      <c r="H154" s="911"/>
      <c r="I154" s="910">
        <f t="shared" ref="I154:I159" si="195">G154+H154</f>
        <v>0</v>
      </c>
      <c r="J154" s="912">
        <f>41128-9698</f>
        <v>31430</v>
      </c>
      <c r="K154" s="911"/>
      <c r="L154" s="910">
        <f t="shared" ref="L154:L159" si="196">J154+K154</f>
        <v>31430</v>
      </c>
      <c r="M154" s="909"/>
      <c r="N154" s="911"/>
      <c r="O154" s="910">
        <f t="shared" ref="O154:O159" si="197">M154+N154</f>
        <v>0</v>
      </c>
      <c r="P154" s="913"/>
    </row>
    <row r="155" spans="1:16" ht="24" hidden="1" x14ac:dyDescent="0.25">
      <c r="A155" s="774">
        <v>2513</v>
      </c>
      <c r="B155" s="811" t="s">
        <v>176</v>
      </c>
      <c r="C155" s="1275">
        <f t="shared" si="189"/>
        <v>0</v>
      </c>
      <c r="D155" s="909"/>
      <c r="E155" s="911"/>
      <c r="F155" s="910">
        <f t="shared" si="194"/>
        <v>0</v>
      </c>
      <c r="G155" s="909"/>
      <c r="H155" s="911"/>
      <c r="I155" s="910">
        <f t="shared" si="195"/>
        <v>0</v>
      </c>
      <c r="J155" s="912"/>
      <c r="K155" s="911"/>
      <c r="L155" s="910">
        <f t="shared" si="196"/>
        <v>0</v>
      </c>
      <c r="M155" s="909"/>
      <c r="N155" s="911"/>
      <c r="O155" s="910">
        <f t="shared" si="197"/>
        <v>0</v>
      </c>
      <c r="P155" s="913"/>
    </row>
    <row r="156" spans="1:16" ht="36" hidden="1" x14ac:dyDescent="0.25">
      <c r="A156" s="774">
        <v>2514</v>
      </c>
      <c r="B156" s="811" t="s">
        <v>177</v>
      </c>
      <c r="C156" s="1275">
        <f t="shared" si="189"/>
        <v>0</v>
      </c>
      <c r="D156" s="909"/>
      <c r="E156" s="911"/>
      <c r="F156" s="910">
        <f t="shared" si="194"/>
        <v>0</v>
      </c>
      <c r="G156" s="909"/>
      <c r="H156" s="911"/>
      <c r="I156" s="910">
        <f t="shared" si="195"/>
        <v>0</v>
      </c>
      <c r="J156" s="912"/>
      <c r="K156" s="911"/>
      <c r="L156" s="910">
        <f t="shared" si="196"/>
        <v>0</v>
      </c>
      <c r="M156" s="909"/>
      <c r="N156" s="911"/>
      <c r="O156" s="910">
        <f t="shared" si="197"/>
        <v>0</v>
      </c>
      <c r="P156" s="913"/>
    </row>
    <row r="157" spans="1:16" ht="24" hidden="1" x14ac:dyDescent="0.25">
      <c r="A157" s="774">
        <v>2515</v>
      </c>
      <c r="B157" s="811" t="s">
        <v>178</v>
      </c>
      <c r="C157" s="1275">
        <f t="shared" si="189"/>
        <v>0</v>
      </c>
      <c r="D157" s="909"/>
      <c r="E157" s="911"/>
      <c r="F157" s="910">
        <f t="shared" si="194"/>
        <v>0</v>
      </c>
      <c r="G157" s="909"/>
      <c r="H157" s="911"/>
      <c r="I157" s="910">
        <f t="shared" si="195"/>
        <v>0</v>
      </c>
      <c r="J157" s="912"/>
      <c r="K157" s="911"/>
      <c r="L157" s="910">
        <f t="shared" si="196"/>
        <v>0</v>
      </c>
      <c r="M157" s="909"/>
      <c r="N157" s="911"/>
      <c r="O157" s="910">
        <f t="shared" si="197"/>
        <v>0</v>
      </c>
      <c r="P157" s="913"/>
    </row>
    <row r="158" spans="1:16" ht="24" x14ac:dyDescent="0.25">
      <c r="A158" s="774">
        <v>2519</v>
      </c>
      <c r="B158" s="811" t="s">
        <v>179</v>
      </c>
      <c r="C158" s="1275">
        <f t="shared" si="189"/>
        <v>1870</v>
      </c>
      <c r="D158" s="909">
        <v>1870</v>
      </c>
      <c r="E158" s="911"/>
      <c r="F158" s="910">
        <f t="shared" si="194"/>
        <v>1870</v>
      </c>
      <c r="G158" s="909"/>
      <c r="H158" s="911"/>
      <c r="I158" s="910">
        <f t="shared" si="195"/>
        <v>0</v>
      </c>
      <c r="J158" s="912"/>
      <c r="K158" s="911"/>
      <c r="L158" s="910">
        <f t="shared" si="196"/>
        <v>0</v>
      </c>
      <c r="M158" s="909"/>
      <c r="N158" s="911"/>
      <c r="O158" s="910">
        <f t="shared" si="197"/>
        <v>0</v>
      </c>
      <c r="P158" s="913"/>
    </row>
    <row r="159" spans="1:16" ht="24" x14ac:dyDescent="0.25">
      <c r="A159" s="914">
        <v>2520</v>
      </c>
      <c r="B159" s="811" t="s">
        <v>180</v>
      </c>
      <c r="C159" s="1275">
        <f t="shared" si="189"/>
        <v>50</v>
      </c>
      <c r="D159" s="909"/>
      <c r="E159" s="911"/>
      <c r="F159" s="910">
        <f t="shared" si="194"/>
        <v>0</v>
      </c>
      <c r="G159" s="909"/>
      <c r="H159" s="911"/>
      <c r="I159" s="910">
        <f t="shared" si="195"/>
        <v>0</v>
      </c>
      <c r="J159" s="912">
        <v>50</v>
      </c>
      <c r="K159" s="911"/>
      <c r="L159" s="910">
        <f t="shared" si="196"/>
        <v>50</v>
      </c>
      <c r="M159" s="909"/>
      <c r="N159" s="911"/>
      <c r="O159" s="910">
        <f t="shared" si="197"/>
        <v>0</v>
      </c>
      <c r="P159" s="913"/>
    </row>
    <row r="160" spans="1:16" hidden="1" x14ac:dyDescent="0.25">
      <c r="A160" s="889">
        <v>3000</v>
      </c>
      <c r="B160" s="889" t="s">
        <v>181</v>
      </c>
      <c r="C160" s="1285">
        <f t="shared" si="189"/>
        <v>0</v>
      </c>
      <c r="D160" s="890">
        <f t="shared" ref="D160:E160" si="198">SUM(D161,D171)</f>
        <v>0</v>
      </c>
      <c r="E160" s="891">
        <f t="shared" si="198"/>
        <v>0</v>
      </c>
      <c r="F160" s="892">
        <f>SUM(F161,F171)</f>
        <v>0</v>
      </c>
      <c r="G160" s="890">
        <f t="shared" ref="G160:H160" si="199">SUM(G161,G171)</f>
        <v>0</v>
      </c>
      <c r="H160" s="891">
        <f t="shared" si="199"/>
        <v>0</v>
      </c>
      <c r="I160" s="892">
        <f>SUM(I161,I171)</f>
        <v>0</v>
      </c>
      <c r="J160" s="893">
        <f t="shared" ref="J160:K160" si="200">SUM(J161,J171)</f>
        <v>0</v>
      </c>
      <c r="K160" s="891">
        <f t="shared" si="200"/>
        <v>0</v>
      </c>
      <c r="L160" s="892">
        <f>SUM(L161,L171)</f>
        <v>0</v>
      </c>
      <c r="M160" s="890">
        <f t="shared" ref="M160:O160" si="201">SUM(M161,M171)</f>
        <v>0</v>
      </c>
      <c r="N160" s="891">
        <f t="shared" si="201"/>
        <v>0</v>
      </c>
      <c r="O160" s="892">
        <f t="shared" si="201"/>
        <v>0</v>
      </c>
      <c r="P160" s="174"/>
    </row>
    <row r="161" spans="1:16" ht="24" hidden="1" x14ac:dyDescent="0.25">
      <c r="A161" s="791">
        <v>3200</v>
      </c>
      <c r="B161" s="939" t="s">
        <v>182</v>
      </c>
      <c r="C161" s="1273">
        <f t="shared" si="189"/>
        <v>0</v>
      </c>
      <c r="D161" s="895">
        <f t="shared" ref="D161:E161" si="202">SUM(D162,D166)</f>
        <v>0</v>
      </c>
      <c r="E161" s="896">
        <f t="shared" si="202"/>
        <v>0</v>
      </c>
      <c r="F161" s="897">
        <f>SUM(F162,F166)</f>
        <v>0</v>
      </c>
      <c r="G161" s="895">
        <f t="shared" ref="G161:O161" si="203">SUM(G162,G166)</f>
        <v>0</v>
      </c>
      <c r="H161" s="896">
        <f t="shared" si="203"/>
        <v>0</v>
      </c>
      <c r="I161" s="897">
        <f t="shared" si="203"/>
        <v>0</v>
      </c>
      <c r="J161" s="898">
        <f t="shared" si="203"/>
        <v>0</v>
      </c>
      <c r="K161" s="896">
        <f t="shared" si="203"/>
        <v>0</v>
      </c>
      <c r="L161" s="897">
        <f t="shared" si="203"/>
        <v>0</v>
      </c>
      <c r="M161" s="895">
        <f t="shared" si="203"/>
        <v>0</v>
      </c>
      <c r="N161" s="896">
        <f t="shared" si="203"/>
        <v>0</v>
      </c>
      <c r="O161" s="897">
        <f t="shared" si="203"/>
        <v>0</v>
      </c>
      <c r="P161" s="899"/>
    </row>
    <row r="162" spans="1:16" ht="36" hidden="1" x14ac:dyDescent="0.25">
      <c r="A162" s="922">
        <v>3260</v>
      </c>
      <c r="B162" s="803" t="s">
        <v>183</v>
      </c>
      <c r="C162" s="1274">
        <f t="shared" si="189"/>
        <v>0</v>
      </c>
      <c r="D162" s="923">
        <f t="shared" ref="D162:E162" si="204">SUM(D163:D165)</f>
        <v>0</v>
      </c>
      <c r="E162" s="924">
        <f t="shared" si="204"/>
        <v>0</v>
      </c>
      <c r="F162" s="906">
        <f>SUM(F163:F165)</f>
        <v>0</v>
      </c>
      <c r="G162" s="923">
        <f t="shared" ref="G162:H162" si="205">SUM(G163:G165)</f>
        <v>0</v>
      </c>
      <c r="H162" s="924">
        <f t="shared" si="205"/>
        <v>0</v>
      </c>
      <c r="I162" s="906">
        <f>SUM(I163:I165)</f>
        <v>0</v>
      </c>
      <c r="J162" s="925">
        <f t="shared" ref="J162:K162" si="206">SUM(J163:J165)</f>
        <v>0</v>
      </c>
      <c r="K162" s="924">
        <f t="shared" si="206"/>
        <v>0</v>
      </c>
      <c r="L162" s="906">
        <f>SUM(L163:L165)</f>
        <v>0</v>
      </c>
      <c r="M162" s="923">
        <f t="shared" ref="M162:O162" si="207">SUM(M163:M165)</f>
        <v>0</v>
      </c>
      <c r="N162" s="924">
        <f t="shared" si="207"/>
        <v>0</v>
      </c>
      <c r="O162" s="906">
        <f t="shared" si="207"/>
        <v>0</v>
      </c>
      <c r="P162" s="908"/>
    </row>
    <row r="163" spans="1:16" ht="24" hidden="1" x14ac:dyDescent="0.25">
      <c r="A163" s="774">
        <v>3261</v>
      </c>
      <c r="B163" s="811" t="s">
        <v>184</v>
      </c>
      <c r="C163" s="1275">
        <f t="shared" si="189"/>
        <v>0</v>
      </c>
      <c r="D163" s="909"/>
      <c r="E163" s="911"/>
      <c r="F163" s="910">
        <f t="shared" ref="F163:F165" si="208">D163+E163</f>
        <v>0</v>
      </c>
      <c r="G163" s="909"/>
      <c r="H163" s="911"/>
      <c r="I163" s="910">
        <f t="shared" ref="I163:I165" si="209">G163+H163</f>
        <v>0</v>
      </c>
      <c r="J163" s="912"/>
      <c r="K163" s="911"/>
      <c r="L163" s="910">
        <f t="shared" ref="L163:L165" si="210">J163+K163</f>
        <v>0</v>
      </c>
      <c r="M163" s="909"/>
      <c r="N163" s="911"/>
      <c r="O163" s="910">
        <f t="shared" ref="O163:O165" si="211">M163+N163</f>
        <v>0</v>
      </c>
      <c r="P163" s="913"/>
    </row>
    <row r="164" spans="1:16" ht="36" hidden="1" x14ac:dyDescent="0.25">
      <c r="A164" s="774">
        <v>3262</v>
      </c>
      <c r="B164" s="811" t="s">
        <v>185</v>
      </c>
      <c r="C164" s="1275">
        <f t="shared" si="189"/>
        <v>0</v>
      </c>
      <c r="D164" s="909"/>
      <c r="E164" s="911"/>
      <c r="F164" s="910">
        <f t="shared" si="208"/>
        <v>0</v>
      </c>
      <c r="G164" s="909"/>
      <c r="H164" s="911"/>
      <c r="I164" s="910">
        <f t="shared" si="209"/>
        <v>0</v>
      </c>
      <c r="J164" s="912"/>
      <c r="K164" s="911"/>
      <c r="L164" s="910">
        <f t="shared" si="210"/>
        <v>0</v>
      </c>
      <c r="M164" s="909"/>
      <c r="N164" s="911"/>
      <c r="O164" s="910">
        <f t="shared" si="211"/>
        <v>0</v>
      </c>
      <c r="P164" s="913"/>
    </row>
    <row r="165" spans="1:16" ht="24" hidden="1" x14ac:dyDescent="0.25">
      <c r="A165" s="774">
        <v>3263</v>
      </c>
      <c r="B165" s="811" t="s">
        <v>186</v>
      </c>
      <c r="C165" s="1275">
        <f t="shared" si="189"/>
        <v>0</v>
      </c>
      <c r="D165" s="909"/>
      <c r="E165" s="911"/>
      <c r="F165" s="910">
        <f t="shared" si="208"/>
        <v>0</v>
      </c>
      <c r="G165" s="909"/>
      <c r="H165" s="911"/>
      <c r="I165" s="910">
        <f t="shared" si="209"/>
        <v>0</v>
      </c>
      <c r="J165" s="912"/>
      <c r="K165" s="911"/>
      <c r="L165" s="910">
        <f t="shared" si="210"/>
        <v>0</v>
      </c>
      <c r="M165" s="909"/>
      <c r="N165" s="911"/>
      <c r="O165" s="910">
        <f t="shared" si="211"/>
        <v>0</v>
      </c>
      <c r="P165" s="913"/>
    </row>
    <row r="166" spans="1:16" ht="84" hidden="1" x14ac:dyDescent="0.25">
      <c r="A166" s="922">
        <v>3290</v>
      </c>
      <c r="B166" s="803" t="s">
        <v>187</v>
      </c>
      <c r="C166" s="1286">
        <f t="shared" si="189"/>
        <v>0</v>
      </c>
      <c r="D166" s="923">
        <f t="shared" ref="D166:E166" si="212">SUM(D167:D170)</f>
        <v>0</v>
      </c>
      <c r="E166" s="924">
        <f t="shared" si="212"/>
        <v>0</v>
      </c>
      <c r="F166" s="906">
        <f>SUM(F167:F170)</f>
        <v>0</v>
      </c>
      <c r="G166" s="923">
        <f t="shared" ref="G166:O166" si="213">SUM(G167:G170)</f>
        <v>0</v>
      </c>
      <c r="H166" s="924">
        <f t="shared" si="213"/>
        <v>0</v>
      </c>
      <c r="I166" s="906">
        <f t="shared" si="213"/>
        <v>0</v>
      </c>
      <c r="J166" s="925">
        <f t="shared" si="213"/>
        <v>0</v>
      </c>
      <c r="K166" s="924">
        <f t="shared" si="213"/>
        <v>0</v>
      </c>
      <c r="L166" s="906">
        <f t="shared" si="213"/>
        <v>0</v>
      </c>
      <c r="M166" s="923">
        <f t="shared" si="213"/>
        <v>0</v>
      </c>
      <c r="N166" s="924">
        <f t="shared" si="213"/>
        <v>0</v>
      </c>
      <c r="O166" s="906">
        <f t="shared" si="213"/>
        <v>0</v>
      </c>
      <c r="P166" s="940"/>
    </row>
    <row r="167" spans="1:16" ht="72" hidden="1" x14ac:dyDescent="0.25">
      <c r="A167" s="774">
        <v>3291</v>
      </c>
      <c r="B167" s="811" t="s">
        <v>188</v>
      </c>
      <c r="C167" s="1275">
        <f t="shared" si="189"/>
        <v>0</v>
      </c>
      <c r="D167" s="909"/>
      <c r="E167" s="911"/>
      <c r="F167" s="910">
        <f t="shared" ref="F167:F170" si="214">D167+E167</f>
        <v>0</v>
      </c>
      <c r="G167" s="909"/>
      <c r="H167" s="911"/>
      <c r="I167" s="910">
        <f t="shared" ref="I167:I170" si="215">G167+H167</f>
        <v>0</v>
      </c>
      <c r="J167" s="912"/>
      <c r="K167" s="911"/>
      <c r="L167" s="910">
        <f t="shared" ref="L167:L170" si="216">J167+K167</f>
        <v>0</v>
      </c>
      <c r="M167" s="909"/>
      <c r="N167" s="911"/>
      <c r="O167" s="910">
        <f t="shared" ref="O167:O170" si="217">M167+N167</f>
        <v>0</v>
      </c>
      <c r="P167" s="913"/>
    </row>
    <row r="168" spans="1:16" ht="72" hidden="1" x14ac:dyDescent="0.25">
      <c r="A168" s="774">
        <v>3292</v>
      </c>
      <c r="B168" s="811" t="s">
        <v>189</v>
      </c>
      <c r="C168" s="1275">
        <f t="shared" si="189"/>
        <v>0</v>
      </c>
      <c r="D168" s="909"/>
      <c r="E168" s="911"/>
      <c r="F168" s="910">
        <f t="shared" si="214"/>
        <v>0</v>
      </c>
      <c r="G168" s="909"/>
      <c r="H168" s="911"/>
      <c r="I168" s="910">
        <f t="shared" si="215"/>
        <v>0</v>
      </c>
      <c r="J168" s="912"/>
      <c r="K168" s="911"/>
      <c r="L168" s="910">
        <f t="shared" si="216"/>
        <v>0</v>
      </c>
      <c r="M168" s="909"/>
      <c r="N168" s="911"/>
      <c r="O168" s="910">
        <f t="shared" si="217"/>
        <v>0</v>
      </c>
      <c r="P168" s="913"/>
    </row>
    <row r="169" spans="1:16" ht="72" hidden="1" x14ac:dyDescent="0.25">
      <c r="A169" s="774">
        <v>3293</v>
      </c>
      <c r="B169" s="811" t="s">
        <v>190</v>
      </c>
      <c r="C169" s="1275">
        <f t="shared" si="189"/>
        <v>0</v>
      </c>
      <c r="D169" s="909"/>
      <c r="E169" s="911"/>
      <c r="F169" s="910">
        <f t="shared" si="214"/>
        <v>0</v>
      </c>
      <c r="G169" s="909"/>
      <c r="H169" s="911"/>
      <c r="I169" s="910">
        <f t="shared" si="215"/>
        <v>0</v>
      </c>
      <c r="J169" s="912"/>
      <c r="K169" s="911"/>
      <c r="L169" s="910">
        <f t="shared" si="216"/>
        <v>0</v>
      </c>
      <c r="M169" s="909"/>
      <c r="N169" s="911"/>
      <c r="O169" s="910">
        <f t="shared" si="217"/>
        <v>0</v>
      </c>
      <c r="P169" s="913"/>
    </row>
    <row r="170" spans="1:16" ht="60" hidden="1" x14ac:dyDescent="0.25">
      <c r="A170" s="941">
        <v>3294</v>
      </c>
      <c r="B170" s="811" t="s">
        <v>191</v>
      </c>
      <c r="C170" s="1286">
        <f t="shared" si="189"/>
        <v>0</v>
      </c>
      <c r="D170" s="942"/>
      <c r="E170" s="943"/>
      <c r="F170" s="944">
        <f t="shared" si="214"/>
        <v>0</v>
      </c>
      <c r="G170" s="942"/>
      <c r="H170" s="943"/>
      <c r="I170" s="944">
        <f t="shared" si="215"/>
        <v>0</v>
      </c>
      <c r="J170" s="945"/>
      <c r="K170" s="943"/>
      <c r="L170" s="944">
        <f t="shared" si="216"/>
        <v>0</v>
      </c>
      <c r="M170" s="942"/>
      <c r="N170" s="943"/>
      <c r="O170" s="944">
        <f t="shared" si="217"/>
        <v>0</v>
      </c>
      <c r="P170" s="940"/>
    </row>
    <row r="171" spans="1:16" ht="48" hidden="1" x14ac:dyDescent="0.25">
      <c r="A171" s="946">
        <v>3300</v>
      </c>
      <c r="B171" s="939" t="s">
        <v>192</v>
      </c>
      <c r="C171" s="1287">
        <f t="shared" si="189"/>
        <v>0</v>
      </c>
      <c r="D171" s="947">
        <f t="shared" ref="D171:E171" si="218">SUM(D172:D173)</f>
        <v>0</v>
      </c>
      <c r="E171" s="948">
        <f t="shared" si="218"/>
        <v>0</v>
      </c>
      <c r="F171" s="949">
        <f>SUM(F172:F173)</f>
        <v>0</v>
      </c>
      <c r="G171" s="947">
        <f t="shared" ref="G171:O171" si="219">SUM(G172:G173)</f>
        <v>0</v>
      </c>
      <c r="H171" s="948">
        <f t="shared" si="219"/>
        <v>0</v>
      </c>
      <c r="I171" s="949">
        <f t="shared" si="219"/>
        <v>0</v>
      </c>
      <c r="J171" s="950">
        <f t="shared" si="219"/>
        <v>0</v>
      </c>
      <c r="K171" s="948">
        <f t="shared" si="219"/>
        <v>0</v>
      </c>
      <c r="L171" s="949">
        <f t="shared" si="219"/>
        <v>0</v>
      </c>
      <c r="M171" s="947">
        <f t="shared" si="219"/>
        <v>0</v>
      </c>
      <c r="N171" s="948">
        <f t="shared" si="219"/>
        <v>0</v>
      </c>
      <c r="O171" s="949">
        <f t="shared" si="219"/>
        <v>0</v>
      </c>
      <c r="P171" s="899"/>
    </row>
    <row r="172" spans="1:16" ht="48" hidden="1" x14ac:dyDescent="0.25">
      <c r="A172" s="863">
        <v>3310</v>
      </c>
      <c r="B172" s="864" t="s">
        <v>193</v>
      </c>
      <c r="C172" s="1281">
        <f t="shared" si="189"/>
        <v>0</v>
      </c>
      <c r="D172" s="918"/>
      <c r="E172" s="919"/>
      <c r="F172" s="901">
        <f t="shared" ref="F172:F173" si="220">D172+E172</f>
        <v>0</v>
      </c>
      <c r="G172" s="918"/>
      <c r="H172" s="919"/>
      <c r="I172" s="901">
        <f t="shared" ref="I172:I173" si="221">G172+H172</f>
        <v>0</v>
      </c>
      <c r="J172" s="920"/>
      <c r="K172" s="919"/>
      <c r="L172" s="901">
        <f t="shared" ref="L172:L173" si="222">J172+K172</f>
        <v>0</v>
      </c>
      <c r="M172" s="918"/>
      <c r="N172" s="919"/>
      <c r="O172" s="901">
        <f t="shared" ref="O172:O173" si="223">M172+N172</f>
        <v>0</v>
      </c>
      <c r="P172" s="903"/>
    </row>
    <row r="173" spans="1:16" ht="48.75" hidden="1" customHeight="1" x14ac:dyDescent="0.25">
      <c r="A173" s="767">
        <v>3320</v>
      </c>
      <c r="B173" s="803" t="s">
        <v>194</v>
      </c>
      <c r="C173" s="1274">
        <f t="shared" si="189"/>
        <v>0</v>
      </c>
      <c r="D173" s="904"/>
      <c r="E173" s="905"/>
      <c r="F173" s="906">
        <f t="shared" si="220"/>
        <v>0</v>
      </c>
      <c r="G173" s="904"/>
      <c r="H173" s="905"/>
      <c r="I173" s="906">
        <f t="shared" si="221"/>
        <v>0</v>
      </c>
      <c r="J173" s="907"/>
      <c r="K173" s="905"/>
      <c r="L173" s="906">
        <f t="shared" si="222"/>
        <v>0</v>
      </c>
      <c r="M173" s="904"/>
      <c r="N173" s="905"/>
      <c r="O173" s="906">
        <f t="shared" si="223"/>
        <v>0</v>
      </c>
      <c r="P173" s="908"/>
    </row>
    <row r="174" spans="1:16" hidden="1" x14ac:dyDescent="0.25">
      <c r="A174" s="951">
        <v>4000</v>
      </c>
      <c r="B174" s="889" t="s">
        <v>195</v>
      </c>
      <c r="C174" s="1285">
        <f t="shared" si="189"/>
        <v>0</v>
      </c>
      <c r="D174" s="890">
        <f t="shared" ref="D174:E174" si="224">SUM(D175,D178)</f>
        <v>0</v>
      </c>
      <c r="E174" s="891">
        <f t="shared" si="224"/>
        <v>0</v>
      </c>
      <c r="F174" s="892">
        <f>SUM(F175,F178)</f>
        <v>0</v>
      </c>
      <c r="G174" s="890">
        <f t="shared" ref="G174:H174" si="225">SUM(G175,G178)</f>
        <v>0</v>
      </c>
      <c r="H174" s="891">
        <f t="shared" si="225"/>
        <v>0</v>
      </c>
      <c r="I174" s="892">
        <f>SUM(I175,I178)</f>
        <v>0</v>
      </c>
      <c r="J174" s="893">
        <f t="shared" ref="J174:K174" si="226">SUM(J175,J178)</f>
        <v>0</v>
      </c>
      <c r="K174" s="891">
        <f t="shared" si="226"/>
        <v>0</v>
      </c>
      <c r="L174" s="892">
        <f>SUM(L175,L178)</f>
        <v>0</v>
      </c>
      <c r="M174" s="890">
        <f t="shared" ref="M174:O174" si="227">SUM(M175,M178)</f>
        <v>0</v>
      </c>
      <c r="N174" s="891">
        <f t="shared" si="227"/>
        <v>0</v>
      </c>
      <c r="O174" s="892">
        <f t="shared" si="227"/>
        <v>0</v>
      </c>
      <c r="P174" s="174"/>
    </row>
    <row r="175" spans="1:16" ht="24" hidden="1" x14ac:dyDescent="0.25">
      <c r="A175" s="952">
        <v>4200</v>
      </c>
      <c r="B175" s="894" t="s">
        <v>196</v>
      </c>
      <c r="C175" s="1273">
        <f t="shared" si="189"/>
        <v>0</v>
      </c>
      <c r="D175" s="895">
        <f t="shared" ref="D175:E175" si="228">SUM(D176,D177)</f>
        <v>0</v>
      </c>
      <c r="E175" s="896">
        <f t="shared" si="228"/>
        <v>0</v>
      </c>
      <c r="F175" s="897">
        <f>SUM(F176,F177)</f>
        <v>0</v>
      </c>
      <c r="G175" s="895">
        <f t="shared" ref="G175:H175" si="229">SUM(G176,G177)</f>
        <v>0</v>
      </c>
      <c r="H175" s="896">
        <f t="shared" si="229"/>
        <v>0</v>
      </c>
      <c r="I175" s="897">
        <f>SUM(I176,I177)</f>
        <v>0</v>
      </c>
      <c r="J175" s="898">
        <f t="shared" ref="J175:K175" si="230">SUM(J176,J177)</f>
        <v>0</v>
      </c>
      <c r="K175" s="896">
        <f t="shared" si="230"/>
        <v>0</v>
      </c>
      <c r="L175" s="897">
        <f>SUM(L176,L177)</f>
        <v>0</v>
      </c>
      <c r="M175" s="895">
        <f t="shared" ref="M175:O175" si="231">SUM(M176,M177)</f>
        <v>0</v>
      </c>
      <c r="N175" s="896">
        <f t="shared" si="231"/>
        <v>0</v>
      </c>
      <c r="O175" s="897">
        <f t="shared" si="231"/>
        <v>0</v>
      </c>
      <c r="P175" s="921"/>
    </row>
    <row r="176" spans="1:16" ht="36" hidden="1" x14ac:dyDescent="0.25">
      <c r="A176" s="922">
        <v>4240</v>
      </c>
      <c r="B176" s="803" t="s">
        <v>197</v>
      </c>
      <c r="C176" s="1274">
        <f t="shared" si="189"/>
        <v>0</v>
      </c>
      <c r="D176" s="904"/>
      <c r="E176" s="905"/>
      <c r="F176" s="906">
        <f t="shared" ref="F176:F177" si="232">D176+E176</f>
        <v>0</v>
      </c>
      <c r="G176" s="904"/>
      <c r="H176" s="905"/>
      <c r="I176" s="906">
        <f t="shared" ref="I176:I177" si="233">G176+H176</f>
        <v>0</v>
      </c>
      <c r="J176" s="907"/>
      <c r="K176" s="905"/>
      <c r="L176" s="906">
        <f t="shared" ref="L176:L177" si="234">J176+K176</f>
        <v>0</v>
      </c>
      <c r="M176" s="904"/>
      <c r="N176" s="905"/>
      <c r="O176" s="906">
        <f t="shared" ref="O176:O177" si="235">M176+N176</f>
        <v>0</v>
      </c>
      <c r="P176" s="908"/>
    </row>
    <row r="177" spans="1:16" ht="24" hidden="1" x14ac:dyDescent="0.25">
      <c r="A177" s="914">
        <v>4250</v>
      </c>
      <c r="B177" s="811" t="s">
        <v>198</v>
      </c>
      <c r="C177" s="1275">
        <f t="shared" si="189"/>
        <v>0</v>
      </c>
      <c r="D177" s="909"/>
      <c r="E177" s="911"/>
      <c r="F177" s="910">
        <f t="shared" si="232"/>
        <v>0</v>
      </c>
      <c r="G177" s="909"/>
      <c r="H177" s="911"/>
      <c r="I177" s="910">
        <f t="shared" si="233"/>
        <v>0</v>
      </c>
      <c r="J177" s="912"/>
      <c r="K177" s="911"/>
      <c r="L177" s="910">
        <f t="shared" si="234"/>
        <v>0</v>
      </c>
      <c r="M177" s="909"/>
      <c r="N177" s="911"/>
      <c r="O177" s="910">
        <f t="shared" si="235"/>
        <v>0</v>
      </c>
      <c r="P177" s="913"/>
    </row>
    <row r="178" spans="1:16" hidden="1" x14ac:dyDescent="0.25">
      <c r="A178" s="791">
        <v>4300</v>
      </c>
      <c r="B178" s="894" t="s">
        <v>199</v>
      </c>
      <c r="C178" s="1273">
        <f t="shared" si="189"/>
        <v>0</v>
      </c>
      <c r="D178" s="895">
        <f t="shared" ref="D178:E178" si="236">SUM(D179)</f>
        <v>0</v>
      </c>
      <c r="E178" s="896">
        <f t="shared" si="236"/>
        <v>0</v>
      </c>
      <c r="F178" s="897">
        <f>SUM(F179)</f>
        <v>0</v>
      </c>
      <c r="G178" s="895">
        <f t="shared" ref="G178:H178" si="237">SUM(G179)</f>
        <v>0</v>
      </c>
      <c r="H178" s="896">
        <f t="shared" si="237"/>
        <v>0</v>
      </c>
      <c r="I178" s="897">
        <f>SUM(I179)</f>
        <v>0</v>
      </c>
      <c r="J178" s="898">
        <f t="shared" ref="J178:K178" si="238">SUM(J179)</f>
        <v>0</v>
      </c>
      <c r="K178" s="896">
        <f t="shared" si="238"/>
        <v>0</v>
      </c>
      <c r="L178" s="897">
        <f>SUM(L179)</f>
        <v>0</v>
      </c>
      <c r="M178" s="895">
        <f t="shared" ref="M178:O178" si="239">SUM(M179)</f>
        <v>0</v>
      </c>
      <c r="N178" s="896">
        <f t="shared" si="239"/>
        <v>0</v>
      </c>
      <c r="O178" s="897">
        <f t="shared" si="239"/>
        <v>0</v>
      </c>
      <c r="P178" s="921"/>
    </row>
    <row r="179" spans="1:16" ht="24" hidden="1" x14ac:dyDescent="0.25">
      <c r="A179" s="922">
        <v>4310</v>
      </c>
      <c r="B179" s="803" t="s">
        <v>200</v>
      </c>
      <c r="C179" s="1274">
        <f t="shared" si="189"/>
        <v>0</v>
      </c>
      <c r="D179" s="923">
        <f t="shared" ref="D179:E179" si="240">SUM(D180:D180)</f>
        <v>0</v>
      </c>
      <c r="E179" s="924">
        <f t="shared" si="240"/>
        <v>0</v>
      </c>
      <c r="F179" s="906">
        <f>SUM(F180:F180)</f>
        <v>0</v>
      </c>
      <c r="G179" s="923">
        <f t="shared" ref="G179:H179" si="241">SUM(G180:G180)</f>
        <v>0</v>
      </c>
      <c r="H179" s="924">
        <f t="shared" si="241"/>
        <v>0</v>
      </c>
      <c r="I179" s="906">
        <f>SUM(I180:I180)</f>
        <v>0</v>
      </c>
      <c r="J179" s="925">
        <f t="shared" ref="J179:K179" si="242">SUM(J180:J180)</f>
        <v>0</v>
      </c>
      <c r="K179" s="924">
        <f t="shared" si="242"/>
        <v>0</v>
      </c>
      <c r="L179" s="906">
        <f>SUM(L180:L180)</f>
        <v>0</v>
      </c>
      <c r="M179" s="923">
        <f t="shared" ref="M179:O179" si="243">SUM(M180:M180)</f>
        <v>0</v>
      </c>
      <c r="N179" s="924">
        <f t="shared" si="243"/>
        <v>0</v>
      </c>
      <c r="O179" s="906">
        <f t="shared" si="243"/>
        <v>0</v>
      </c>
      <c r="P179" s="908"/>
    </row>
    <row r="180" spans="1:16" ht="36" hidden="1" x14ac:dyDescent="0.25">
      <c r="A180" s="774">
        <v>4311</v>
      </c>
      <c r="B180" s="811" t="s">
        <v>201</v>
      </c>
      <c r="C180" s="1275">
        <f t="shared" si="189"/>
        <v>0</v>
      </c>
      <c r="D180" s="909"/>
      <c r="E180" s="911"/>
      <c r="F180" s="910">
        <f>D180+E180</f>
        <v>0</v>
      </c>
      <c r="G180" s="909"/>
      <c r="H180" s="911"/>
      <c r="I180" s="910">
        <f>G180+H180</f>
        <v>0</v>
      </c>
      <c r="J180" s="912"/>
      <c r="K180" s="911"/>
      <c r="L180" s="910">
        <f>J180+K180</f>
        <v>0</v>
      </c>
      <c r="M180" s="909"/>
      <c r="N180" s="911"/>
      <c r="O180" s="910">
        <f t="shared" ref="O180" si="244">M180+N180</f>
        <v>0</v>
      </c>
      <c r="P180" s="913"/>
    </row>
    <row r="181" spans="1:16" s="751" customFormat="1" ht="24" x14ac:dyDescent="0.25">
      <c r="A181" s="953"/>
      <c r="B181" s="743" t="s">
        <v>202</v>
      </c>
      <c r="C181" s="1282">
        <f t="shared" si="189"/>
        <v>26923</v>
      </c>
      <c r="D181" s="871">
        <f t="shared" ref="D181:O181" si="245">SUM(D182,D211,D252,D265)</f>
        <v>25700</v>
      </c>
      <c r="E181" s="872">
        <f t="shared" si="245"/>
        <v>0</v>
      </c>
      <c r="F181" s="873">
        <f t="shared" si="245"/>
        <v>25700</v>
      </c>
      <c r="G181" s="871">
        <f t="shared" si="245"/>
        <v>0</v>
      </c>
      <c r="H181" s="872">
        <f t="shared" si="245"/>
        <v>0</v>
      </c>
      <c r="I181" s="873">
        <f t="shared" si="245"/>
        <v>0</v>
      </c>
      <c r="J181" s="874">
        <f t="shared" si="245"/>
        <v>1223</v>
      </c>
      <c r="K181" s="872">
        <f t="shared" si="245"/>
        <v>0</v>
      </c>
      <c r="L181" s="873">
        <f t="shared" si="245"/>
        <v>1223</v>
      </c>
      <c r="M181" s="871">
        <f t="shared" si="245"/>
        <v>0</v>
      </c>
      <c r="N181" s="872">
        <f t="shared" si="245"/>
        <v>0</v>
      </c>
      <c r="O181" s="873">
        <f t="shared" si="245"/>
        <v>0</v>
      </c>
      <c r="P181" s="954"/>
    </row>
    <row r="182" spans="1:16" x14ac:dyDescent="0.25">
      <c r="A182" s="889">
        <v>5000</v>
      </c>
      <c r="B182" s="889" t="s">
        <v>203</v>
      </c>
      <c r="C182" s="1285">
        <f t="shared" si="189"/>
        <v>25700</v>
      </c>
      <c r="D182" s="890">
        <f t="shared" ref="D182:E182" si="246">D183+D187</f>
        <v>25700</v>
      </c>
      <c r="E182" s="891">
        <f t="shared" si="246"/>
        <v>0</v>
      </c>
      <c r="F182" s="892">
        <f>F183+F187</f>
        <v>25700</v>
      </c>
      <c r="G182" s="890">
        <f t="shared" ref="G182:H182" si="247">G183+G187</f>
        <v>0</v>
      </c>
      <c r="H182" s="891">
        <f t="shared" si="247"/>
        <v>0</v>
      </c>
      <c r="I182" s="892">
        <f>I183+I187</f>
        <v>0</v>
      </c>
      <c r="J182" s="893">
        <f t="shared" ref="J182:K182" si="248">J183+J187</f>
        <v>0</v>
      </c>
      <c r="K182" s="891">
        <f t="shared" si="248"/>
        <v>0</v>
      </c>
      <c r="L182" s="892">
        <f>L183+L187</f>
        <v>0</v>
      </c>
      <c r="M182" s="890">
        <f t="shared" ref="M182:O182" si="249">M183+M187</f>
        <v>0</v>
      </c>
      <c r="N182" s="891">
        <f t="shared" si="249"/>
        <v>0</v>
      </c>
      <c r="O182" s="892">
        <f t="shared" si="249"/>
        <v>0</v>
      </c>
      <c r="P182" s="174"/>
    </row>
    <row r="183" spans="1:16" hidden="1" x14ac:dyDescent="0.25">
      <c r="A183" s="791">
        <v>5100</v>
      </c>
      <c r="B183" s="894" t="s">
        <v>204</v>
      </c>
      <c r="C183" s="1273">
        <f t="shared" si="189"/>
        <v>0</v>
      </c>
      <c r="D183" s="895">
        <f t="shared" ref="D183:E183" si="250">SUM(D184:D186)</f>
        <v>0</v>
      </c>
      <c r="E183" s="896">
        <f t="shared" si="250"/>
        <v>0</v>
      </c>
      <c r="F183" s="897">
        <f>SUM(F184:F186)</f>
        <v>0</v>
      </c>
      <c r="G183" s="895">
        <f t="shared" ref="G183:H183" si="251">SUM(G184:G186)</f>
        <v>0</v>
      </c>
      <c r="H183" s="896">
        <f t="shared" si="251"/>
        <v>0</v>
      </c>
      <c r="I183" s="897">
        <f>SUM(I184:I186)</f>
        <v>0</v>
      </c>
      <c r="J183" s="898">
        <f t="shared" ref="J183:K183" si="252">SUM(J184:J186)</f>
        <v>0</v>
      </c>
      <c r="K183" s="896">
        <f t="shared" si="252"/>
        <v>0</v>
      </c>
      <c r="L183" s="897">
        <f>SUM(L184:L186)</f>
        <v>0</v>
      </c>
      <c r="M183" s="895">
        <f t="shared" ref="M183:O183" si="253">SUM(M184:M186)</f>
        <v>0</v>
      </c>
      <c r="N183" s="896">
        <f t="shared" si="253"/>
        <v>0</v>
      </c>
      <c r="O183" s="897">
        <f t="shared" si="253"/>
        <v>0</v>
      </c>
      <c r="P183" s="921"/>
    </row>
    <row r="184" spans="1:16" hidden="1" x14ac:dyDescent="0.25">
      <c r="A184" s="922">
        <v>5110</v>
      </c>
      <c r="B184" s="803" t="s">
        <v>205</v>
      </c>
      <c r="C184" s="1274">
        <f t="shared" si="189"/>
        <v>0</v>
      </c>
      <c r="D184" s="904"/>
      <c r="E184" s="905"/>
      <c r="F184" s="906">
        <f t="shared" ref="F184:F186" si="254">D184+E184</f>
        <v>0</v>
      </c>
      <c r="G184" s="904"/>
      <c r="H184" s="905"/>
      <c r="I184" s="906">
        <f t="shared" ref="I184:I186" si="255">G184+H184</f>
        <v>0</v>
      </c>
      <c r="J184" s="907"/>
      <c r="K184" s="905"/>
      <c r="L184" s="906">
        <f t="shared" ref="L184:L186" si="256">J184+K184</f>
        <v>0</v>
      </c>
      <c r="M184" s="904"/>
      <c r="N184" s="905"/>
      <c r="O184" s="906">
        <f t="shared" ref="O184:O186" si="257">M184+N184</f>
        <v>0</v>
      </c>
      <c r="P184" s="908"/>
    </row>
    <row r="185" spans="1:16" ht="24" hidden="1" x14ac:dyDescent="0.25">
      <c r="A185" s="914">
        <v>5120</v>
      </c>
      <c r="B185" s="811" t="s">
        <v>206</v>
      </c>
      <c r="C185" s="1275">
        <f t="shared" si="189"/>
        <v>0</v>
      </c>
      <c r="D185" s="909"/>
      <c r="E185" s="911"/>
      <c r="F185" s="910">
        <f t="shared" si="254"/>
        <v>0</v>
      </c>
      <c r="G185" s="909"/>
      <c r="H185" s="911"/>
      <c r="I185" s="910">
        <f t="shared" si="255"/>
        <v>0</v>
      </c>
      <c r="J185" s="912"/>
      <c r="K185" s="911"/>
      <c r="L185" s="910">
        <f t="shared" si="256"/>
        <v>0</v>
      </c>
      <c r="M185" s="909"/>
      <c r="N185" s="911"/>
      <c r="O185" s="910">
        <f t="shared" si="257"/>
        <v>0</v>
      </c>
      <c r="P185" s="913"/>
    </row>
    <row r="186" spans="1:16" hidden="1" x14ac:dyDescent="0.25">
      <c r="A186" s="914">
        <v>5140</v>
      </c>
      <c r="B186" s="811" t="s">
        <v>207</v>
      </c>
      <c r="C186" s="1275">
        <f t="shared" si="189"/>
        <v>0</v>
      </c>
      <c r="D186" s="909"/>
      <c r="E186" s="911"/>
      <c r="F186" s="910">
        <f t="shared" si="254"/>
        <v>0</v>
      </c>
      <c r="G186" s="909"/>
      <c r="H186" s="911"/>
      <c r="I186" s="910">
        <f t="shared" si="255"/>
        <v>0</v>
      </c>
      <c r="J186" s="912"/>
      <c r="K186" s="911"/>
      <c r="L186" s="910">
        <f t="shared" si="256"/>
        <v>0</v>
      </c>
      <c r="M186" s="909"/>
      <c r="N186" s="911"/>
      <c r="O186" s="910">
        <f t="shared" si="257"/>
        <v>0</v>
      </c>
      <c r="P186" s="913"/>
    </row>
    <row r="187" spans="1:16" ht="24" x14ac:dyDescent="0.25">
      <c r="A187" s="791">
        <v>5200</v>
      </c>
      <c r="B187" s="894" t="s">
        <v>208</v>
      </c>
      <c r="C187" s="1273">
        <f t="shared" si="189"/>
        <v>25700</v>
      </c>
      <c r="D187" s="895">
        <f t="shared" ref="D187:E187" si="258">D188+D198+D199+D206+D207+D208+D210</f>
        <v>25700</v>
      </c>
      <c r="E187" s="896">
        <f t="shared" si="258"/>
        <v>0</v>
      </c>
      <c r="F187" s="897">
        <f>F188+F198+F199+F206+F207+F208+F210</f>
        <v>25700</v>
      </c>
      <c r="G187" s="895">
        <f t="shared" ref="G187:H187" si="259">G188+G198+G199+G206+G207+G208+G210</f>
        <v>0</v>
      </c>
      <c r="H187" s="896">
        <f t="shared" si="259"/>
        <v>0</v>
      </c>
      <c r="I187" s="897">
        <f>I188+I198+I199+I206+I207+I208+I210</f>
        <v>0</v>
      </c>
      <c r="J187" s="898">
        <f t="shared" ref="J187:K187" si="260">J188+J198+J199+J206+J207+J208+J210</f>
        <v>0</v>
      </c>
      <c r="K187" s="896">
        <f t="shared" si="260"/>
        <v>0</v>
      </c>
      <c r="L187" s="897">
        <f>L188+L198+L199+L206+L207+L208+L210</f>
        <v>0</v>
      </c>
      <c r="M187" s="895">
        <f t="shared" ref="M187:O187" si="261">M188+M198+M199+M206+M207+M208+M210</f>
        <v>0</v>
      </c>
      <c r="N187" s="896">
        <f t="shared" si="261"/>
        <v>0</v>
      </c>
      <c r="O187" s="897">
        <f t="shared" si="261"/>
        <v>0</v>
      </c>
      <c r="P187" s="921"/>
    </row>
    <row r="188" spans="1:16" hidden="1" x14ac:dyDescent="0.25">
      <c r="A188" s="900">
        <v>5210</v>
      </c>
      <c r="B188" s="864" t="s">
        <v>209</v>
      </c>
      <c r="C188" s="1281">
        <f t="shared" si="189"/>
        <v>0</v>
      </c>
      <c r="D188" s="869">
        <f t="shared" ref="D188:E188" si="262">SUM(D189:D197)</f>
        <v>0</v>
      </c>
      <c r="E188" s="870">
        <f t="shared" si="262"/>
        <v>0</v>
      </c>
      <c r="F188" s="901">
        <f>SUM(F189:F197)</f>
        <v>0</v>
      </c>
      <c r="G188" s="869">
        <f t="shared" ref="G188:H188" si="263">SUM(G189:G197)</f>
        <v>0</v>
      </c>
      <c r="H188" s="870">
        <f t="shared" si="263"/>
        <v>0</v>
      </c>
      <c r="I188" s="901">
        <f>SUM(I189:I197)</f>
        <v>0</v>
      </c>
      <c r="J188" s="902">
        <f t="shared" ref="J188:K188" si="264">SUM(J189:J197)</f>
        <v>0</v>
      </c>
      <c r="K188" s="870">
        <f t="shared" si="264"/>
        <v>0</v>
      </c>
      <c r="L188" s="901">
        <f>SUM(L189:L197)</f>
        <v>0</v>
      </c>
      <c r="M188" s="869">
        <f t="shared" ref="M188:O188" si="265">SUM(M189:M197)</f>
        <v>0</v>
      </c>
      <c r="N188" s="870">
        <f t="shared" si="265"/>
        <v>0</v>
      </c>
      <c r="O188" s="901">
        <f t="shared" si="265"/>
        <v>0</v>
      </c>
      <c r="P188" s="903"/>
    </row>
    <row r="189" spans="1:16" hidden="1" x14ac:dyDescent="0.25">
      <c r="A189" s="767">
        <v>5211</v>
      </c>
      <c r="B189" s="803" t="s">
        <v>210</v>
      </c>
      <c r="C189" s="1274">
        <f t="shared" si="189"/>
        <v>0</v>
      </c>
      <c r="D189" s="904"/>
      <c r="E189" s="905"/>
      <c r="F189" s="906">
        <f t="shared" ref="F189:F198" si="266">D189+E189</f>
        <v>0</v>
      </c>
      <c r="G189" s="904"/>
      <c r="H189" s="905"/>
      <c r="I189" s="906">
        <f t="shared" ref="I189:I198" si="267">G189+H189</f>
        <v>0</v>
      </c>
      <c r="J189" s="907"/>
      <c r="K189" s="905"/>
      <c r="L189" s="906">
        <f t="shared" ref="L189:L198" si="268">J189+K189</f>
        <v>0</v>
      </c>
      <c r="M189" s="904"/>
      <c r="N189" s="905"/>
      <c r="O189" s="906">
        <f t="shared" ref="O189:O198" si="269">M189+N189</f>
        <v>0</v>
      </c>
      <c r="P189" s="908"/>
    </row>
    <row r="190" spans="1:16" hidden="1" x14ac:dyDescent="0.25">
      <c r="A190" s="774">
        <v>5212</v>
      </c>
      <c r="B190" s="811" t="s">
        <v>211</v>
      </c>
      <c r="C190" s="1275">
        <f t="shared" si="189"/>
        <v>0</v>
      </c>
      <c r="D190" s="909"/>
      <c r="E190" s="911"/>
      <c r="F190" s="910">
        <f t="shared" si="266"/>
        <v>0</v>
      </c>
      <c r="G190" s="909"/>
      <c r="H190" s="911"/>
      <c r="I190" s="910">
        <f t="shared" si="267"/>
        <v>0</v>
      </c>
      <c r="J190" s="912"/>
      <c r="K190" s="911"/>
      <c r="L190" s="910">
        <f t="shared" si="268"/>
        <v>0</v>
      </c>
      <c r="M190" s="909"/>
      <c r="N190" s="911"/>
      <c r="O190" s="910">
        <f t="shared" si="269"/>
        <v>0</v>
      </c>
      <c r="P190" s="913"/>
    </row>
    <row r="191" spans="1:16" hidden="1" x14ac:dyDescent="0.25">
      <c r="A191" s="774">
        <v>5213</v>
      </c>
      <c r="B191" s="811" t="s">
        <v>212</v>
      </c>
      <c r="C191" s="1275">
        <f t="shared" si="189"/>
        <v>0</v>
      </c>
      <c r="D191" s="909"/>
      <c r="E191" s="911"/>
      <c r="F191" s="910">
        <f t="shared" si="266"/>
        <v>0</v>
      </c>
      <c r="G191" s="909"/>
      <c r="H191" s="911"/>
      <c r="I191" s="910">
        <f t="shared" si="267"/>
        <v>0</v>
      </c>
      <c r="J191" s="912"/>
      <c r="K191" s="911"/>
      <c r="L191" s="910">
        <f t="shared" si="268"/>
        <v>0</v>
      </c>
      <c r="M191" s="909"/>
      <c r="N191" s="911"/>
      <c r="O191" s="910">
        <f t="shared" si="269"/>
        <v>0</v>
      </c>
      <c r="P191" s="913"/>
    </row>
    <row r="192" spans="1:16" hidden="1" x14ac:dyDescent="0.25">
      <c r="A192" s="774">
        <v>5214</v>
      </c>
      <c r="B192" s="811" t="s">
        <v>213</v>
      </c>
      <c r="C192" s="1275">
        <f t="shared" si="189"/>
        <v>0</v>
      </c>
      <c r="D192" s="909"/>
      <c r="E192" s="911"/>
      <c r="F192" s="910">
        <f t="shared" si="266"/>
        <v>0</v>
      </c>
      <c r="G192" s="909"/>
      <c r="H192" s="911"/>
      <c r="I192" s="910">
        <f t="shared" si="267"/>
        <v>0</v>
      </c>
      <c r="J192" s="912"/>
      <c r="K192" s="911"/>
      <c r="L192" s="910">
        <f t="shared" si="268"/>
        <v>0</v>
      </c>
      <c r="M192" s="909"/>
      <c r="N192" s="911"/>
      <c r="O192" s="910">
        <f t="shared" si="269"/>
        <v>0</v>
      </c>
      <c r="P192" s="913"/>
    </row>
    <row r="193" spans="1:16" hidden="1" x14ac:dyDescent="0.25">
      <c r="A193" s="774">
        <v>5215</v>
      </c>
      <c r="B193" s="811" t="s">
        <v>214</v>
      </c>
      <c r="C193" s="1275">
        <f t="shared" si="189"/>
        <v>0</v>
      </c>
      <c r="D193" s="909"/>
      <c r="E193" s="911"/>
      <c r="F193" s="910">
        <f t="shared" si="266"/>
        <v>0</v>
      </c>
      <c r="G193" s="909"/>
      <c r="H193" s="911"/>
      <c r="I193" s="910">
        <f t="shared" si="267"/>
        <v>0</v>
      </c>
      <c r="J193" s="912"/>
      <c r="K193" s="911"/>
      <c r="L193" s="910">
        <f t="shared" si="268"/>
        <v>0</v>
      </c>
      <c r="M193" s="909"/>
      <c r="N193" s="911"/>
      <c r="O193" s="910">
        <f t="shared" si="269"/>
        <v>0</v>
      </c>
      <c r="P193" s="913"/>
    </row>
    <row r="194" spans="1:16" ht="14.25" hidden="1" customHeight="1" x14ac:dyDescent="0.25">
      <c r="A194" s="774">
        <v>5216</v>
      </c>
      <c r="B194" s="811" t="s">
        <v>215</v>
      </c>
      <c r="C194" s="1275">
        <f t="shared" si="189"/>
        <v>0</v>
      </c>
      <c r="D194" s="909"/>
      <c r="E194" s="911"/>
      <c r="F194" s="910">
        <f t="shared" si="266"/>
        <v>0</v>
      </c>
      <c r="G194" s="909"/>
      <c r="H194" s="911"/>
      <c r="I194" s="910">
        <f t="shared" si="267"/>
        <v>0</v>
      </c>
      <c r="J194" s="912"/>
      <c r="K194" s="911"/>
      <c r="L194" s="910">
        <f t="shared" si="268"/>
        <v>0</v>
      </c>
      <c r="M194" s="909"/>
      <c r="N194" s="911"/>
      <c r="O194" s="910">
        <f t="shared" si="269"/>
        <v>0</v>
      </c>
      <c r="P194" s="913"/>
    </row>
    <row r="195" spans="1:16" hidden="1" x14ac:dyDescent="0.25">
      <c r="A195" s="774">
        <v>5217</v>
      </c>
      <c r="B195" s="811" t="s">
        <v>216</v>
      </c>
      <c r="C195" s="1275">
        <f t="shared" si="189"/>
        <v>0</v>
      </c>
      <c r="D195" s="909"/>
      <c r="E195" s="911"/>
      <c r="F195" s="910">
        <f t="shared" si="266"/>
        <v>0</v>
      </c>
      <c r="G195" s="909"/>
      <c r="H195" s="911"/>
      <c r="I195" s="910">
        <f t="shared" si="267"/>
        <v>0</v>
      </c>
      <c r="J195" s="912"/>
      <c r="K195" s="911"/>
      <c r="L195" s="910">
        <f t="shared" si="268"/>
        <v>0</v>
      </c>
      <c r="M195" s="909"/>
      <c r="N195" s="911"/>
      <c r="O195" s="910">
        <f t="shared" si="269"/>
        <v>0</v>
      </c>
      <c r="P195" s="913"/>
    </row>
    <row r="196" spans="1:16" hidden="1" x14ac:dyDescent="0.25">
      <c r="A196" s="774">
        <v>5218</v>
      </c>
      <c r="B196" s="811" t="s">
        <v>217</v>
      </c>
      <c r="C196" s="1275">
        <f t="shared" si="189"/>
        <v>0</v>
      </c>
      <c r="D196" s="909"/>
      <c r="E196" s="911"/>
      <c r="F196" s="910">
        <f t="shared" si="266"/>
        <v>0</v>
      </c>
      <c r="G196" s="909"/>
      <c r="H196" s="911"/>
      <c r="I196" s="910">
        <f t="shared" si="267"/>
        <v>0</v>
      </c>
      <c r="J196" s="912"/>
      <c r="K196" s="911"/>
      <c r="L196" s="910">
        <f t="shared" si="268"/>
        <v>0</v>
      </c>
      <c r="M196" s="909"/>
      <c r="N196" s="911"/>
      <c r="O196" s="910">
        <f t="shared" si="269"/>
        <v>0</v>
      </c>
      <c r="P196" s="913"/>
    </row>
    <row r="197" spans="1:16" hidden="1" x14ac:dyDescent="0.25">
      <c r="A197" s="774">
        <v>5219</v>
      </c>
      <c r="B197" s="811" t="s">
        <v>218</v>
      </c>
      <c r="C197" s="1275">
        <f t="shared" si="189"/>
        <v>0</v>
      </c>
      <c r="D197" s="909"/>
      <c r="E197" s="911"/>
      <c r="F197" s="910">
        <f t="shared" si="266"/>
        <v>0</v>
      </c>
      <c r="G197" s="909"/>
      <c r="H197" s="911"/>
      <c r="I197" s="910">
        <f t="shared" si="267"/>
        <v>0</v>
      </c>
      <c r="J197" s="912"/>
      <c r="K197" s="911"/>
      <c r="L197" s="910">
        <f t="shared" si="268"/>
        <v>0</v>
      </c>
      <c r="M197" s="909"/>
      <c r="N197" s="911"/>
      <c r="O197" s="910">
        <f t="shared" si="269"/>
        <v>0</v>
      </c>
      <c r="P197" s="913"/>
    </row>
    <row r="198" spans="1:16" ht="13.5" hidden="1" customHeight="1" x14ac:dyDescent="0.25">
      <c r="A198" s="914">
        <v>5220</v>
      </c>
      <c r="B198" s="811" t="s">
        <v>219</v>
      </c>
      <c r="C198" s="1275">
        <f t="shared" si="189"/>
        <v>0</v>
      </c>
      <c r="D198" s="909"/>
      <c r="E198" s="911"/>
      <c r="F198" s="910">
        <f t="shared" si="266"/>
        <v>0</v>
      </c>
      <c r="G198" s="909"/>
      <c r="H198" s="911"/>
      <c r="I198" s="910">
        <f t="shared" si="267"/>
        <v>0</v>
      </c>
      <c r="J198" s="912"/>
      <c r="K198" s="911"/>
      <c r="L198" s="910">
        <f t="shared" si="268"/>
        <v>0</v>
      </c>
      <c r="M198" s="909"/>
      <c r="N198" s="911"/>
      <c r="O198" s="910">
        <f t="shared" si="269"/>
        <v>0</v>
      </c>
      <c r="P198" s="913"/>
    </row>
    <row r="199" spans="1:16" x14ac:dyDescent="0.25">
      <c r="A199" s="914">
        <v>5230</v>
      </c>
      <c r="B199" s="811" t="s">
        <v>220</v>
      </c>
      <c r="C199" s="1275">
        <f t="shared" si="189"/>
        <v>10500</v>
      </c>
      <c r="D199" s="915">
        <f t="shared" ref="D199:E199" si="270">SUM(D200:D205)</f>
        <v>10500</v>
      </c>
      <c r="E199" s="675">
        <f t="shared" si="270"/>
        <v>0</v>
      </c>
      <c r="F199" s="910">
        <f>SUM(F200:F205)</f>
        <v>10500</v>
      </c>
      <c r="G199" s="915">
        <f t="shared" ref="G199:H199" si="271">SUM(G200:G205)</f>
        <v>0</v>
      </c>
      <c r="H199" s="675">
        <f t="shared" si="271"/>
        <v>0</v>
      </c>
      <c r="I199" s="910">
        <f>SUM(I200:I205)</f>
        <v>0</v>
      </c>
      <c r="J199" s="916">
        <f t="shared" ref="J199:K199" si="272">SUM(J200:J205)</f>
        <v>0</v>
      </c>
      <c r="K199" s="675">
        <f t="shared" si="272"/>
        <v>0</v>
      </c>
      <c r="L199" s="910">
        <f>SUM(L200:L205)</f>
        <v>0</v>
      </c>
      <c r="M199" s="915">
        <f t="shared" ref="M199:O199" si="273">SUM(M200:M205)</f>
        <v>0</v>
      </c>
      <c r="N199" s="675">
        <f t="shared" si="273"/>
        <v>0</v>
      </c>
      <c r="O199" s="910">
        <f t="shared" si="273"/>
        <v>0</v>
      </c>
      <c r="P199" s="913"/>
    </row>
    <row r="200" spans="1:16" hidden="1" x14ac:dyDescent="0.25">
      <c r="A200" s="774">
        <v>5231</v>
      </c>
      <c r="B200" s="811" t="s">
        <v>221</v>
      </c>
      <c r="C200" s="1275">
        <f t="shared" si="189"/>
        <v>0</v>
      </c>
      <c r="D200" s="909"/>
      <c r="E200" s="911"/>
      <c r="F200" s="910">
        <f t="shared" ref="F200:F207" si="274">D200+E200</f>
        <v>0</v>
      </c>
      <c r="G200" s="909"/>
      <c r="H200" s="911"/>
      <c r="I200" s="910">
        <f t="shared" ref="I200:I207" si="275">G200+H200</f>
        <v>0</v>
      </c>
      <c r="J200" s="912"/>
      <c r="K200" s="911"/>
      <c r="L200" s="910">
        <f t="shared" ref="L200:L207" si="276">J200+K200</f>
        <v>0</v>
      </c>
      <c r="M200" s="909"/>
      <c r="N200" s="911"/>
      <c r="O200" s="910">
        <f t="shared" ref="O200:O207" si="277">M200+N200</f>
        <v>0</v>
      </c>
      <c r="P200" s="913"/>
    </row>
    <row r="201" spans="1:16" hidden="1" x14ac:dyDescent="0.25">
      <c r="A201" s="774">
        <v>5233</v>
      </c>
      <c r="B201" s="811" t="s">
        <v>222</v>
      </c>
      <c r="C201" s="1275">
        <f t="shared" si="189"/>
        <v>0</v>
      </c>
      <c r="D201" s="909"/>
      <c r="E201" s="911"/>
      <c r="F201" s="910">
        <f t="shared" si="274"/>
        <v>0</v>
      </c>
      <c r="G201" s="909"/>
      <c r="H201" s="911"/>
      <c r="I201" s="910">
        <f t="shared" si="275"/>
        <v>0</v>
      </c>
      <c r="J201" s="912"/>
      <c r="K201" s="911"/>
      <c r="L201" s="910">
        <f t="shared" si="276"/>
        <v>0</v>
      </c>
      <c r="M201" s="909"/>
      <c r="N201" s="911"/>
      <c r="O201" s="910">
        <f t="shared" si="277"/>
        <v>0</v>
      </c>
      <c r="P201" s="913"/>
    </row>
    <row r="202" spans="1:16" ht="24" hidden="1" x14ac:dyDescent="0.25">
      <c r="A202" s="774">
        <v>5234</v>
      </c>
      <c r="B202" s="811" t="s">
        <v>223</v>
      </c>
      <c r="C202" s="1275">
        <f t="shared" si="189"/>
        <v>0</v>
      </c>
      <c r="D202" s="909"/>
      <c r="E202" s="911"/>
      <c r="F202" s="910">
        <f t="shared" si="274"/>
        <v>0</v>
      </c>
      <c r="G202" s="909"/>
      <c r="H202" s="911"/>
      <c r="I202" s="910">
        <f t="shared" si="275"/>
        <v>0</v>
      </c>
      <c r="J202" s="912"/>
      <c r="K202" s="911"/>
      <c r="L202" s="910">
        <f t="shared" si="276"/>
        <v>0</v>
      </c>
      <c r="M202" s="909"/>
      <c r="N202" s="911"/>
      <c r="O202" s="910">
        <f t="shared" si="277"/>
        <v>0</v>
      </c>
      <c r="P202" s="913"/>
    </row>
    <row r="203" spans="1:16" ht="14.25" hidden="1" customHeight="1" x14ac:dyDescent="0.25">
      <c r="A203" s="774">
        <v>5236</v>
      </c>
      <c r="B203" s="811" t="s">
        <v>224</v>
      </c>
      <c r="C203" s="1275">
        <f t="shared" si="189"/>
        <v>0</v>
      </c>
      <c r="D203" s="909"/>
      <c r="E203" s="911"/>
      <c r="F203" s="910">
        <f t="shared" si="274"/>
        <v>0</v>
      </c>
      <c r="G203" s="909"/>
      <c r="H203" s="911"/>
      <c r="I203" s="910">
        <f t="shared" si="275"/>
        <v>0</v>
      </c>
      <c r="J203" s="912"/>
      <c r="K203" s="911"/>
      <c r="L203" s="910">
        <f t="shared" si="276"/>
        <v>0</v>
      </c>
      <c r="M203" s="909"/>
      <c r="N203" s="911"/>
      <c r="O203" s="910">
        <f t="shared" si="277"/>
        <v>0</v>
      </c>
      <c r="P203" s="913"/>
    </row>
    <row r="204" spans="1:16" ht="24" hidden="1" x14ac:dyDescent="0.25">
      <c r="A204" s="774">
        <v>5238</v>
      </c>
      <c r="B204" s="811" t="s">
        <v>225</v>
      </c>
      <c r="C204" s="1275">
        <f t="shared" si="189"/>
        <v>0</v>
      </c>
      <c r="D204" s="909"/>
      <c r="E204" s="911"/>
      <c r="F204" s="910">
        <f t="shared" si="274"/>
        <v>0</v>
      </c>
      <c r="G204" s="909"/>
      <c r="H204" s="911"/>
      <c r="I204" s="910">
        <f t="shared" si="275"/>
        <v>0</v>
      </c>
      <c r="J204" s="912"/>
      <c r="K204" s="911"/>
      <c r="L204" s="910">
        <f t="shared" si="276"/>
        <v>0</v>
      </c>
      <c r="M204" s="909"/>
      <c r="N204" s="911"/>
      <c r="O204" s="910">
        <f t="shared" si="277"/>
        <v>0</v>
      </c>
      <c r="P204" s="913"/>
    </row>
    <row r="205" spans="1:16" ht="24" x14ac:dyDescent="0.25">
      <c r="A205" s="774">
        <v>5239</v>
      </c>
      <c r="B205" s="811" t="s">
        <v>226</v>
      </c>
      <c r="C205" s="1275">
        <f t="shared" si="189"/>
        <v>10500</v>
      </c>
      <c r="D205" s="909">
        <v>10500</v>
      </c>
      <c r="E205" s="191"/>
      <c r="F205" s="910">
        <f t="shared" si="274"/>
        <v>10500</v>
      </c>
      <c r="G205" s="909"/>
      <c r="H205" s="911"/>
      <c r="I205" s="910">
        <f t="shared" si="275"/>
        <v>0</v>
      </c>
      <c r="J205" s="912"/>
      <c r="K205" s="191"/>
      <c r="L205" s="910">
        <f t="shared" si="276"/>
        <v>0</v>
      </c>
      <c r="M205" s="909"/>
      <c r="N205" s="911"/>
      <c r="O205" s="910">
        <f t="shared" si="277"/>
        <v>0</v>
      </c>
      <c r="P205" s="208"/>
    </row>
    <row r="206" spans="1:16" ht="24" hidden="1" x14ac:dyDescent="0.25">
      <c r="A206" s="914">
        <v>5240</v>
      </c>
      <c r="B206" s="811" t="s">
        <v>227</v>
      </c>
      <c r="C206" s="1275">
        <f t="shared" si="189"/>
        <v>0</v>
      </c>
      <c r="D206" s="909"/>
      <c r="E206" s="911"/>
      <c r="F206" s="910">
        <f t="shared" si="274"/>
        <v>0</v>
      </c>
      <c r="G206" s="909"/>
      <c r="H206" s="911"/>
      <c r="I206" s="910">
        <f t="shared" si="275"/>
        <v>0</v>
      </c>
      <c r="J206" s="912"/>
      <c r="K206" s="911"/>
      <c r="L206" s="910">
        <f t="shared" si="276"/>
        <v>0</v>
      </c>
      <c r="M206" s="909"/>
      <c r="N206" s="911"/>
      <c r="O206" s="910">
        <f t="shared" si="277"/>
        <v>0</v>
      </c>
      <c r="P206" s="913"/>
    </row>
    <row r="207" spans="1:16" x14ac:dyDescent="0.25">
      <c r="A207" s="914">
        <v>5250</v>
      </c>
      <c r="B207" s="811" t="s">
        <v>228</v>
      </c>
      <c r="C207" s="1275">
        <f t="shared" si="189"/>
        <v>15200</v>
      </c>
      <c r="D207" s="909">
        <v>15200</v>
      </c>
      <c r="E207" s="911"/>
      <c r="F207" s="910">
        <f t="shared" si="274"/>
        <v>15200</v>
      </c>
      <c r="G207" s="909"/>
      <c r="H207" s="911"/>
      <c r="I207" s="910">
        <f t="shared" si="275"/>
        <v>0</v>
      </c>
      <c r="J207" s="912"/>
      <c r="K207" s="911"/>
      <c r="L207" s="910">
        <f t="shared" si="276"/>
        <v>0</v>
      </c>
      <c r="M207" s="909"/>
      <c r="N207" s="911"/>
      <c r="O207" s="910">
        <f t="shared" si="277"/>
        <v>0</v>
      </c>
      <c r="P207" s="913"/>
    </row>
    <row r="208" spans="1:16" hidden="1" x14ac:dyDescent="0.25">
      <c r="A208" s="914">
        <v>5260</v>
      </c>
      <c r="B208" s="811" t="s">
        <v>229</v>
      </c>
      <c r="C208" s="1275">
        <f t="shared" si="189"/>
        <v>0</v>
      </c>
      <c r="D208" s="915">
        <f t="shared" ref="D208:E208" si="278">SUM(D209)</f>
        <v>0</v>
      </c>
      <c r="E208" s="675">
        <f t="shared" si="278"/>
        <v>0</v>
      </c>
      <c r="F208" s="910">
        <f>SUM(F209)</f>
        <v>0</v>
      </c>
      <c r="G208" s="915">
        <f t="shared" ref="G208:H208" si="279">SUM(G209)</f>
        <v>0</v>
      </c>
      <c r="H208" s="675">
        <f t="shared" si="279"/>
        <v>0</v>
      </c>
      <c r="I208" s="910">
        <f>SUM(I209)</f>
        <v>0</v>
      </c>
      <c r="J208" s="916">
        <f t="shared" ref="J208:K208" si="280">SUM(J209)</f>
        <v>0</v>
      </c>
      <c r="K208" s="675">
        <f t="shared" si="280"/>
        <v>0</v>
      </c>
      <c r="L208" s="910">
        <f>SUM(L209)</f>
        <v>0</v>
      </c>
      <c r="M208" s="915">
        <f t="shared" ref="M208:O208" si="281">SUM(M209)</f>
        <v>0</v>
      </c>
      <c r="N208" s="675">
        <f t="shared" si="281"/>
        <v>0</v>
      </c>
      <c r="O208" s="910">
        <f t="shared" si="281"/>
        <v>0</v>
      </c>
      <c r="P208" s="913"/>
    </row>
    <row r="209" spans="1:16" ht="24" hidden="1" x14ac:dyDescent="0.25">
      <c r="A209" s="774">
        <v>5269</v>
      </c>
      <c r="B209" s="811" t="s">
        <v>230</v>
      </c>
      <c r="C209" s="1275">
        <f t="shared" si="189"/>
        <v>0</v>
      </c>
      <c r="D209" s="909"/>
      <c r="E209" s="911"/>
      <c r="F209" s="910">
        <f t="shared" ref="F209:F210" si="282">D209+E209</f>
        <v>0</v>
      </c>
      <c r="G209" s="909"/>
      <c r="H209" s="911"/>
      <c r="I209" s="910">
        <f t="shared" ref="I209:I210" si="283">G209+H209</f>
        <v>0</v>
      </c>
      <c r="J209" s="912"/>
      <c r="K209" s="911"/>
      <c r="L209" s="910">
        <f t="shared" ref="L209:L210" si="284">J209+K209</f>
        <v>0</v>
      </c>
      <c r="M209" s="909"/>
      <c r="N209" s="911"/>
      <c r="O209" s="910">
        <f t="shared" ref="O209:O210" si="285">M209+N209</f>
        <v>0</v>
      </c>
      <c r="P209" s="913"/>
    </row>
    <row r="210" spans="1:16" ht="24" hidden="1" x14ac:dyDescent="0.25">
      <c r="A210" s="900">
        <v>5270</v>
      </c>
      <c r="B210" s="864" t="s">
        <v>231</v>
      </c>
      <c r="C210" s="1281">
        <f t="shared" si="189"/>
        <v>0</v>
      </c>
      <c r="D210" s="918"/>
      <c r="E210" s="919"/>
      <c r="F210" s="901">
        <f t="shared" si="282"/>
        <v>0</v>
      </c>
      <c r="G210" s="918"/>
      <c r="H210" s="919"/>
      <c r="I210" s="901">
        <f t="shared" si="283"/>
        <v>0</v>
      </c>
      <c r="J210" s="920"/>
      <c r="K210" s="919"/>
      <c r="L210" s="901">
        <f t="shared" si="284"/>
        <v>0</v>
      </c>
      <c r="M210" s="918"/>
      <c r="N210" s="919"/>
      <c r="O210" s="901">
        <f t="shared" si="285"/>
        <v>0</v>
      </c>
      <c r="P210" s="903"/>
    </row>
    <row r="211" spans="1:16" ht="24" hidden="1" x14ac:dyDescent="0.25">
      <c r="A211" s="889">
        <v>6000</v>
      </c>
      <c r="B211" s="889" t="s">
        <v>232</v>
      </c>
      <c r="C211" s="1285">
        <f t="shared" si="189"/>
        <v>0</v>
      </c>
      <c r="D211" s="890">
        <f t="shared" ref="D211:O211" si="286">D212+D232+D240+D250</f>
        <v>0</v>
      </c>
      <c r="E211" s="891">
        <f t="shared" si="286"/>
        <v>0</v>
      </c>
      <c r="F211" s="892">
        <f t="shared" si="286"/>
        <v>0</v>
      </c>
      <c r="G211" s="890">
        <f t="shared" si="286"/>
        <v>0</v>
      </c>
      <c r="H211" s="891">
        <f t="shared" si="286"/>
        <v>0</v>
      </c>
      <c r="I211" s="892">
        <f t="shared" si="286"/>
        <v>0</v>
      </c>
      <c r="J211" s="893">
        <f t="shared" si="286"/>
        <v>0</v>
      </c>
      <c r="K211" s="891">
        <f t="shared" si="286"/>
        <v>0</v>
      </c>
      <c r="L211" s="892">
        <f t="shared" si="286"/>
        <v>0</v>
      </c>
      <c r="M211" s="890">
        <f t="shared" si="286"/>
        <v>0</v>
      </c>
      <c r="N211" s="891">
        <f t="shared" si="286"/>
        <v>0</v>
      </c>
      <c r="O211" s="892">
        <f t="shared" si="286"/>
        <v>0</v>
      </c>
      <c r="P211" s="174"/>
    </row>
    <row r="212" spans="1:16" ht="14.25" hidden="1" customHeight="1" x14ac:dyDescent="0.25">
      <c r="A212" s="946">
        <v>6200</v>
      </c>
      <c r="B212" s="939" t="s">
        <v>233</v>
      </c>
      <c r="C212" s="1287">
        <f t="shared" si="189"/>
        <v>0</v>
      </c>
      <c r="D212" s="947">
        <f t="shared" ref="D212:E212" si="287">SUM(D213,D214,D216,D219,D225,D226,D227)</f>
        <v>0</v>
      </c>
      <c r="E212" s="948">
        <f t="shared" si="287"/>
        <v>0</v>
      </c>
      <c r="F212" s="949">
        <f>SUM(F213,F214,F216,F219,F225,F226,F227)</f>
        <v>0</v>
      </c>
      <c r="G212" s="947">
        <f t="shared" ref="G212:H212" si="288">SUM(G213,G214,G216,G219,G225,G226,G227)</f>
        <v>0</v>
      </c>
      <c r="H212" s="948">
        <f t="shared" si="288"/>
        <v>0</v>
      </c>
      <c r="I212" s="949">
        <f>SUM(I213,I214,I216,I219,I225,I226,I227)</f>
        <v>0</v>
      </c>
      <c r="J212" s="950">
        <f t="shared" ref="J212:K212" si="289">SUM(J213,J214,J216,J219,J225,J226,J227)</f>
        <v>0</v>
      </c>
      <c r="K212" s="948">
        <f t="shared" si="289"/>
        <v>0</v>
      </c>
      <c r="L212" s="949">
        <f>SUM(L213,L214,L216,L219,L225,L226,L227)</f>
        <v>0</v>
      </c>
      <c r="M212" s="947">
        <f t="shared" ref="M212:O212" si="290">SUM(M213,M214,M216,M219,M225,M226,M227)</f>
        <v>0</v>
      </c>
      <c r="N212" s="948">
        <f t="shared" si="290"/>
        <v>0</v>
      </c>
      <c r="O212" s="949">
        <f t="shared" si="290"/>
        <v>0</v>
      </c>
      <c r="P212" s="899"/>
    </row>
    <row r="213" spans="1:16" ht="24" hidden="1" x14ac:dyDescent="0.25">
      <c r="A213" s="922">
        <v>6220</v>
      </c>
      <c r="B213" s="803" t="s">
        <v>234</v>
      </c>
      <c r="C213" s="1274">
        <f t="shared" ref="C213:C276" si="291">F213+I213+L213+O213</f>
        <v>0</v>
      </c>
      <c r="D213" s="904"/>
      <c r="E213" s="905"/>
      <c r="F213" s="906">
        <f>D213+E213</f>
        <v>0</v>
      </c>
      <c r="G213" s="904"/>
      <c r="H213" s="905"/>
      <c r="I213" s="906">
        <f>G213+H213</f>
        <v>0</v>
      </c>
      <c r="J213" s="907"/>
      <c r="K213" s="905"/>
      <c r="L213" s="906">
        <f>J213+K213</f>
        <v>0</v>
      </c>
      <c r="M213" s="904"/>
      <c r="N213" s="905"/>
      <c r="O213" s="906">
        <f t="shared" ref="O213" si="292">M213+N213</f>
        <v>0</v>
      </c>
      <c r="P213" s="908"/>
    </row>
    <row r="214" spans="1:16" hidden="1" x14ac:dyDescent="0.25">
      <c r="A214" s="914">
        <v>6230</v>
      </c>
      <c r="B214" s="811" t="s">
        <v>235</v>
      </c>
      <c r="C214" s="1275">
        <f t="shared" si="291"/>
        <v>0</v>
      </c>
      <c r="D214" s="915">
        <f t="shared" ref="D214:O214" si="293">SUM(D215)</f>
        <v>0</v>
      </c>
      <c r="E214" s="675">
        <f t="shared" si="293"/>
        <v>0</v>
      </c>
      <c r="F214" s="910">
        <f t="shared" si="293"/>
        <v>0</v>
      </c>
      <c r="G214" s="915">
        <f t="shared" si="293"/>
        <v>0</v>
      </c>
      <c r="H214" s="675">
        <f t="shared" si="293"/>
        <v>0</v>
      </c>
      <c r="I214" s="910">
        <f t="shared" si="293"/>
        <v>0</v>
      </c>
      <c r="J214" s="916">
        <f t="shared" si="293"/>
        <v>0</v>
      </c>
      <c r="K214" s="675">
        <f t="shared" si="293"/>
        <v>0</v>
      </c>
      <c r="L214" s="910">
        <f t="shared" si="293"/>
        <v>0</v>
      </c>
      <c r="M214" s="915">
        <f t="shared" si="293"/>
        <v>0</v>
      </c>
      <c r="N214" s="675">
        <f t="shared" si="293"/>
        <v>0</v>
      </c>
      <c r="O214" s="910">
        <f t="shared" si="293"/>
        <v>0</v>
      </c>
      <c r="P214" s="913"/>
    </row>
    <row r="215" spans="1:16" ht="24" hidden="1" x14ac:dyDescent="0.25">
      <c r="A215" s="774">
        <v>6239</v>
      </c>
      <c r="B215" s="803" t="s">
        <v>236</v>
      </c>
      <c r="C215" s="1275">
        <f t="shared" si="291"/>
        <v>0</v>
      </c>
      <c r="D215" s="904"/>
      <c r="E215" s="905"/>
      <c r="F215" s="906">
        <f>D215+E215</f>
        <v>0</v>
      </c>
      <c r="G215" s="904"/>
      <c r="H215" s="905"/>
      <c r="I215" s="906">
        <f>G215+H215</f>
        <v>0</v>
      </c>
      <c r="J215" s="907"/>
      <c r="K215" s="905"/>
      <c r="L215" s="906">
        <f>J215+K215</f>
        <v>0</v>
      </c>
      <c r="M215" s="904"/>
      <c r="N215" s="905"/>
      <c r="O215" s="906">
        <f t="shared" ref="O215" si="294">M215+N215</f>
        <v>0</v>
      </c>
      <c r="P215" s="908"/>
    </row>
    <row r="216" spans="1:16" ht="24" hidden="1" x14ac:dyDescent="0.25">
      <c r="A216" s="914">
        <v>6240</v>
      </c>
      <c r="B216" s="811" t="s">
        <v>237</v>
      </c>
      <c r="C216" s="1275">
        <f t="shared" si="291"/>
        <v>0</v>
      </c>
      <c r="D216" s="915">
        <f t="shared" ref="D216:E216" si="295">SUM(D217:D218)</f>
        <v>0</v>
      </c>
      <c r="E216" s="675">
        <f t="shared" si="295"/>
        <v>0</v>
      </c>
      <c r="F216" s="910">
        <f>SUM(F217:F218)</f>
        <v>0</v>
      </c>
      <c r="G216" s="915">
        <f t="shared" ref="G216:H216" si="296">SUM(G217:G218)</f>
        <v>0</v>
      </c>
      <c r="H216" s="675">
        <f t="shared" si="296"/>
        <v>0</v>
      </c>
      <c r="I216" s="910">
        <f>SUM(I217:I218)</f>
        <v>0</v>
      </c>
      <c r="J216" s="916">
        <f t="shared" ref="J216:K216" si="297">SUM(J217:J218)</f>
        <v>0</v>
      </c>
      <c r="K216" s="675">
        <f t="shared" si="297"/>
        <v>0</v>
      </c>
      <c r="L216" s="910">
        <f>SUM(L217:L218)</f>
        <v>0</v>
      </c>
      <c r="M216" s="915">
        <f t="shared" ref="M216:O216" si="298">SUM(M217:M218)</f>
        <v>0</v>
      </c>
      <c r="N216" s="675">
        <f t="shared" si="298"/>
        <v>0</v>
      </c>
      <c r="O216" s="910">
        <f t="shared" si="298"/>
        <v>0</v>
      </c>
      <c r="P216" s="913"/>
    </row>
    <row r="217" spans="1:16" hidden="1" x14ac:dyDescent="0.25">
      <c r="A217" s="774">
        <v>6241</v>
      </c>
      <c r="B217" s="811" t="s">
        <v>238</v>
      </c>
      <c r="C217" s="1275">
        <f t="shared" si="291"/>
        <v>0</v>
      </c>
      <c r="D217" s="909"/>
      <c r="E217" s="911"/>
      <c r="F217" s="910">
        <f t="shared" ref="F217:F218" si="299">D217+E217</f>
        <v>0</v>
      </c>
      <c r="G217" s="909"/>
      <c r="H217" s="911"/>
      <c r="I217" s="910">
        <f t="shared" ref="I217:I218" si="300">G217+H217</f>
        <v>0</v>
      </c>
      <c r="J217" s="912"/>
      <c r="K217" s="911"/>
      <c r="L217" s="910">
        <f t="shared" ref="L217:L218" si="301">J217+K217</f>
        <v>0</v>
      </c>
      <c r="M217" s="909"/>
      <c r="N217" s="911"/>
      <c r="O217" s="910">
        <f t="shared" ref="O217:O218" si="302">M217+N217</f>
        <v>0</v>
      </c>
      <c r="P217" s="913"/>
    </row>
    <row r="218" spans="1:16" hidden="1" x14ac:dyDescent="0.25">
      <c r="A218" s="774">
        <v>6242</v>
      </c>
      <c r="B218" s="811" t="s">
        <v>239</v>
      </c>
      <c r="C218" s="1275">
        <f t="shared" si="291"/>
        <v>0</v>
      </c>
      <c r="D218" s="909"/>
      <c r="E218" s="911"/>
      <c r="F218" s="910">
        <f t="shared" si="299"/>
        <v>0</v>
      </c>
      <c r="G218" s="909"/>
      <c r="H218" s="911"/>
      <c r="I218" s="910">
        <f t="shared" si="300"/>
        <v>0</v>
      </c>
      <c r="J218" s="912"/>
      <c r="K218" s="911"/>
      <c r="L218" s="910">
        <f t="shared" si="301"/>
        <v>0</v>
      </c>
      <c r="M218" s="909"/>
      <c r="N218" s="911"/>
      <c r="O218" s="910">
        <f t="shared" si="302"/>
        <v>0</v>
      </c>
      <c r="P218" s="913"/>
    </row>
    <row r="219" spans="1:16" ht="25.5" hidden="1" customHeight="1" x14ac:dyDescent="0.25">
      <c r="A219" s="914">
        <v>6250</v>
      </c>
      <c r="B219" s="811" t="s">
        <v>240</v>
      </c>
      <c r="C219" s="1275">
        <f t="shared" si="291"/>
        <v>0</v>
      </c>
      <c r="D219" s="915">
        <f t="shared" ref="D219:E219" si="303">SUM(D220:D224)</f>
        <v>0</v>
      </c>
      <c r="E219" s="675">
        <f t="shared" si="303"/>
        <v>0</v>
      </c>
      <c r="F219" s="910">
        <f>SUM(F220:F224)</f>
        <v>0</v>
      </c>
      <c r="G219" s="915">
        <f t="shared" ref="G219:H219" si="304">SUM(G220:G224)</f>
        <v>0</v>
      </c>
      <c r="H219" s="675">
        <f t="shared" si="304"/>
        <v>0</v>
      </c>
      <c r="I219" s="910">
        <f>SUM(I220:I224)</f>
        <v>0</v>
      </c>
      <c r="J219" s="916">
        <f t="shared" ref="J219:K219" si="305">SUM(J220:J224)</f>
        <v>0</v>
      </c>
      <c r="K219" s="675">
        <f t="shared" si="305"/>
        <v>0</v>
      </c>
      <c r="L219" s="910">
        <f>SUM(L220:L224)</f>
        <v>0</v>
      </c>
      <c r="M219" s="915">
        <f t="shared" ref="M219:O219" si="306">SUM(M220:M224)</f>
        <v>0</v>
      </c>
      <c r="N219" s="675">
        <f t="shared" si="306"/>
        <v>0</v>
      </c>
      <c r="O219" s="910">
        <f t="shared" si="306"/>
        <v>0</v>
      </c>
      <c r="P219" s="913"/>
    </row>
    <row r="220" spans="1:16" ht="14.25" hidden="1" customHeight="1" x14ac:dyDescent="0.25">
      <c r="A220" s="774">
        <v>6252</v>
      </c>
      <c r="B220" s="811" t="s">
        <v>241</v>
      </c>
      <c r="C220" s="1275">
        <f t="shared" si="291"/>
        <v>0</v>
      </c>
      <c r="D220" s="909"/>
      <c r="E220" s="911"/>
      <c r="F220" s="910">
        <f t="shared" ref="F220:F226" si="307">D220+E220</f>
        <v>0</v>
      </c>
      <c r="G220" s="909"/>
      <c r="H220" s="911"/>
      <c r="I220" s="910">
        <f t="shared" ref="I220:I226" si="308">G220+H220</f>
        <v>0</v>
      </c>
      <c r="J220" s="912"/>
      <c r="K220" s="911"/>
      <c r="L220" s="910">
        <f t="shared" ref="L220:L226" si="309">J220+K220</f>
        <v>0</v>
      </c>
      <c r="M220" s="909"/>
      <c r="N220" s="911"/>
      <c r="O220" s="910">
        <f t="shared" ref="O220:O226" si="310">M220+N220</f>
        <v>0</v>
      </c>
      <c r="P220" s="913"/>
    </row>
    <row r="221" spans="1:16" ht="14.25" hidden="1" customHeight="1" x14ac:dyDescent="0.25">
      <c r="A221" s="774">
        <v>6253</v>
      </c>
      <c r="B221" s="811" t="s">
        <v>242</v>
      </c>
      <c r="C221" s="1275">
        <f t="shared" si="291"/>
        <v>0</v>
      </c>
      <c r="D221" s="909"/>
      <c r="E221" s="911"/>
      <c r="F221" s="910">
        <f t="shared" si="307"/>
        <v>0</v>
      </c>
      <c r="G221" s="909"/>
      <c r="H221" s="911"/>
      <c r="I221" s="910">
        <f t="shared" si="308"/>
        <v>0</v>
      </c>
      <c r="J221" s="912"/>
      <c r="K221" s="911"/>
      <c r="L221" s="910">
        <f t="shared" si="309"/>
        <v>0</v>
      </c>
      <c r="M221" s="909"/>
      <c r="N221" s="911"/>
      <c r="O221" s="910">
        <f t="shared" si="310"/>
        <v>0</v>
      </c>
      <c r="P221" s="913"/>
    </row>
    <row r="222" spans="1:16" ht="24" hidden="1" x14ac:dyDescent="0.25">
      <c r="A222" s="774">
        <v>6254</v>
      </c>
      <c r="B222" s="811" t="s">
        <v>243</v>
      </c>
      <c r="C222" s="1275">
        <f t="shared" si="291"/>
        <v>0</v>
      </c>
      <c r="D222" s="909"/>
      <c r="E222" s="911"/>
      <c r="F222" s="910">
        <f t="shared" si="307"/>
        <v>0</v>
      </c>
      <c r="G222" s="909"/>
      <c r="H222" s="911"/>
      <c r="I222" s="910">
        <f t="shared" si="308"/>
        <v>0</v>
      </c>
      <c r="J222" s="912"/>
      <c r="K222" s="911"/>
      <c r="L222" s="910">
        <f t="shared" si="309"/>
        <v>0</v>
      </c>
      <c r="M222" s="909"/>
      <c r="N222" s="911"/>
      <c r="O222" s="910">
        <f t="shared" si="310"/>
        <v>0</v>
      </c>
      <c r="P222" s="913"/>
    </row>
    <row r="223" spans="1:16" ht="24" hidden="1" x14ac:dyDescent="0.25">
      <c r="A223" s="774">
        <v>6255</v>
      </c>
      <c r="B223" s="811" t="s">
        <v>244</v>
      </c>
      <c r="C223" s="1275">
        <f t="shared" si="291"/>
        <v>0</v>
      </c>
      <c r="D223" s="909"/>
      <c r="E223" s="911"/>
      <c r="F223" s="910">
        <f t="shared" si="307"/>
        <v>0</v>
      </c>
      <c r="G223" s="909"/>
      <c r="H223" s="911"/>
      <c r="I223" s="910">
        <f t="shared" si="308"/>
        <v>0</v>
      </c>
      <c r="J223" s="912"/>
      <c r="K223" s="911"/>
      <c r="L223" s="910">
        <f t="shared" si="309"/>
        <v>0</v>
      </c>
      <c r="M223" s="909"/>
      <c r="N223" s="911"/>
      <c r="O223" s="910">
        <f t="shared" si="310"/>
        <v>0</v>
      </c>
      <c r="P223" s="913"/>
    </row>
    <row r="224" spans="1:16" hidden="1" x14ac:dyDescent="0.25">
      <c r="A224" s="774">
        <v>6259</v>
      </c>
      <c r="B224" s="811" t="s">
        <v>245</v>
      </c>
      <c r="C224" s="1275">
        <f t="shared" si="291"/>
        <v>0</v>
      </c>
      <c r="D224" s="909"/>
      <c r="E224" s="911"/>
      <c r="F224" s="910">
        <f t="shared" si="307"/>
        <v>0</v>
      </c>
      <c r="G224" s="909"/>
      <c r="H224" s="911"/>
      <c r="I224" s="910">
        <f t="shared" si="308"/>
        <v>0</v>
      </c>
      <c r="J224" s="912"/>
      <c r="K224" s="911"/>
      <c r="L224" s="910">
        <f t="shared" si="309"/>
        <v>0</v>
      </c>
      <c r="M224" s="909"/>
      <c r="N224" s="911"/>
      <c r="O224" s="910">
        <f t="shared" si="310"/>
        <v>0</v>
      </c>
      <c r="P224" s="913"/>
    </row>
    <row r="225" spans="1:16" ht="24" hidden="1" x14ac:dyDescent="0.25">
      <c r="A225" s="914">
        <v>6260</v>
      </c>
      <c r="B225" s="811" t="s">
        <v>246</v>
      </c>
      <c r="C225" s="1275">
        <f t="shared" si="291"/>
        <v>0</v>
      </c>
      <c r="D225" s="909"/>
      <c r="E225" s="911"/>
      <c r="F225" s="910">
        <f t="shared" si="307"/>
        <v>0</v>
      </c>
      <c r="G225" s="909"/>
      <c r="H225" s="911"/>
      <c r="I225" s="910">
        <f t="shared" si="308"/>
        <v>0</v>
      </c>
      <c r="J225" s="912"/>
      <c r="K225" s="911"/>
      <c r="L225" s="910">
        <f t="shared" si="309"/>
        <v>0</v>
      </c>
      <c r="M225" s="909"/>
      <c r="N225" s="911"/>
      <c r="O225" s="910">
        <f t="shared" si="310"/>
        <v>0</v>
      </c>
      <c r="P225" s="913"/>
    </row>
    <row r="226" spans="1:16" hidden="1" x14ac:dyDescent="0.25">
      <c r="A226" s="914">
        <v>6270</v>
      </c>
      <c r="B226" s="811" t="s">
        <v>247</v>
      </c>
      <c r="C226" s="1275">
        <f t="shared" si="291"/>
        <v>0</v>
      </c>
      <c r="D226" s="909"/>
      <c r="E226" s="911"/>
      <c r="F226" s="910">
        <f t="shared" si="307"/>
        <v>0</v>
      </c>
      <c r="G226" s="909"/>
      <c r="H226" s="911"/>
      <c r="I226" s="910">
        <f t="shared" si="308"/>
        <v>0</v>
      </c>
      <c r="J226" s="912"/>
      <c r="K226" s="911"/>
      <c r="L226" s="910">
        <f t="shared" si="309"/>
        <v>0</v>
      </c>
      <c r="M226" s="909"/>
      <c r="N226" s="911"/>
      <c r="O226" s="910">
        <f t="shared" si="310"/>
        <v>0</v>
      </c>
      <c r="P226" s="913"/>
    </row>
    <row r="227" spans="1:16" ht="24" hidden="1" x14ac:dyDescent="0.25">
      <c r="A227" s="922">
        <v>6290</v>
      </c>
      <c r="B227" s="803" t="s">
        <v>248</v>
      </c>
      <c r="C227" s="1286">
        <f t="shared" si="291"/>
        <v>0</v>
      </c>
      <c r="D227" s="923">
        <f t="shared" ref="D227:E227" si="311">SUM(D228:D231)</f>
        <v>0</v>
      </c>
      <c r="E227" s="924">
        <f t="shared" si="311"/>
        <v>0</v>
      </c>
      <c r="F227" s="906">
        <f>SUM(F228:F231)</f>
        <v>0</v>
      </c>
      <c r="G227" s="923">
        <f t="shared" ref="G227:O227" si="312">SUM(G228:G231)</f>
        <v>0</v>
      </c>
      <c r="H227" s="924">
        <f t="shared" si="312"/>
        <v>0</v>
      </c>
      <c r="I227" s="906">
        <f t="shared" si="312"/>
        <v>0</v>
      </c>
      <c r="J227" s="925">
        <f t="shared" si="312"/>
        <v>0</v>
      </c>
      <c r="K227" s="924">
        <f t="shared" si="312"/>
        <v>0</v>
      </c>
      <c r="L227" s="906">
        <f t="shared" si="312"/>
        <v>0</v>
      </c>
      <c r="M227" s="923">
        <f t="shared" si="312"/>
        <v>0</v>
      </c>
      <c r="N227" s="924">
        <f t="shared" si="312"/>
        <v>0</v>
      </c>
      <c r="O227" s="906">
        <f t="shared" si="312"/>
        <v>0</v>
      </c>
      <c r="P227" s="940"/>
    </row>
    <row r="228" spans="1:16" hidden="1" x14ac:dyDescent="0.25">
      <c r="A228" s="774">
        <v>6291</v>
      </c>
      <c r="B228" s="811" t="s">
        <v>249</v>
      </c>
      <c r="C228" s="1275">
        <f t="shared" si="291"/>
        <v>0</v>
      </c>
      <c r="D228" s="909"/>
      <c r="E228" s="911"/>
      <c r="F228" s="910">
        <f t="shared" ref="F228:F231" si="313">D228+E228</f>
        <v>0</v>
      </c>
      <c r="G228" s="909"/>
      <c r="H228" s="911"/>
      <c r="I228" s="910">
        <f t="shared" ref="I228:I231" si="314">G228+H228</f>
        <v>0</v>
      </c>
      <c r="J228" s="912"/>
      <c r="K228" s="911"/>
      <c r="L228" s="910">
        <f t="shared" ref="L228:L231" si="315">J228+K228</f>
        <v>0</v>
      </c>
      <c r="M228" s="909"/>
      <c r="N228" s="911"/>
      <c r="O228" s="910">
        <f t="shared" ref="O228:O231" si="316">M228+N228</f>
        <v>0</v>
      </c>
      <c r="P228" s="913"/>
    </row>
    <row r="229" spans="1:16" hidden="1" x14ac:dyDescent="0.25">
      <c r="A229" s="774">
        <v>6292</v>
      </c>
      <c r="B229" s="811" t="s">
        <v>250</v>
      </c>
      <c r="C229" s="1275">
        <f t="shared" si="291"/>
        <v>0</v>
      </c>
      <c r="D229" s="909"/>
      <c r="E229" s="911"/>
      <c r="F229" s="910">
        <f t="shared" si="313"/>
        <v>0</v>
      </c>
      <c r="G229" s="909"/>
      <c r="H229" s="911"/>
      <c r="I229" s="910">
        <f t="shared" si="314"/>
        <v>0</v>
      </c>
      <c r="J229" s="912"/>
      <c r="K229" s="911"/>
      <c r="L229" s="910">
        <f t="shared" si="315"/>
        <v>0</v>
      </c>
      <c r="M229" s="909"/>
      <c r="N229" s="911"/>
      <c r="O229" s="910">
        <f t="shared" si="316"/>
        <v>0</v>
      </c>
      <c r="P229" s="913"/>
    </row>
    <row r="230" spans="1:16" ht="72" hidden="1" x14ac:dyDescent="0.25">
      <c r="A230" s="774">
        <v>6296</v>
      </c>
      <c r="B230" s="811" t="s">
        <v>251</v>
      </c>
      <c r="C230" s="1275">
        <f t="shared" si="291"/>
        <v>0</v>
      </c>
      <c r="D230" s="909"/>
      <c r="E230" s="911"/>
      <c r="F230" s="910">
        <f t="shared" si="313"/>
        <v>0</v>
      </c>
      <c r="G230" s="909"/>
      <c r="H230" s="911"/>
      <c r="I230" s="910">
        <f t="shared" si="314"/>
        <v>0</v>
      </c>
      <c r="J230" s="912"/>
      <c r="K230" s="911"/>
      <c r="L230" s="910">
        <f t="shared" si="315"/>
        <v>0</v>
      </c>
      <c r="M230" s="909"/>
      <c r="N230" s="911"/>
      <c r="O230" s="910">
        <f t="shared" si="316"/>
        <v>0</v>
      </c>
      <c r="P230" s="913"/>
    </row>
    <row r="231" spans="1:16" ht="39.75" hidden="1" customHeight="1" x14ac:dyDescent="0.25">
      <c r="A231" s="774">
        <v>6299</v>
      </c>
      <c r="B231" s="811" t="s">
        <v>252</v>
      </c>
      <c r="C231" s="1275">
        <f t="shared" si="291"/>
        <v>0</v>
      </c>
      <c r="D231" s="909"/>
      <c r="E231" s="911"/>
      <c r="F231" s="910">
        <f t="shared" si="313"/>
        <v>0</v>
      </c>
      <c r="G231" s="909"/>
      <c r="H231" s="911"/>
      <c r="I231" s="910">
        <f t="shared" si="314"/>
        <v>0</v>
      </c>
      <c r="J231" s="912"/>
      <c r="K231" s="911"/>
      <c r="L231" s="910">
        <f t="shared" si="315"/>
        <v>0</v>
      </c>
      <c r="M231" s="909"/>
      <c r="N231" s="911"/>
      <c r="O231" s="910">
        <f t="shared" si="316"/>
        <v>0</v>
      </c>
      <c r="P231" s="913"/>
    </row>
    <row r="232" spans="1:16" hidden="1" x14ac:dyDescent="0.25">
      <c r="A232" s="791">
        <v>6300</v>
      </c>
      <c r="B232" s="894" t="s">
        <v>253</v>
      </c>
      <c r="C232" s="1273">
        <f t="shared" si="291"/>
        <v>0</v>
      </c>
      <c r="D232" s="895">
        <f t="shared" ref="D232:E232" si="317">SUM(D233,D238,D239)</f>
        <v>0</v>
      </c>
      <c r="E232" s="896">
        <f t="shared" si="317"/>
        <v>0</v>
      </c>
      <c r="F232" s="897">
        <f>SUM(F233,F238,F239)</f>
        <v>0</v>
      </c>
      <c r="G232" s="895">
        <f t="shared" ref="G232:O232" si="318">SUM(G233,G238,G239)</f>
        <v>0</v>
      </c>
      <c r="H232" s="896">
        <f t="shared" si="318"/>
        <v>0</v>
      </c>
      <c r="I232" s="897">
        <f t="shared" si="318"/>
        <v>0</v>
      </c>
      <c r="J232" s="898">
        <f t="shared" si="318"/>
        <v>0</v>
      </c>
      <c r="K232" s="896">
        <f t="shared" si="318"/>
        <v>0</v>
      </c>
      <c r="L232" s="897">
        <f t="shared" si="318"/>
        <v>0</v>
      </c>
      <c r="M232" s="895">
        <f t="shared" si="318"/>
        <v>0</v>
      </c>
      <c r="N232" s="896">
        <f t="shared" si="318"/>
        <v>0</v>
      </c>
      <c r="O232" s="897">
        <f t="shared" si="318"/>
        <v>0</v>
      </c>
      <c r="P232" s="926"/>
    </row>
    <row r="233" spans="1:16" ht="24" hidden="1" x14ac:dyDescent="0.25">
      <c r="A233" s="922">
        <v>6320</v>
      </c>
      <c r="B233" s="803" t="s">
        <v>254</v>
      </c>
      <c r="C233" s="1286">
        <f t="shared" si="291"/>
        <v>0</v>
      </c>
      <c r="D233" s="923">
        <f t="shared" ref="D233:E233" si="319">SUM(D234:D237)</f>
        <v>0</v>
      </c>
      <c r="E233" s="924">
        <f t="shared" si="319"/>
        <v>0</v>
      </c>
      <c r="F233" s="906">
        <f>SUM(F234:F237)</f>
        <v>0</v>
      </c>
      <c r="G233" s="923">
        <f t="shared" ref="G233:O233" si="320">SUM(G234:G237)</f>
        <v>0</v>
      </c>
      <c r="H233" s="924">
        <f t="shared" si="320"/>
        <v>0</v>
      </c>
      <c r="I233" s="906">
        <f t="shared" si="320"/>
        <v>0</v>
      </c>
      <c r="J233" s="925">
        <f t="shared" si="320"/>
        <v>0</v>
      </c>
      <c r="K233" s="924">
        <f t="shared" si="320"/>
        <v>0</v>
      </c>
      <c r="L233" s="906">
        <f t="shared" si="320"/>
        <v>0</v>
      </c>
      <c r="M233" s="923">
        <f t="shared" si="320"/>
        <v>0</v>
      </c>
      <c r="N233" s="924">
        <f t="shared" si="320"/>
        <v>0</v>
      </c>
      <c r="O233" s="906">
        <f t="shared" si="320"/>
        <v>0</v>
      </c>
      <c r="P233" s="908"/>
    </row>
    <row r="234" spans="1:16" hidden="1" x14ac:dyDescent="0.25">
      <c r="A234" s="774">
        <v>6322</v>
      </c>
      <c r="B234" s="811" t="s">
        <v>255</v>
      </c>
      <c r="C234" s="1275">
        <f t="shared" si="291"/>
        <v>0</v>
      </c>
      <c r="D234" s="909"/>
      <c r="E234" s="911"/>
      <c r="F234" s="910">
        <f t="shared" ref="F234:F239" si="321">D234+E234</f>
        <v>0</v>
      </c>
      <c r="G234" s="909"/>
      <c r="H234" s="911"/>
      <c r="I234" s="910">
        <f t="shared" ref="I234:I239" si="322">G234+H234</f>
        <v>0</v>
      </c>
      <c r="J234" s="912"/>
      <c r="K234" s="911"/>
      <c r="L234" s="910">
        <f t="shared" ref="L234:L239" si="323">J234+K234</f>
        <v>0</v>
      </c>
      <c r="M234" s="909"/>
      <c r="N234" s="911"/>
      <c r="O234" s="910">
        <f t="shared" ref="O234:O239" si="324">M234+N234</f>
        <v>0</v>
      </c>
      <c r="P234" s="913"/>
    </row>
    <row r="235" spans="1:16" ht="24" hidden="1" x14ac:dyDescent="0.25">
      <c r="A235" s="774">
        <v>6323</v>
      </c>
      <c r="B235" s="811" t="s">
        <v>256</v>
      </c>
      <c r="C235" s="1275">
        <f t="shared" si="291"/>
        <v>0</v>
      </c>
      <c r="D235" s="909"/>
      <c r="E235" s="911"/>
      <c r="F235" s="910">
        <f t="shared" si="321"/>
        <v>0</v>
      </c>
      <c r="G235" s="909"/>
      <c r="H235" s="911"/>
      <c r="I235" s="910">
        <f t="shared" si="322"/>
        <v>0</v>
      </c>
      <c r="J235" s="912"/>
      <c r="K235" s="911"/>
      <c r="L235" s="910">
        <f t="shared" si="323"/>
        <v>0</v>
      </c>
      <c r="M235" s="909"/>
      <c r="N235" s="911"/>
      <c r="O235" s="910">
        <f t="shared" si="324"/>
        <v>0</v>
      </c>
      <c r="P235" s="913"/>
    </row>
    <row r="236" spans="1:16" ht="24" hidden="1" x14ac:dyDescent="0.25">
      <c r="A236" s="774">
        <v>6324</v>
      </c>
      <c r="B236" s="811" t="s">
        <v>257</v>
      </c>
      <c r="C236" s="1275">
        <f t="shared" si="291"/>
        <v>0</v>
      </c>
      <c r="D236" s="909"/>
      <c r="E236" s="911"/>
      <c r="F236" s="910">
        <f t="shared" si="321"/>
        <v>0</v>
      </c>
      <c r="G236" s="909"/>
      <c r="H236" s="911"/>
      <c r="I236" s="910">
        <f t="shared" si="322"/>
        <v>0</v>
      </c>
      <c r="J236" s="912"/>
      <c r="K236" s="911"/>
      <c r="L236" s="910">
        <f t="shared" si="323"/>
        <v>0</v>
      </c>
      <c r="M236" s="909"/>
      <c r="N236" s="911"/>
      <c r="O236" s="910">
        <f t="shared" si="324"/>
        <v>0</v>
      </c>
      <c r="P236" s="913"/>
    </row>
    <row r="237" spans="1:16" hidden="1" x14ac:dyDescent="0.25">
      <c r="A237" s="767">
        <v>6329</v>
      </c>
      <c r="B237" s="803" t="s">
        <v>258</v>
      </c>
      <c r="C237" s="1274">
        <f t="shared" si="291"/>
        <v>0</v>
      </c>
      <c r="D237" s="904"/>
      <c r="E237" s="905"/>
      <c r="F237" s="906">
        <f t="shared" si="321"/>
        <v>0</v>
      </c>
      <c r="G237" s="904"/>
      <c r="H237" s="905"/>
      <c r="I237" s="906">
        <f t="shared" si="322"/>
        <v>0</v>
      </c>
      <c r="J237" s="907"/>
      <c r="K237" s="905"/>
      <c r="L237" s="906">
        <f t="shared" si="323"/>
        <v>0</v>
      </c>
      <c r="M237" s="904"/>
      <c r="N237" s="905"/>
      <c r="O237" s="906">
        <f t="shared" si="324"/>
        <v>0</v>
      </c>
      <c r="P237" s="908"/>
    </row>
    <row r="238" spans="1:16" ht="24" hidden="1" x14ac:dyDescent="0.25">
      <c r="A238" s="955">
        <v>6330</v>
      </c>
      <c r="B238" s="956" t="s">
        <v>259</v>
      </c>
      <c r="C238" s="1286">
        <f t="shared" si="291"/>
        <v>0</v>
      </c>
      <c r="D238" s="942"/>
      <c r="E238" s="943"/>
      <c r="F238" s="944">
        <f t="shared" si="321"/>
        <v>0</v>
      </c>
      <c r="G238" s="942"/>
      <c r="H238" s="943"/>
      <c r="I238" s="944">
        <f t="shared" si="322"/>
        <v>0</v>
      </c>
      <c r="J238" s="945"/>
      <c r="K238" s="943"/>
      <c r="L238" s="944">
        <f t="shared" si="323"/>
        <v>0</v>
      </c>
      <c r="M238" s="942"/>
      <c r="N238" s="943"/>
      <c r="O238" s="944">
        <f t="shared" si="324"/>
        <v>0</v>
      </c>
      <c r="P238" s="940"/>
    </row>
    <row r="239" spans="1:16" hidden="1" x14ac:dyDescent="0.25">
      <c r="A239" s="914">
        <v>6360</v>
      </c>
      <c r="B239" s="811" t="s">
        <v>260</v>
      </c>
      <c r="C239" s="1275">
        <f t="shared" si="291"/>
        <v>0</v>
      </c>
      <c r="D239" s="909"/>
      <c r="E239" s="911"/>
      <c r="F239" s="910">
        <f t="shared" si="321"/>
        <v>0</v>
      </c>
      <c r="G239" s="909"/>
      <c r="H239" s="911"/>
      <c r="I239" s="910">
        <f t="shared" si="322"/>
        <v>0</v>
      </c>
      <c r="J239" s="912"/>
      <c r="K239" s="911"/>
      <c r="L239" s="910">
        <f t="shared" si="323"/>
        <v>0</v>
      </c>
      <c r="M239" s="909"/>
      <c r="N239" s="911"/>
      <c r="O239" s="910">
        <f t="shared" si="324"/>
        <v>0</v>
      </c>
      <c r="P239" s="913"/>
    </row>
    <row r="240" spans="1:16" ht="36" hidden="1" x14ac:dyDescent="0.25">
      <c r="A240" s="791">
        <v>6400</v>
      </c>
      <c r="B240" s="894" t="s">
        <v>261</v>
      </c>
      <c r="C240" s="1273">
        <f t="shared" si="291"/>
        <v>0</v>
      </c>
      <c r="D240" s="895">
        <f t="shared" ref="D240:E240" si="325">SUM(D241,D245)</f>
        <v>0</v>
      </c>
      <c r="E240" s="896">
        <f t="shared" si="325"/>
        <v>0</v>
      </c>
      <c r="F240" s="897">
        <f>SUM(F241,F245)</f>
        <v>0</v>
      </c>
      <c r="G240" s="895">
        <f t="shared" ref="G240:O240" si="326">SUM(G241,G245)</f>
        <v>0</v>
      </c>
      <c r="H240" s="896">
        <f t="shared" si="326"/>
        <v>0</v>
      </c>
      <c r="I240" s="897">
        <f t="shared" si="326"/>
        <v>0</v>
      </c>
      <c r="J240" s="898">
        <f t="shared" si="326"/>
        <v>0</v>
      </c>
      <c r="K240" s="896">
        <f t="shared" si="326"/>
        <v>0</v>
      </c>
      <c r="L240" s="897">
        <f t="shared" si="326"/>
        <v>0</v>
      </c>
      <c r="M240" s="895">
        <f t="shared" si="326"/>
        <v>0</v>
      </c>
      <c r="N240" s="896">
        <f t="shared" si="326"/>
        <v>0</v>
      </c>
      <c r="O240" s="897">
        <f t="shared" si="326"/>
        <v>0</v>
      </c>
      <c r="P240" s="926"/>
    </row>
    <row r="241" spans="1:17" ht="24" hidden="1" x14ac:dyDescent="0.25">
      <c r="A241" s="922">
        <v>6410</v>
      </c>
      <c r="B241" s="803" t="s">
        <v>262</v>
      </c>
      <c r="C241" s="1274">
        <f t="shared" si="291"/>
        <v>0</v>
      </c>
      <c r="D241" s="923">
        <f t="shared" ref="D241:E241" si="327">SUM(D242:D244)</f>
        <v>0</v>
      </c>
      <c r="E241" s="924">
        <f t="shared" si="327"/>
        <v>0</v>
      </c>
      <c r="F241" s="906">
        <f>SUM(F242:F244)</f>
        <v>0</v>
      </c>
      <c r="G241" s="923">
        <f t="shared" ref="G241:O241" si="328">SUM(G242:G244)</f>
        <v>0</v>
      </c>
      <c r="H241" s="924">
        <f t="shared" si="328"/>
        <v>0</v>
      </c>
      <c r="I241" s="906">
        <f t="shared" si="328"/>
        <v>0</v>
      </c>
      <c r="J241" s="925">
        <f t="shared" si="328"/>
        <v>0</v>
      </c>
      <c r="K241" s="924">
        <f t="shared" si="328"/>
        <v>0</v>
      </c>
      <c r="L241" s="906">
        <f t="shared" si="328"/>
        <v>0</v>
      </c>
      <c r="M241" s="923">
        <f t="shared" si="328"/>
        <v>0</v>
      </c>
      <c r="N241" s="924">
        <f t="shared" si="328"/>
        <v>0</v>
      </c>
      <c r="O241" s="906">
        <f t="shared" si="328"/>
        <v>0</v>
      </c>
      <c r="P241" s="938"/>
    </row>
    <row r="242" spans="1:17" hidden="1" x14ac:dyDescent="0.25">
      <c r="A242" s="774">
        <v>6411</v>
      </c>
      <c r="B242" s="927" t="s">
        <v>263</v>
      </c>
      <c r="C242" s="1275">
        <f t="shared" si="291"/>
        <v>0</v>
      </c>
      <c r="D242" s="909"/>
      <c r="E242" s="911"/>
      <c r="F242" s="910">
        <f t="shared" ref="F242:F244" si="329">D242+E242</f>
        <v>0</v>
      </c>
      <c r="G242" s="909"/>
      <c r="H242" s="911"/>
      <c r="I242" s="910">
        <f t="shared" ref="I242:I244" si="330">G242+H242</f>
        <v>0</v>
      </c>
      <c r="J242" s="912"/>
      <c r="K242" s="911"/>
      <c r="L242" s="910">
        <f t="shared" ref="L242:L244" si="331">J242+K242</f>
        <v>0</v>
      </c>
      <c r="M242" s="909"/>
      <c r="N242" s="911"/>
      <c r="O242" s="910">
        <f t="shared" ref="O242:O244" si="332">M242+N242</f>
        <v>0</v>
      </c>
      <c r="P242" s="913"/>
    </row>
    <row r="243" spans="1:17" ht="36" hidden="1" x14ac:dyDescent="0.25">
      <c r="A243" s="774">
        <v>6412</v>
      </c>
      <c r="B243" s="811" t="s">
        <v>264</v>
      </c>
      <c r="C243" s="1275">
        <f t="shared" si="291"/>
        <v>0</v>
      </c>
      <c r="D243" s="909"/>
      <c r="E243" s="911"/>
      <c r="F243" s="910">
        <f t="shared" si="329"/>
        <v>0</v>
      </c>
      <c r="G243" s="909"/>
      <c r="H243" s="911"/>
      <c r="I243" s="910">
        <f t="shared" si="330"/>
        <v>0</v>
      </c>
      <c r="J243" s="912"/>
      <c r="K243" s="911"/>
      <c r="L243" s="910">
        <f t="shared" si="331"/>
        <v>0</v>
      </c>
      <c r="M243" s="909"/>
      <c r="N243" s="911"/>
      <c r="O243" s="910">
        <f t="shared" si="332"/>
        <v>0</v>
      </c>
      <c r="P243" s="913"/>
    </row>
    <row r="244" spans="1:17" ht="36" hidden="1" x14ac:dyDescent="0.25">
      <c r="A244" s="774">
        <v>6419</v>
      </c>
      <c r="B244" s="811" t="s">
        <v>265</v>
      </c>
      <c r="C244" s="1275">
        <f t="shared" si="291"/>
        <v>0</v>
      </c>
      <c r="D244" s="909"/>
      <c r="E244" s="911"/>
      <c r="F244" s="910">
        <f t="shared" si="329"/>
        <v>0</v>
      </c>
      <c r="G244" s="909"/>
      <c r="H244" s="911"/>
      <c r="I244" s="910">
        <f t="shared" si="330"/>
        <v>0</v>
      </c>
      <c r="J244" s="912"/>
      <c r="K244" s="911"/>
      <c r="L244" s="910">
        <f t="shared" si="331"/>
        <v>0</v>
      </c>
      <c r="M244" s="909"/>
      <c r="N244" s="911"/>
      <c r="O244" s="910">
        <f t="shared" si="332"/>
        <v>0</v>
      </c>
      <c r="P244" s="913"/>
    </row>
    <row r="245" spans="1:17" ht="48" hidden="1" x14ac:dyDescent="0.25">
      <c r="A245" s="914">
        <v>6420</v>
      </c>
      <c r="B245" s="811" t="s">
        <v>266</v>
      </c>
      <c r="C245" s="1275">
        <f t="shared" si="291"/>
        <v>0</v>
      </c>
      <c r="D245" s="915">
        <f t="shared" ref="D245:E245" si="333">SUM(D246:D249)</f>
        <v>0</v>
      </c>
      <c r="E245" s="675">
        <f t="shared" si="333"/>
        <v>0</v>
      </c>
      <c r="F245" s="910">
        <f>SUM(F246:F249)</f>
        <v>0</v>
      </c>
      <c r="G245" s="915">
        <f t="shared" ref="G245:H245" si="334">SUM(G246:G249)</f>
        <v>0</v>
      </c>
      <c r="H245" s="675">
        <f t="shared" si="334"/>
        <v>0</v>
      </c>
      <c r="I245" s="910">
        <f>SUM(I246:I249)</f>
        <v>0</v>
      </c>
      <c r="J245" s="916">
        <f t="shared" ref="J245:K245" si="335">SUM(J246:J249)</f>
        <v>0</v>
      </c>
      <c r="K245" s="675">
        <f t="shared" si="335"/>
        <v>0</v>
      </c>
      <c r="L245" s="910">
        <f>SUM(L246:L249)</f>
        <v>0</v>
      </c>
      <c r="M245" s="915">
        <f t="shared" ref="M245:O245" si="336">SUM(M246:M249)</f>
        <v>0</v>
      </c>
      <c r="N245" s="675">
        <f t="shared" si="336"/>
        <v>0</v>
      </c>
      <c r="O245" s="910">
        <f t="shared" si="336"/>
        <v>0</v>
      </c>
      <c r="P245" s="913"/>
    </row>
    <row r="246" spans="1:17" ht="36" hidden="1" x14ac:dyDescent="0.25">
      <c r="A246" s="774">
        <v>6421</v>
      </c>
      <c r="B246" s="811" t="s">
        <v>267</v>
      </c>
      <c r="C246" s="1275">
        <f t="shared" si="291"/>
        <v>0</v>
      </c>
      <c r="D246" s="909"/>
      <c r="E246" s="911"/>
      <c r="F246" s="910">
        <f t="shared" ref="F246:F249" si="337">D246+E246</f>
        <v>0</v>
      </c>
      <c r="G246" s="909"/>
      <c r="H246" s="911"/>
      <c r="I246" s="910">
        <f t="shared" ref="I246:I249" si="338">G246+H246</f>
        <v>0</v>
      </c>
      <c r="J246" s="912"/>
      <c r="K246" s="911"/>
      <c r="L246" s="910">
        <f t="shared" ref="L246:L249" si="339">J246+K246</f>
        <v>0</v>
      </c>
      <c r="M246" s="909"/>
      <c r="N246" s="911"/>
      <c r="O246" s="910">
        <f t="shared" ref="O246:O249" si="340">M246+N246</f>
        <v>0</v>
      </c>
      <c r="P246" s="913"/>
    </row>
    <row r="247" spans="1:17" hidden="1" x14ac:dyDescent="0.25">
      <c r="A247" s="774">
        <v>6422</v>
      </c>
      <c r="B247" s="811" t="s">
        <v>268</v>
      </c>
      <c r="C247" s="1275">
        <f t="shared" si="291"/>
        <v>0</v>
      </c>
      <c r="D247" s="909"/>
      <c r="E247" s="911"/>
      <c r="F247" s="910">
        <f t="shared" si="337"/>
        <v>0</v>
      </c>
      <c r="G247" s="909"/>
      <c r="H247" s="911"/>
      <c r="I247" s="910">
        <f t="shared" si="338"/>
        <v>0</v>
      </c>
      <c r="J247" s="912"/>
      <c r="K247" s="911"/>
      <c r="L247" s="910">
        <f t="shared" si="339"/>
        <v>0</v>
      </c>
      <c r="M247" s="909"/>
      <c r="N247" s="911"/>
      <c r="O247" s="910">
        <f t="shared" si="340"/>
        <v>0</v>
      </c>
      <c r="P247" s="913"/>
    </row>
    <row r="248" spans="1:17" ht="13.5" hidden="1" customHeight="1" x14ac:dyDescent="0.25">
      <c r="A248" s="774">
        <v>6423</v>
      </c>
      <c r="B248" s="811" t="s">
        <v>269</v>
      </c>
      <c r="C248" s="1275">
        <f t="shared" si="291"/>
        <v>0</v>
      </c>
      <c r="D248" s="909"/>
      <c r="E248" s="911"/>
      <c r="F248" s="910">
        <f t="shared" si="337"/>
        <v>0</v>
      </c>
      <c r="G248" s="909"/>
      <c r="H248" s="911"/>
      <c r="I248" s="910">
        <f t="shared" si="338"/>
        <v>0</v>
      </c>
      <c r="J248" s="912"/>
      <c r="K248" s="911"/>
      <c r="L248" s="910">
        <f t="shared" si="339"/>
        <v>0</v>
      </c>
      <c r="M248" s="909"/>
      <c r="N248" s="911"/>
      <c r="O248" s="910">
        <f t="shared" si="340"/>
        <v>0</v>
      </c>
      <c r="P248" s="913"/>
    </row>
    <row r="249" spans="1:17" ht="36" hidden="1" x14ac:dyDescent="0.25">
      <c r="A249" s="774">
        <v>6424</v>
      </c>
      <c r="B249" s="811" t="s">
        <v>270</v>
      </c>
      <c r="C249" s="1275">
        <f t="shared" si="291"/>
        <v>0</v>
      </c>
      <c r="D249" s="909"/>
      <c r="E249" s="911"/>
      <c r="F249" s="910">
        <f t="shared" si="337"/>
        <v>0</v>
      </c>
      <c r="G249" s="909"/>
      <c r="H249" s="911"/>
      <c r="I249" s="910">
        <f t="shared" si="338"/>
        <v>0</v>
      </c>
      <c r="J249" s="912"/>
      <c r="K249" s="911"/>
      <c r="L249" s="910">
        <f t="shared" si="339"/>
        <v>0</v>
      </c>
      <c r="M249" s="909"/>
      <c r="N249" s="911"/>
      <c r="O249" s="910">
        <f t="shared" si="340"/>
        <v>0</v>
      </c>
      <c r="P249" s="913"/>
      <c r="Q249" s="957"/>
    </row>
    <row r="250" spans="1:17" ht="60" hidden="1" x14ac:dyDescent="0.25">
      <c r="A250" s="791">
        <v>6500</v>
      </c>
      <c r="B250" s="894" t="s">
        <v>271</v>
      </c>
      <c r="C250" s="1277">
        <f t="shared" si="291"/>
        <v>0</v>
      </c>
      <c r="D250" s="929">
        <f t="shared" ref="D250:O250" si="341">SUM(D251)</f>
        <v>0</v>
      </c>
      <c r="E250" s="930">
        <f t="shared" si="341"/>
        <v>0</v>
      </c>
      <c r="F250" s="931">
        <f t="shared" si="341"/>
        <v>0</v>
      </c>
      <c r="G250" s="847">
        <f t="shared" si="341"/>
        <v>0</v>
      </c>
      <c r="H250" s="848">
        <f t="shared" si="341"/>
        <v>0</v>
      </c>
      <c r="I250" s="931">
        <f t="shared" si="341"/>
        <v>0</v>
      </c>
      <c r="J250" s="958">
        <f t="shared" si="341"/>
        <v>0</v>
      </c>
      <c r="K250" s="848">
        <f t="shared" si="341"/>
        <v>0</v>
      </c>
      <c r="L250" s="931">
        <f t="shared" si="341"/>
        <v>0</v>
      </c>
      <c r="M250" s="847">
        <f t="shared" si="341"/>
        <v>0</v>
      </c>
      <c r="N250" s="848">
        <f t="shared" si="341"/>
        <v>0</v>
      </c>
      <c r="O250" s="931">
        <f t="shared" si="341"/>
        <v>0</v>
      </c>
      <c r="P250" s="926"/>
      <c r="Q250" s="957"/>
    </row>
    <row r="251" spans="1:17" ht="48" hidden="1" x14ac:dyDescent="0.25">
      <c r="A251" s="774">
        <v>6510</v>
      </c>
      <c r="B251" s="811" t="s">
        <v>272</v>
      </c>
      <c r="C251" s="1275">
        <f t="shared" si="291"/>
        <v>0</v>
      </c>
      <c r="D251" s="918"/>
      <c r="E251" s="919"/>
      <c r="F251" s="959">
        <f>D251+E251</f>
        <v>0</v>
      </c>
      <c r="G251" s="960"/>
      <c r="H251" s="961"/>
      <c r="I251" s="959">
        <f>G251+H251</f>
        <v>0</v>
      </c>
      <c r="J251" s="962"/>
      <c r="K251" s="961"/>
      <c r="L251" s="959">
        <f>J251+K251</f>
        <v>0</v>
      </c>
      <c r="M251" s="960"/>
      <c r="N251" s="961"/>
      <c r="O251" s="959">
        <f t="shared" ref="O251" si="342">M251+N251</f>
        <v>0</v>
      </c>
      <c r="P251" s="938"/>
      <c r="Q251" s="957"/>
    </row>
    <row r="252" spans="1:17" ht="48" x14ac:dyDescent="0.25">
      <c r="A252" s="963">
        <v>7000</v>
      </c>
      <c r="B252" s="963" t="s">
        <v>273</v>
      </c>
      <c r="C252" s="1288">
        <f t="shared" si="291"/>
        <v>1223</v>
      </c>
      <c r="D252" s="964">
        <f t="shared" ref="D252:E252" si="343">SUM(D253,D263)</f>
        <v>0</v>
      </c>
      <c r="E252" s="965">
        <f t="shared" si="343"/>
        <v>0</v>
      </c>
      <c r="F252" s="966">
        <f>SUM(F253,F263)</f>
        <v>0</v>
      </c>
      <c r="G252" s="964">
        <f t="shared" ref="G252:H252" si="344">SUM(G253,G263)</f>
        <v>0</v>
      </c>
      <c r="H252" s="965">
        <f t="shared" si="344"/>
        <v>0</v>
      </c>
      <c r="I252" s="966">
        <f>SUM(I253,I263)</f>
        <v>0</v>
      </c>
      <c r="J252" s="967">
        <f t="shared" ref="J252:K252" si="345">SUM(J253,J263)</f>
        <v>1223</v>
      </c>
      <c r="K252" s="965">
        <f t="shared" si="345"/>
        <v>0</v>
      </c>
      <c r="L252" s="966">
        <f>SUM(L253,L263)</f>
        <v>1223</v>
      </c>
      <c r="M252" s="964">
        <f t="shared" ref="M252:O252" si="346">SUM(M253,M263)</f>
        <v>0</v>
      </c>
      <c r="N252" s="965">
        <f t="shared" si="346"/>
        <v>0</v>
      </c>
      <c r="O252" s="966">
        <f t="shared" si="346"/>
        <v>0</v>
      </c>
      <c r="P252" s="256"/>
    </row>
    <row r="253" spans="1:17" ht="24" x14ac:dyDescent="0.25">
      <c r="A253" s="791">
        <v>7200</v>
      </c>
      <c r="B253" s="894" t="s">
        <v>274</v>
      </c>
      <c r="C253" s="1273">
        <f t="shared" si="291"/>
        <v>1223</v>
      </c>
      <c r="D253" s="895">
        <f t="shared" ref="D253:O253" si="347">SUM(D254,D255,D256,D257,D261,D262)</f>
        <v>0</v>
      </c>
      <c r="E253" s="896">
        <f t="shared" si="347"/>
        <v>0</v>
      </c>
      <c r="F253" s="897">
        <f t="shared" si="347"/>
        <v>0</v>
      </c>
      <c r="G253" s="895">
        <f t="shared" si="347"/>
        <v>0</v>
      </c>
      <c r="H253" s="896">
        <f t="shared" si="347"/>
        <v>0</v>
      </c>
      <c r="I253" s="897">
        <f t="shared" si="347"/>
        <v>0</v>
      </c>
      <c r="J253" s="898">
        <f t="shared" si="347"/>
        <v>1223</v>
      </c>
      <c r="K253" s="896">
        <f t="shared" si="347"/>
        <v>0</v>
      </c>
      <c r="L253" s="897">
        <f t="shared" si="347"/>
        <v>1223</v>
      </c>
      <c r="M253" s="895">
        <f t="shared" si="347"/>
        <v>0</v>
      </c>
      <c r="N253" s="896">
        <f t="shared" si="347"/>
        <v>0</v>
      </c>
      <c r="O253" s="897">
        <f t="shared" si="347"/>
        <v>0</v>
      </c>
      <c r="P253" s="899"/>
    </row>
    <row r="254" spans="1:17" ht="24" hidden="1" x14ac:dyDescent="0.25">
      <c r="A254" s="922">
        <v>7210</v>
      </c>
      <c r="B254" s="803" t="s">
        <v>275</v>
      </c>
      <c r="C254" s="1274">
        <f t="shared" si="291"/>
        <v>0</v>
      </c>
      <c r="D254" s="904"/>
      <c r="E254" s="905"/>
      <c r="F254" s="906">
        <f t="shared" ref="F254:F256" si="348">D254+E254</f>
        <v>0</v>
      </c>
      <c r="G254" s="904"/>
      <c r="H254" s="905"/>
      <c r="I254" s="906">
        <f t="shared" ref="I254:I256" si="349">G254+H254</f>
        <v>0</v>
      </c>
      <c r="J254" s="907"/>
      <c r="K254" s="905"/>
      <c r="L254" s="906">
        <f t="shared" ref="L254:L256" si="350">J254+K254</f>
        <v>0</v>
      </c>
      <c r="M254" s="904"/>
      <c r="N254" s="905"/>
      <c r="O254" s="906">
        <f t="shared" ref="O254:O256" si="351">M254+N254</f>
        <v>0</v>
      </c>
      <c r="P254" s="908"/>
    </row>
    <row r="255" spans="1:17" s="957" customFormat="1" ht="36" hidden="1" x14ac:dyDescent="0.25">
      <c r="A255" s="914">
        <v>7220</v>
      </c>
      <c r="B255" s="811" t="s">
        <v>276</v>
      </c>
      <c r="C255" s="1275">
        <f t="shared" si="291"/>
        <v>0</v>
      </c>
      <c r="D255" s="909"/>
      <c r="E255" s="911"/>
      <c r="F255" s="910">
        <f t="shared" si="348"/>
        <v>0</v>
      </c>
      <c r="G255" s="909"/>
      <c r="H255" s="911"/>
      <c r="I255" s="910">
        <f t="shared" si="349"/>
        <v>0</v>
      </c>
      <c r="J255" s="912"/>
      <c r="K255" s="911"/>
      <c r="L255" s="910">
        <f t="shared" si="350"/>
        <v>0</v>
      </c>
      <c r="M255" s="909"/>
      <c r="N255" s="911"/>
      <c r="O255" s="910">
        <f t="shared" si="351"/>
        <v>0</v>
      </c>
      <c r="P255" s="913"/>
    </row>
    <row r="256" spans="1:17" ht="24" x14ac:dyDescent="0.25">
      <c r="A256" s="914">
        <v>7230</v>
      </c>
      <c r="B256" s="811" t="s">
        <v>44</v>
      </c>
      <c r="C256" s="1275">
        <f t="shared" si="291"/>
        <v>1223</v>
      </c>
      <c r="D256" s="909"/>
      <c r="E256" s="911"/>
      <c r="F256" s="910">
        <f t="shared" si="348"/>
        <v>0</v>
      </c>
      <c r="G256" s="909"/>
      <c r="H256" s="911"/>
      <c r="I256" s="910">
        <f t="shared" si="349"/>
        <v>0</v>
      </c>
      <c r="J256" s="912">
        <v>1223</v>
      </c>
      <c r="K256" s="911"/>
      <c r="L256" s="910">
        <f t="shared" si="350"/>
        <v>1223</v>
      </c>
      <c r="M256" s="909"/>
      <c r="N256" s="911"/>
      <c r="O256" s="910">
        <f t="shared" si="351"/>
        <v>0</v>
      </c>
      <c r="P256" s="913"/>
    </row>
    <row r="257" spans="1:16" ht="24" hidden="1" x14ac:dyDescent="0.25">
      <c r="A257" s="914">
        <v>7240</v>
      </c>
      <c r="B257" s="811" t="s">
        <v>277</v>
      </c>
      <c r="C257" s="1275">
        <f t="shared" si="291"/>
        <v>0</v>
      </c>
      <c r="D257" s="915">
        <f t="shared" ref="D257:K257" si="352">SUM(D258:D260)</f>
        <v>0</v>
      </c>
      <c r="E257" s="675">
        <f t="shared" si="352"/>
        <v>0</v>
      </c>
      <c r="F257" s="910">
        <f t="shared" si="352"/>
        <v>0</v>
      </c>
      <c r="G257" s="915">
        <f t="shared" si="352"/>
        <v>0</v>
      </c>
      <c r="H257" s="675">
        <f t="shared" si="352"/>
        <v>0</v>
      </c>
      <c r="I257" s="910">
        <f t="shared" si="352"/>
        <v>0</v>
      </c>
      <c r="J257" s="916">
        <f t="shared" si="352"/>
        <v>0</v>
      </c>
      <c r="K257" s="675">
        <f t="shared" si="352"/>
        <v>0</v>
      </c>
      <c r="L257" s="910">
        <f>SUM(L258:L260)</f>
        <v>0</v>
      </c>
      <c r="M257" s="915">
        <f t="shared" ref="M257:O257" si="353">SUM(M258:M260)</f>
        <v>0</v>
      </c>
      <c r="N257" s="675">
        <f t="shared" si="353"/>
        <v>0</v>
      </c>
      <c r="O257" s="910">
        <f t="shared" si="353"/>
        <v>0</v>
      </c>
      <c r="P257" s="913"/>
    </row>
    <row r="258" spans="1:16" ht="48" hidden="1" x14ac:dyDescent="0.25">
      <c r="A258" s="774">
        <v>7245</v>
      </c>
      <c r="B258" s="811" t="s">
        <v>278</v>
      </c>
      <c r="C258" s="1275">
        <f t="shared" si="291"/>
        <v>0</v>
      </c>
      <c r="D258" s="909"/>
      <c r="E258" s="911"/>
      <c r="F258" s="910">
        <f t="shared" ref="F258:F262" si="354">D258+E258</f>
        <v>0</v>
      </c>
      <c r="G258" s="909"/>
      <c r="H258" s="911"/>
      <c r="I258" s="910">
        <f t="shared" ref="I258:I262" si="355">G258+H258</f>
        <v>0</v>
      </c>
      <c r="J258" s="912"/>
      <c r="K258" s="911"/>
      <c r="L258" s="910">
        <f t="shared" ref="L258:L262" si="356">J258+K258</f>
        <v>0</v>
      </c>
      <c r="M258" s="909"/>
      <c r="N258" s="911"/>
      <c r="O258" s="910">
        <f t="shared" ref="O258:O262" si="357">M258+N258</f>
        <v>0</v>
      </c>
      <c r="P258" s="913"/>
    </row>
    <row r="259" spans="1:16" ht="84.75" hidden="1" customHeight="1" x14ac:dyDescent="0.25">
      <c r="A259" s="774">
        <v>7246</v>
      </c>
      <c r="B259" s="811" t="s">
        <v>279</v>
      </c>
      <c r="C259" s="1275">
        <f t="shared" si="291"/>
        <v>0</v>
      </c>
      <c r="D259" s="909"/>
      <c r="E259" s="911"/>
      <c r="F259" s="910">
        <f t="shared" si="354"/>
        <v>0</v>
      </c>
      <c r="G259" s="909"/>
      <c r="H259" s="911"/>
      <c r="I259" s="910">
        <f t="shared" si="355"/>
        <v>0</v>
      </c>
      <c r="J259" s="912"/>
      <c r="K259" s="911"/>
      <c r="L259" s="910">
        <f t="shared" si="356"/>
        <v>0</v>
      </c>
      <c r="M259" s="909"/>
      <c r="N259" s="911"/>
      <c r="O259" s="910">
        <f t="shared" si="357"/>
        <v>0</v>
      </c>
      <c r="P259" s="913"/>
    </row>
    <row r="260" spans="1:16" ht="36" hidden="1" x14ac:dyDescent="0.25">
      <c r="A260" s="774">
        <v>7247</v>
      </c>
      <c r="B260" s="811" t="s">
        <v>280</v>
      </c>
      <c r="C260" s="1275">
        <f t="shared" si="291"/>
        <v>0</v>
      </c>
      <c r="D260" s="909"/>
      <c r="E260" s="911"/>
      <c r="F260" s="910">
        <f t="shared" si="354"/>
        <v>0</v>
      </c>
      <c r="G260" s="909"/>
      <c r="H260" s="911"/>
      <c r="I260" s="910">
        <f t="shared" si="355"/>
        <v>0</v>
      </c>
      <c r="J260" s="912"/>
      <c r="K260" s="911"/>
      <c r="L260" s="910">
        <f t="shared" si="356"/>
        <v>0</v>
      </c>
      <c r="M260" s="909"/>
      <c r="N260" s="911"/>
      <c r="O260" s="910">
        <f t="shared" si="357"/>
        <v>0</v>
      </c>
      <c r="P260" s="913"/>
    </row>
    <row r="261" spans="1:16" ht="24" hidden="1" x14ac:dyDescent="0.25">
      <c r="A261" s="914">
        <v>7260</v>
      </c>
      <c r="B261" s="811" t="s">
        <v>281</v>
      </c>
      <c r="C261" s="1275">
        <f t="shared" si="291"/>
        <v>0</v>
      </c>
      <c r="D261" s="909"/>
      <c r="E261" s="911"/>
      <c r="F261" s="910">
        <f t="shared" si="354"/>
        <v>0</v>
      </c>
      <c r="G261" s="909"/>
      <c r="H261" s="911"/>
      <c r="I261" s="910">
        <f t="shared" si="355"/>
        <v>0</v>
      </c>
      <c r="J261" s="912"/>
      <c r="K261" s="911"/>
      <c r="L261" s="910">
        <f t="shared" si="356"/>
        <v>0</v>
      </c>
      <c r="M261" s="909"/>
      <c r="N261" s="911"/>
      <c r="O261" s="910">
        <f t="shared" si="357"/>
        <v>0</v>
      </c>
      <c r="P261" s="913"/>
    </row>
    <row r="262" spans="1:16" ht="60" hidden="1" x14ac:dyDescent="0.25">
      <c r="A262" s="914">
        <v>7270</v>
      </c>
      <c r="B262" s="811" t="s">
        <v>282</v>
      </c>
      <c r="C262" s="1275">
        <f t="shared" si="291"/>
        <v>0</v>
      </c>
      <c r="D262" s="909"/>
      <c r="E262" s="911"/>
      <c r="F262" s="910">
        <f t="shared" si="354"/>
        <v>0</v>
      </c>
      <c r="G262" s="909"/>
      <c r="H262" s="911"/>
      <c r="I262" s="910">
        <f t="shared" si="355"/>
        <v>0</v>
      </c>
      <c r="J262" s="912"/>
      <c r="K262" s="911"/>
      <c r="L262" s="910">
        <f t="shared" si="356"/>
        <v>0</v>
      </c>
      <c r="M262" s="909"/>
      <c r="N262" s="911"/>
      <c r="O262" s="910">
        <f t="shared" si="357"/>
        <v>0</v>
      </c>
      <c r="P262" s="913"/>
    </row>
    <row r="263" spans="1:16" hidden="1" x14ac:dyDescent="0.25">
      <c r="A263" s="859">
        <v>7700</v>
      </c>
      <c r="B263" s="829" t="s">
        <v>283</v>
      </c>
      <c r="C263" s="1277">
        <f t="shared" si="291"/>
        <v>0</v>
      </c>
      <c r="D263" s="929">
        <f t="shared" ref="D263:O263" si="358">D264</f>
        <v>0</v>
      </c>
      <c r="E263" s="930">
        <f t="shared" si="358"/>
        <v>0</v>
      </c>
      <c r="F263" s="931">
        <f t="shared" si="358"/>
        <v>0</v>
      </c>
      <c r="G263" s="929">
        <f t="shared" si="358"/>
        <v>0</v>
      </c>
      <c r="H263" s="930">
        <f t="shared" si="358"/>
        <v>0</v>
      </c>
      <c r="I263" s="931">
        <f t="shared" si="358"/>
        <v>0</v>
      </c>
      <c r="J263" s="932">
        <f t="shared" si="358"/>
        <v>0</v>
      </c>
      <c r="K263" s="930">
        <f t="shared" si="358"/>
        <v>0</v>
      </c>
      <c r="L263" s="931">
        <f t="shared" si="358"/>
        <v>0</v>
      </c>
      <c r="M263" s="929">
        <f t="shared" si="358"/>
        <v>0</v>
      </c>
      <c r="N263" s="930">
        <f t="shared" si="358"/>
        <v>0</v>
      </c>
      <c r="O263" s="931">
        <f t="shared" si="358"/>
        <v>0</v>
      </c>
      <c r="P263" s="926"/>
    </row>
    <row r="264" spans="1:16" hidden="1" x14ac:dyDescent="0.25">
      <c r="A264" s="900">
        <v>7720</v>
      </c>
      <c r="B264" s="803" t="s">
        <v>284</v>
      </c>
      <c r="C264" s="1276">
        <f t="shared" si="291"/>
        <v>0</v>
      </c>
      <c r="D264" s="960"/>
      <c r="E264" s="961"/>
      <c r="F264" s="959">
        <f>D264+E264</f>
        <v>0</v>
      </c>
      <c r="G264" s="960"/>
      <c r="H264" s="961"/>
      <c r="I264" s="959">
        <f>G264+H264</f>
        <v>0</v>
      </c>
      <c r="J264" s="962"/>
      <c r="K264" s="961"/>
      <c r="L264" s="959">
        <f>J264+K264</f>
        <v>0</v>
      </c>
      <c r="M264" s="960"/>
      <c r="N264" s="961"/>
      <c r="O264" s="959">
        <f t="shared" ref="O264" si="359">M264+N264</f>
        <v>0</v>
      </c>
      <c r="P264" s="938"/>
    </row>
    <row r="265" spans="1:16" hidden="1" x14ac:dyDescent="0.25">
      <c r="A265" s="968">
        <v>9000</v>
      </c>
      <c r="B265" s="969" t="s">
        <v>285</v>
      </c>
      <c r="C265" s="1289">
        <f t="shared" si="291"/>
        <v>0</v>
      </c>
      <c r="D265" s="970">
        <f t="shared" ref="D265:O266" si="360">D266</f>
        <v>0</v>
      </c>
      <c r="E265" s="971">
        <f t="shared" si="360"/>
        <v>0</v>
      </c>
      <c r="F265" s="972">
        <f t="shared" si="360"/>
        <v>0</v>
      </c>
      <c r="G265" s="970">
        <f t="shared" si="360"/>
        <v>0</v>
      </c>
      <c r="H265" s="971">
        <f t="shared" si="360"/>
        <v>0</v>
      </c>
      <c r="I265" s="972">
        <f>I266</f>
        <v>0</v>
      </c>
      <c r="J265" s="973">
        <f t="shared" si="360"/>
        <v>0</v>
      </c>
      <c r="K265" s="971">
        <f t="shared" si="360"/>
        <v>0</v>
      </c>
      <c r="L265" s="972">
        <f t="shared" si="360"/>
        <v>0</v>
      </c>
      <c r="M265" s="970">
        <f t="shared" si="360"/>
        <v>0</v>
      </c>
      <c r="N265" s="971">
        <f t="shared" si="360"/>
        <v>0</v>
      </c>
      <c r="O265" s="972">
        <f t="shared" si="360"/>
        <v>0</v>
      </c>
      <c r="P265" s="263"/>
    </row>
    <row r="266" spans="1:16" ht="24" hidden="1" x14ac:dyDescent="0.25">
      <c r="A266" s="974">
        <v>9200</v>
      </c>
      <c r="B266" s="811" t="s">
        <v>286</v>
      </c>
      <c r="C266" s="1281">
        <f t="shared" si="291"/>
        <v>0</v>
      </c>
      <c r="D266" s="869">
        <f t="shared" si="360"/>
        <v>0</v>
      </c>
      <c r="E266" s="870">
        <f t="shared" si="360"/>
        <v>0</v>
      </c>
      <c r="F266" s="901">
        <f t="shared" si="360"/>
        <v>0</v>
      </c>
      <c r="G266" s="869">
        <f t="shared" si="360"/>
        <v>0</v>
      </c>
      <c r="H266" s="870">
        <f t="shared" si="360"/>
        <v>0</v>
      </c>
      <c r="I266" s="901">
        <f t="shared" si="360"/>
        <v>0</v>
      </c>
      <c r="J266" s="902">
        <f t="shared" si="360"/>
        <v>0</v>
      </c>
      <c r="K266" s="870">
        <f t="shared" si="360"/>
        <v>0</v>
      </c>
      <c r="L266" s="901">
        <f t="shared" si="360"/>
        <v>0</v>
      </c>
      <c r="M266" s="869">
        <f t="shared" si="360"/>
        <v>0</v>
      </c>
      <c r="N266" s="870">
        <f t="shared" si="360"/>
        <v>0</v>
      </c>
      <c r="O266" s="901">
        <f t="shared" si="360"/>
        <v>0</v>
      </c>
      <c r="P266" s="903"/>
    </row>
    <row r="267" spans="1:16" ht="24" hidden="1" x14ac:dyDescent="0.25">
      <c r="A267" s="975">
        <v>9260</v>
      </c>
      <c r="B267" s="811" t="s">
        <v>287</v>
      </c>
      <c r="C267" s="1281">
        <f t="shared" si="291"/>
        <v>0</v>
      </c>
      <c r="D267" s="869">
        <f t="shared" ref="D267:O267" si="361">SUM(D268)</f>
        <v>0</v>
      </c>
      <c r="E267" s="870">
        <f t="shared" si="361"/>
        <v>0</v>
      </c>
      <c r="F267" s="901">
        <f t="shared" si="361"/>
        <v>0</v>
      </c>
      <c r="G267" s="869">
        <f t="shared" si="361"/>
        <v>0</v>
      </c>
      <c r="H267" s="870">
        <f t="shared" si="361"/>
        <v>0</v>
      </c>
      <c r="I267" s="901">
        <f t="shared" si="361"/>
        <v>0</v>
      </c>
      <c r="J267" s="902">
        <f t="shared" si="361"/>
        <v>0</v>
      </c>
      <c r="K267" s="870">
        <f t="shared" si="361"/>
        <v>0</v>
      </c>
      <c r="L267" s="901">
        <f t="shared" si="361"/>
        <v>0</v>
      </c>
      <c r="M267" s="869">
        <f t="shared" si="361"/>
        <v>0</v>
      </c>
      <c r="N267" s="870">
        <f t="shared" si="361"/>
        <v>0</v>
      </c>
      <c r="O267" s="901">
        <f t="shared" si="361"/>
        <v>0</v>
      </c>
      <c r="P267" s="903"/>
    </row>
    <row r="268" spans="1:16" ht="87" hidden="1" customHeight="1" x14ac:dyDescent="0.25">
      <c r="A268" s="976">
        <v>9263</v>
      </c>
      <c r="B268" s="811" t="s">
        <v>288</v>
      </c>
      <c r="C268" s="1281">
        <f t="shared" si="291"/>
        <v>0</v>
      </c>
      <c r="D268" s="918"/>
      <c r="E268" s="919"/>
      <c r="F268" s="901">
        <f>D268+E268</f>
        <v>0</v>
      </c>
      <c r="G268" s="918"/>
      <c r="H268" s="919"/>
      <c r="I268" s="901">
        <f>G268+H268</f>
        <v>0</v>
      </c>
      <c r="J268" s="920"/>
      <c r="K268" s="919"/>
      <c r="L268" s="901">
        <f>J268+K268</f>
        <v>0</v>
      </c>
      <c r="M268" s="918"/>
      <c r="N268" s="919"/>
      <c r="O268" s="901">
        <f t="shared" ref="O268" si="362">M268+N268</f>
        <v>0</v>
      </c>
      <c r="P268" s="903"/>
    </row>
    <row r="269" spans="1:16" hidden="1" x14ac:dyDescent="0.25">
      <c r="A269" s="927"/>
      <c r="B269" s="811" t="s">
        <v>289</v>
      </c>
      <c r="C269" s="1275">
        <f t="shared" si="291"/>
        <v>0</v>
      </c>
      <c r="D269" s="915">
        <f t="shared" ref="D269:E269" si="363">SUM(D270:D271)</f>
        <v>0</v>
      </c>
      <c r="E269" s="675">
        <f t="shared" si="363"/>
        <v>0</v>
      </c>
      <c r="F269" s="910">
        <f>SUM(F270:F271)</f>
        <v>0</v>
      </c>
      <c r="G269" s="915">
        <f t="shared" ref="G269:H269" si="364">SUM(G270:G271)</f>
        <v>0</v>
      </c>
      <c r="H269" s="675">
        <f t="shared" si="364"/>
        <v>0</v>
      </c>
      <c r="I269" s="910">
        <f>SUM(I270:I271)</f>
        <v>0</v>
      </c>
      <c r="J269" s="916">
        <f t="shared" ref="J269:K269" si="365">SUM(J270:J271)</f>
        <v>0</v>
      </c>
      <c r="K269" s="675">
        <f t="shared" si="365"/>
        <v>0</v>
      </c>
      <c r="L269" s="910">
        <f>SUM(L270:L271)</f>
        <v>0</v>
      </c>
      <c r="M269" s="915">
        <f t="shared" ref="M269:O269" si="366">SUM(M270:M271)</f>
        <v>0</v>
      </c>
      <c r="N269" s="675">
        <f t="shared" si="366"/>
        <v>0</v>
      </c>
      <c r="O269" s="910">
        <f t="shared" si="366"/>
        <v>0</v>
      </c>
      <c r="P269" s="913"/>
    </row>
    <row r="270" spans="1:16" hidden="1" x14ac:dyDescent="0.25">
      <c r="A270" s="927" t="s">
        <v>290</v>
      </c>
      <c r="B270" s="774" t="s">
        <v>291</v>
      </c>
      <c r="C270" s="1275">
        <f t="shared" si="291"/>
        <v>0</v>
      </c>
      <c r="D270" s="909"/>
      <c r="E270" s="911"/>
      <c r="F270" s="910">
        <f t="shared" ref="F270:F271" si="367">D270+E270</f>
        <v>0</v>
      </c>
      <c r="G270" s="909"/>
      <c r="H270" s="911"/>
      <c r="I270" s="910">
        <f t="shared" ref="I270:I271" si="368">G270+H270</f>
        <v>0</v>
      </c>
      <c r="J270" s="912"/>
      <c r="K270" s="911"/>
      <c r="L270" s="910">
        <f t="shared" ref="L270:L271" si="369">J270+K270</f>
        <v>0</v>
      </c>
      <c r="M270" s="909"/>
      <c r="N270" s="911"/>
      <c r="O270" s="910">
        <f t="shared" ref="O270:O271" si="370">M270+N270</f>
        <v>0</v>
      </c>
      <c r="P270" s="913"/>
    </row>
    <row r="271" spans="1:16" ht="24" hidden="1" x14ac:dyDescent="0.25">
      <c r="A271" s="927" t="s">
        <v>292</v>
      </c>
      <c r="B271" s="977" t="s">
        <v>293</v>
      </c>
      <c r="C271" s="1274">
        <f t="shared" si="291"/>
        <v>0</v>
      </c>
      <c r="D271" s="904"/>
      <c r="E271" s="905"/>
      <c r="F271" s="906">
        <f t="shared" si="367"/>
        <v>0</v>
      </c>
      <c r="G271" s="904"/>
      <c r="H271" s="905"/>
      <c r="I271" s="906">
        <f t="shared" si="368"/>
        <v>0</v>
      </c>
      <c r="J271" s="907"/>
      <c r="K271" s="905"/>
      <c r="L271" s="906">
        <f t="shared" si="369"/>
        <v>0</v>
      </c>
      <c r="M271" s="904"/>
      <c r="N271" s="905"/>
      <c r="O271" s="906">
        <f t="shared" si="370"/>
        <v>0</v>
      </c>
      <c r="P271" s="908"/>
    </row>
    <row r="272" spans="1:16" ht="12.75" thickBot="1" x14ac:dyDescent="0.3">
      <c r="A272" s="978"/>
      <c r="B272" s="978" t="s">
        <v>294</v>
      </c>
      <c r="C272" s="1290">
        <f t="shared" si="291"/>
        <v>2735351</v>
      </c>
      <c r="D272" s="979">
        <f>SUM(D269,D265,D252,D211,D182,D174,D160,D75,D53)</f>
        <v>2612485</v>
      </c>
      <c r="E272" s="980">
        <f t="shared" ref="E272:O272" si="371">SUM(E269,E265,E252,E211,E182,E174,E160,E75,E53)</f>
        <v>-53</v>
      </c>
      <c r="F272" s="981">
        <f t="shared" si="371"/>
        <v>2612432</v>
      </c>
      <c r="G272" s="979">
        <f t="shared" si="371"/>
        <v>0</v>
      </c>
      <c r="H272" s="980">
        <f t="shared" si="371"/>
        <v>0</v>
      </c>
      <c r="I272" s="981">
        <f t="shared" si="371"/>
        <v>0</v>
      </c>
      <c r="J272" s="982">
        <f t="shared" si="371"/>
        <v>122919</v>
      </c>
      <c r="K272" s="980">
        <f t="shared" si="371"/>
        <v>0</v>
      </c>
      <c r="L272" s="981">
        <f t="shared" si="371"/>
        <v>122919</v>
      </c>
      <c r="M272" s="979">
        <f t="shared" si="371"/>
        <v>0</v>
      </c>
      <c r="N272" s="980">
        <f t="shared" si="371"/>
        <v>0</v>
      </c>
      <c r="O272" s="981">
        <f t="shared" si="371"/>
        <v>0</v>
      </c>
      <c r="P272" s="983"/>
    </row>
    <row r="273" spans="1:16" s="751" customFormat="1" ht="13.5" thickTop="1" thickBot="1" x14ac:dyDescent="0.3">
      <c r="A273" s="1482" t="s">
        <v>295</v>
      </c>
      <c r="B273" s="1483"/>
      <c r="C273" s="1291">
        <f t="shared" si="291"/>
        <v>-24502</v>
      </c>
      <c r="D273" s="984">
        <f>SUM(D24,D25,D41,D43)-D51</f>
        <v>0</v>
      </c>
      <c r="E273" s="985">
        <f t="shared" ref="E273:F273" si="372">SUM(E24,E25,E41,E43)-E51</f>
        <v>0</v>
      </c>
      <c r="F273" s="986">
        <f t="shared" si="372"/>
        <v>0</v>
      </c>
      <c r="G273" s="984">
        <f>SUM(G24,G25,G43)-G51</f>
        <v>0</v>
      </c>
      <c r="H273" s="985">
        <f t="shared" ref="H273:I273" si="373">SUM(H24,H25,H43)-H51</f>
        <v>0</v>
      </c>
      <c r="I273" s="986">
        <f t="shared" si="373"/>
        <v>0</v>
      </c>
      <c r="J273" s="987">
        <f t="shared" ref="J273:K273" si="374">(J26+J43)-J51</f>
        <v>-24502</v>
      </c>
      <c r="K273" s="985">
        <f t="shared" si="374"/>
        <v>0</v>
      </c>
      <c r="L273" s="986">
        <f>(L26+L43)-L51</f>
        <v>-24502</v>
      </c>
      <c r="M273" s="984">
        <f t="shared" ref="M273:O273" si="375">M45-M51</f>
        <v>0</v>
      </c>
      <c r="N273" s="985">
        <f t="shared" si="375"/>
        <v>0</v>
      </c>
      <c r="O273" s="986">
        <f t="shared" si="375"/>
        <v>0</v>
      </c>
      <c r="P273" s="988"/>
    </row>
    <row r="274" spans="1:16" s="751" customFormat="1" ht="12.75" thickTop="1" x14ac:dyDescent="0.25">
      <c r="A274" s="1484" t="s">
        <v>296</v>
      </c>
      <c r="B274" s="1485"/>
      <c r="C274" s="1292">
        <f t="shared" si="291"/>
        <v>24502</v>
      </c>
      <c r="D274" s="989">
        <f t="shared" ref="D274:O274" si="376">SUM(D275,D276)-D283+D284</f>
        <v>0</v>
      </c>
      <c r="E274" s="990">
        <f t="shared" si="376"/>
        <v>0</v>
      </c>
      <c r="F274" s="991">
        <f t="shared" si="376"/>
        <v>0</v>
      </c>
      <c r="G274" s="989">
        <f t="shared" si="376"/>
        <v>0</v>
      </c>
      <c r="H274" s="990">
        <f t="shared" si="376"/>
        <v>0</v>
      </c>
      <c r="I274" s="991">
        <f t="shared" si="376"/>
        <v>0</v>
      </c>
      <c r="J274" s="992">
        <f t="shared" si="376"/>
        <v>24502</v>
      </c>
      <c r="K274" s="990">
        <f t="shared" si="376"/>
        <v>0</v>
      </c>
      <c r="L274" s="991">
        <f t="shared" si="376"/>
        <v>24502</v>
      </c>
      <c r="M274" s="989">
        <f t="shared" si="376"/>
        <v>0</v>
      </c>
      <c r="N274" s="990">
        <f t="shared" si="376"/>
        <v>0</v>
      </c>
      <c r="O274" s="991">
        <f t="shared" si="376"/>
        <v>0</v>
      </c>
      <c r="P274" s="993"/>
    </row>
    <row r="275" spans="1:16" s="751" customFormat="1" ht="12.75" thickBot="1" x14ac:dyDescent="0.3">
      <c r="A275" s="875" t="s">
        <v>297</v>
      </c>
      <c r="B275" s="875" t="s">
        <v>298</v>
      </c>
      <c r="C275" s="1283">
        <f t="shared" si="291"/>
        <v>24502</v>
      </c>
      <c r="D275" s="876">
        <f>D21-D269</f>
        <v>0</v>
      </c>
      <c r="E275" s="876">
        <f t="shared" ref="E275:O275" si="377">E21-E269</f>
        <v>0</v>
      </c>
      <c r="F275" s="876">
        <f t="shared" si="377"/>
        <v>0</v>
      </c>
      <c r="G275" s="876">
        <f t="shared" si="377"/>
        <v>0</v>
      </c>
      <c r="H275" s="876">
        <f t="shared" si="377"/>
        <v>0</v>
      </c>
      <c r="I275" s="876">
        <f t="shared" si="377"/>
        <v>0</v>
      </c>
      <c r="J275" s="876">
        <f t="shared" si="377"/>
        <v>24502</v>
      </c>
      <c r="K275" s="876">
        <f t="shared" si="377"/>
        <v>0</v>
      </c>
      <c r="L275" s="1283">
        <f t="shared" si="377"/>
        <v>24502</v>
      </c>
      <c r="M275" s="876">
        <f t="shared" si="377"/>
        <v>0</v>
      </c>
      <c r="N275" s="876">
        <f t="shared" si="377"/>
        <v>0</v>
      </c>
      <c r="O275" s="1283">
        <f t="shared" si="377"/>
        <v>0</v>
      </c>
      <c r="P275" s="1293"/>
    </row>
    <row r="276" spans="1:16" s="751" customFormat="1" ht="12.75" hidden="1" thickTop="1" x14ac:dyDescent="0.25">
      <c r="A276" s="994" t="s">
        <v>299</v>
      </c>
      <c r="B276" s="994" t="s">
        <v>300</v>
      </c>
      <c r="C276" s="1292">
        <f t="shared" si="291"/>
        <v>0</v>
      </c>
      <c r="D276" s="989">
        <f t="shared" ref="D276:O276" si="378">SUM(D277,D279,D281)-SUM(D278,D280,D282)</f>
        <v>0</v>
      </c>
      <c r="E276" s="990">
        <f t="shared" si="378"/>
        <v>0</v>
      </c>
      <c r="F276" s="991">
        <f t="shared" si="378"/>
        <v>0</v>
      </c>
      <c r="G276" s="989">
        <f t="shared" si="378"/>
        <v>0</v>
      </c>
      <c r="H276" s="990">
        <f t="shared" si="378"/>
        <v>0</v>
      </c>
      <c r="I276" s="991">
        <f t="shared" si="378"/>
        <v>0</v>
      </c>
      <c r="J276" s="992">
        <f t="shared" si="378"/>
        <v>0</v>
      </c>
      <c r="K276" s="990">
        <f t="shared" si="378"/>
        <v>0</v>
      </c>
      <c r="L276" s="991">
        <f t="shared" si="378"/>
        <v>0</v>
      </c>
      <c r="M276" s="989">
        <f t="shared" si="378"/>
        <v>0</v>
      </c>
      <c r="N276" s="990">
        <f t="shared" si="378"/>
        <v>0</v>
      </c>
      <c r="O276" s="991">
        <f t="shared" si="378"/>
        <v>0</v>
      </c>
      <c r="P276" s="993"/>
    </row>
    <row r="277" spans="1:16" ht="12.75" hidden="1" thickTop="1" x14ac:dyDescent="0.25">
      <c r="A277" s="995" t="s">
        <v>301</v>
      </c>
      <c r="B277" s="868" t="s">
        <v>302</v>
      </c>
      <c r="C277" s="1276">
        <f t="shared" ref="C277:C284" si="379">F277+I277+L277+O277</f>
        <v>0</v>
      </c>
      <c r="D277" s="960"/>
      <c r="E277" s="961"/>
      <c r="F277" s="959">
        <f t="shared" ref="F277:F284" si="380">D277+E277</f>
        <v>0</v>
      </c>
      <c r="G277" s="960"/>
      <c r="H277" s="961"/>
      <c r="I277" s="959">
        <f t="shared" ref="I277:I284" si="381">G277+H277</f>
        <v>0</v>
      </c>
      <c r="J277" s="962"/>
      <c r="K277" s="961"/>
      <c r="L277" s="959">
        <f t="shared" ref="L277:L284" si="382">J277+K277</f>
        <v>0</v>
      </c>
      <c r="M277" s="960"/>
      <c r="N277" s="961"/>
      <c r="O277" s="959">
        <f t="shared" ref="O277:O284" si="383">M277+N277</f>
        <v>0</v>
      </c>
      <c r="P277" s="938"/>
    </row>
    <row r="278" spans="1:16" ht="24.75" hidden="1" thickTop="1" x14ac:dyDescent="0.25">
      <c r="A278" s="927" t="s">
        <v>303</v>
      </c>
      <c r="B278" s="773" t="s">
        <v>304</v>
      </c>
      <c r="C278" s="1275">
        <f t="shared" si="379"/>
        <v>0</v>
      </c>
      <c r="D278" s="909"/>
      <c r="E278" s="911"/>
      <c r="F278" s="910">
        <f t="shared" si="380"/>
        <v>0</v>
      </c>
      <c r="G278" s="909"/>
      <c r="H278" s="911"/>
      <c r="I278" s="910">
        <f t="shared" si="381"/>
        <v>0</v>
      </c>
      <c r="J278" s="912"/>
      <c r="K278" s="911"/>
      <c r="L278" s="910">
        <f t="shared" si="382"/>
        <v>0</v>
      </c>
      <c r="M278" s="909"/>
      <c r="N278" s="911"/>
      <c r="O278" s="910">
        <f t="shared" si="383"/>
        <v>0</v>
      </c>
      <c r="P278" s="913"/>
    </row>
    <row r="279" spans="1:16" ht="12.75" hidden="1" thickTop="1" x14ac:dyDescent="0.25">
      <c r="A279" s="927" t="s">
        <v>305</v>
      </c>
      <c r="B279" s="773" t="s">
        <v>306</v>
      </c>
      <c r="C279" s="1275">
        <f t="shared" si="379"/>
        <v>0</v>
      </c>
      <c r="D279" s="909"/>
      <c r="E279" s="911"/>
      <c r="F279" s="910">
        <f t="shared" si="380"/>
        <v>0</v>
      </c>
      <c r="G279" s="909"/>
      <c r="H279" s="911"/>
      <c r="I279" s="910">
        <f t="shared" si="381"/>
        <v>0</v>
      </c>
      <c r="J279" s="912"/>
      <c r="K279" s="911"/>
      <c r="L279" s="910">
        <f t="shared" si="382"/>
        <v>0</v>
      </c>
      <c r="M279" s="909"/>
      <c r="N279" s="911"/>
      <c r="O279" s="910">
        <f t="shared" si="383"/>
        <v>0</v>
      </c>
      <c r="P279" s="913"/>
    </row>
    <row r="280" spans="1:16" ht="24.75" hidden="1" thickTop="1" x14ac:dyDescent="0.25">
      <c r="A280" s="927" t="s">
        <v>307</v>
      </c>
      <c r="B280" s="773" t="s">
        <v>308</v>
      </c>
      <c r="C280" s="1275">
        <f t="shared" si="379"/>
        <v>0</v>
      </c>
      <c r="D280" s="909"/>
      <c r="E280" s="911"/>
      <c r="F280" s="910">
        <f t="shared" si="380"/>
        <v>0</v>
      </c>
      <c r="G280" s="909"/>
      <c r="H280" s="911"/>
      <c r="I280" s="910">
        <f t="shared" si="381"/>
        <v>0</v>
      </c>
      <c r="J280" s="912"/>
      <c r="K280" s="911"/>
      <c r="L280" s="910">
        <f t="shared" si="382"/>
        <v>0</v>
      </c>
      <c r="M280" s="909"/>
      <c r="N280" s="911"/>
      <c r="O280" s="910">
        <f t="shared" si="383"/>
        <v>0</v>
      </c>
      <c r="P280" s="913"/>
    </row>
    <row r="281" spans="1:16" ht="12.75" hidden="1" thickTop="1" x14ac:dyDescent="0.25">
      <c r="A281" s="927" t="s">
        <v>309</v>
      </c>
      <c r="B281" s="773" t="s">
        <v>310</v>
      </c>
      <c r="C281" s="1275">
        <f t="shared" si="379"/>
        <v>0</v>
      </c>
      <c r="D281" s="909"/>
      <c r="E281" s="911"/>
      <c r="F281" s="910">
        <f t="shared" si="380"/>
        <v>0</v>
      </c>
      <c r="G281" s="909"/>
      <c r="H281" s="911"/>
      <c r="I281" s="910">
        <f t="shared" si="381"/>
        <v>0</v>
      </c>
      <c r="J281" s="912"/>
      <c r="K281" s="911"/>
      <c r="L281" s="910">
        <f t="shared" si="382"/>
        <v>0</v>
      </c>
      <c r="M281" s="909"/>
      <c r="N281" s="911"/>
      <c r="O281" s="910">
        <f t="shared" si="383"/>
        <v>0</v>
      </c>
      <c r="P281" s="913"/>
    </row>
    <row r="282" spans="1:16" ht="24.75" hidden="1" thickTop="1" x14ac:dyDescent="0.25">
      <c r="A282" s="996" t="s">
        <v>311</v>
      </c>
      <c r="B282" s="997" t="s">
        <v>312</v>
      </c>
      <c r="C282" s="1286">
        <f t="shared" si="379"/>
        <v>0</v>
      </c>
      <c r="D282" s="942"/>
      <c r="E282" s="943"/>
      <c r="F282" s="944">
        <f t="shared" si="380"/>
        <v>0</v>
      </c>
      <c r="G282" s="942"/>
      <c r="H282" s="943"/>
      <c r="I282" s="944">
        <f t="shared" si="381"/>
        <v>0</v>
      </c>
      <c r="J282" s="945"/>
      <c r="K282" s="943"/>
      <c r="L282" s="944">
        <f t="shared" si="382"/>
        <v>0</v>
      </c>
      <c r="M282" s="942"/>
      <c r="N282" s="943"/>
      <c r="O282" s="944">
        <f t="shared" si="383"/>
        <v>0</v>
      </c>
      <c r="P282" s="940"/>
    </row>
    <row r="283" spans="1:16" s="751" customFormat="1" ht="13.5" hidden="1" thickTop="1" thickBot="1" x14ac:dyDescent="0.3">
      <c r="A283" s="998" t="s">
        <v>313</v>
      </c>
      <c r="B283" s="998" t="s">
        <v>314</v>
      </c>
      <c r="C283" s="1291">
        <f t="shared" si="379"/>
        <v>0</v>
      </c>
      <c r="D283" s="999"/>
      <c r="E283" s="1000"/>
      <c r="F283" s="986">
        <f t="shared" si="380"/>
        <v>0</v>
      </c>
      <c r="G283" s="999"/>
      <c r="H283" s="1000"/>
      <c r="I283" s="986">
        <f t="shared" si="381"/>
        <v>0</v>
      </c>
      <c r="J283" s="1001"/>
      <c r="K283" s="1000"/>
      <c r="L283" s="986">
        <f t="shared" si="382"/>
        <v>0</v>
      </c>
      <c r="M283" s="999"/>
      <c r="N283" s="1000"/>
      <c r="O283" s="986">
        <f t="shared" si="383"/>
        <v>0</v>
      </c>
      <c r="P283" s="988"/>
    </row>
    <row r="284" spans="1:16" s="751" customFormat="1" ht="48.75" hidden="1" thickTop="1" x14ac:dyDescent="0.25">
      <c r="A284" s="994" t="s">
        <v>315</v>
      </c>
      <c r="B284" s="1002" t="s">
        <v>316</v>
      </c>
      <c r="C284" s="1292">
        <f t="shared" si="379"/>
        <v>0</v>
      </c>
      <c r="D284" s="1003"/>
      <c r="E284" s="1004"/>
      <c r="F284" s="897">
        <f t="shared" si="380"/>
        <v>0</v>
      </c>
      <c r="G284" s="935"/>
      <c r="H284" s="936"/>
      <c r="I284" s="897">
        <f t="shared" si="381"/>
        <v>0</v>
      </c>
      <c r="J284" s="937"/>
      <c r="K284" s="936"/>
      <c r="L284" s="897">
        <f t="shared" si="382"/>
        <v>0</v>
      </c>
      <c r="M284" s="935"/>
      <c r="N284" s="936"/>
      <c r="O284" s="897">
        <f t="shared" si="383"/>
        <v>0</v>
      </c>
      <c r="P284" s="921"/>
    </row>
    <row r="285" spans="1:16" ht="12.75" thickTop="1" x14ac:dyDescent="0.25"/>
  </sheetData>
  <sheetProtection algorithmName="SHA-512" hashValue="35b/95Zg35KdOf4RvPHTLZjnfYMBQO/CnBwrR/rrhpct5R4qyyHZI4CpiQS69Vz4LU0zVRy0eDMJOvJRG8SiUQ==" saltValue="eQexopTdnLUApLkBQ55k7Q==" spinCount="100000" sheet="1" objects="1" scenarios="1" formatCells="0" formatColumns="0" formatRows="0" sort="0"/>
  <autoFilter ref="A18:P284">
    <filterColumn colId="2">
      <filters>
        <filter val="1 223"/>
        <filter val="1 572 172"/>
        <filter val="1 778 853"/>
        <filter val="1 870"/>
        <filter val="10 500"/>
        <filter val="100"/>
        <filter val="106 281"/>
        <filter val="106 598"/>
        <filter val="109 189"/>
        <filter val="111 372"/>
        <filter val="112 589"/>
        <filter val="14 979"/>
        <filter val="15 200"/>
        <filter val="150"/>
        <filter val="16 810"/>
        <filter val="17 429"/>
        <filter val="17 525"/>
        <filter val="172 487"/>
        <filter val="19 968"/>
        <filter val="2 309 311"/>
        <filter val="2 612 432"/>
        <filter val="2 708 428"/>
        <filter val="2 735 351"/>
        <filter val="20 750"/>
        <filter val="24 502"/>
        <filter val="-24 502"/>
        <filter val="25 700"/>
        <filter val="253 178"/>
        <filter val="26 923"/>
        <filter val="27 650"/>
        <filter val="3 325"/>
        <filter val="3 431"/>
        <filter val="30 091"/>
        <filter val="31 430"/>
        <filter val="32 050"/>
        <filter val="33 300"/>
        <filter val="33 350"/>
        <filter val="34 194"/>
        <filter val="39 000"/>
        <filter val="399 117"/>
        <filter val="4 800"/>
        <filter val="423 860"/>
        <filter val="44 560"/>
        <filter val="46 497"/>
        <filter val="5 827"/>
        <filter val="50"/>
        <filter val="50 500"/>
        <filter val="51 920"/>
        <filter val="530 458"/>
        <filter val="57 850"/>
        <filter val="580"/>
        <filter val="6 000"/>
        <filter val="6 630"/>
        <filter val="7 788"/>
        <filter val="78 042"/>
        <filter val="800"/>
        <filter val="88 997"/>
        <filter val="98 417"/>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40.pielikums Jūrmalas pilsētas domes
2020.gada 17.decembra saistošajiem noteikumiem Nr.38
(protokols Nr.23, 14.punkts)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6" sqref="R6"/>
    </sheetView>
  </sheetViews>
  <sheetFormatPr defaultColWidth="9.140625"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7" width="10.28515625" style="297" hidden="1" customWidth="1" outlineLevel="1"/>
    <col min="8"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593</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594</v>
      </c>
      <c r="D3" s="1410"/>
      <c r="E3" s="1410"/>
      <c r="F3" s="1410"/>
      <c r="G3" s="1410"/>
      <c r="H3" s="1410"/>
      <c r="I3" s="1410"/>
      <c r="J3" s="1410"/>
      <c r="K3" s="1410"/>
      <c r="L3" s="1410"/>
      <c r="M3" s="1410"/>
      <c r="N3" s="1410"/>
      <c r="O3" s="1410"/>
      <c r="P3" s="1411"/>
      <c r="Q3" s="590"/>
    </row>
    <row r="4" spans="1:17" ht="12.75" customHeight="1" x14ac:dyDescent="0.25">
      <c r="A4" s="3" t="s">
        <v>4</v>
      </c>
      <c r="B4" s="4"/>
      <c r="C4" s="1410" t="s">
        <v>595</v>
      </c>
      <c r="D4" s="1410"/>
      <c r="E4" s="1410"/>
      <c r="F4" s="1410"/>
      <c r="G4" s="1410"/>
      <c r="H4" s="1410"/>
      <c r="I4" s="1410"/>
      <c r="J4" s="1410"/>
      <c r="K4" s="1410"/>
      <c r="L4" s="1410"/>
      <c r="M4" s="1410"/>
      <c r="N4" s="1410"/>
      <c r="O4" s="1410"/>
      <c r="P4" s="1411"/>
      <c r="Q4" s="590"/>
    </row>
    <row r="5" spans="1:17" ht="12.75" customHeight="1" x14ac:dyDescent="0.25">
      <c r="A5" s="5" t="s">
        <v>6</v>
      </c>
      <c r="B5" s="6"/>
      <c r="C5" s="1404" t="s">
        <v>596</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5.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597</v>
      </c>
      <c r="D9" s="1404"/>
      <c r="E9" s="1404"/>
      <c r="F9" s="1404"/>
      <c r="G9" s="1404"/>
      <c r="H9" s="1404"/>
      <c r="I9" s="1404"/>
      <c r="J9" s="1404"/>
      <c r="K9" s="1404"/>
      <c r="L9" s="1404"/>
      <c r="M9" s="1404"/>
      <c r="N9" s="1404"/>
      <c r="O9" s="1404"/>
      <c r="P9" s="1405"/>
      <c r="Q9" s="590"/>
    </row>
    <row r="10" spans="1:17" ht="12.75" customHeight="1" x14ac:dyDescent="0.25">
      <c r="A10" s="5"/>
      <c r="B10" s="6" t="s">
        <v>15</v>
      </c>
      <c r="C10" s="1404" t="s">
        <v>598</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599</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697998</v>
      </c>
      <c r="D20" s="32">
        <f t="shared" ref="D20:E20" si="0">SUM(D21,D24,D25,D41,D43)</f>
        <v>343150</v>
      </c>
      <c r="E20" s="33">
        <f t="shared" si="0"/>
        <v>0</v>
      </c>
      <c r="F20" s="34">
        <f>SUM(F21,F24,F25,F41,F43)</f>
        <v>343150</v>
      </c>
      <c r="G20" s="32">
        <f t="shared" ref="G20:H20" si="1">SUM(G21,G24,G43)</f>
        <v>334959</v>
      </c>
      <c r="H20" s="33">
        <f t="shared" si="1"/>
        <v>1078</v>
      </c>
      <c r="I20" s="34">
        <f>SUM(I21,I24,I43)</f>
        <v>336037</v>
      </c>
      <c r="J20" s="35">
        <f t="shared" ref="J20:K20" si="2">SUM(J21,J26,J43)</f>
        <v>18811</v>
      </c>
      <c r="K20" s="33">
        <f t="shared" si="2"/>
        <v>0</v>
      </c>
      <c r="L20" s="34">
        <f>SUM(L21,L26,L43)</f>
        <v>18811</v>
      </c>
      <c r="M20" s="32">
        <f t="shared" ref="M20:O20" si="3">SUM(M21,M45)</f>
        <v>0</v>
      </c>
      <c r="N20" s="33">
        <f t="shared" si="3"/>
        <v>0</v>
      </c>
      <c r="O20" s="34">
        <f t="shared" si="3"/>
        <v>0</v>
      </c>
      <c r="P20" s="36"/>
    </row>
    <row r="21" spans="1:17" ht="12.75" thickTop="1" x14ac:dyDescent="0.25">
      <c r="A21" s="37"/>
      <c r="B21" s="38" t="s">
        <v>41</v>
      </c>
      <c r="C21" s="553">
        <f t="shared" ref="C21:C84" si="4">F21+I21+L21+O21</f>
        <v>5679</v>
      </c>
      <c r="D21" s="39">
        <f t="shared" ref="D21:E21" si="5">SUM(D22:D23)</f>
        <v>0</v>
      </c>
      <c r="E21" s="40">
        <f t="shared" si="5"/>
        <v>0</v>
      </c>
      <c r="F21" s="41">
        <f>SUM(F22:F23)</f>
        <v>0</v>
      </c>
      <c r="G21" s="39">
        <f t="shared" ref="G21:H21" si="6">SUM(G22:G23)</f>
        <v>0</v>
      </c>
      <c r="H21" s="40">
        <f t="shared" si="6"/>
        <v>0</v>
      </c>
      <c r="I21" s="41">
        <f>SUM(I22:I23)</f>
        <v>0</v>
      </c>
      <c r="J21" s="42">
        <f t="shared" ref="J21:K21" si="7">SUM(J22:J23)</f>
        <v>5679</v>
      </c>
      <c r="K21" s="40">
        <f t="shared" si="7"/>
        <v>0</v>
      </c>
      <c r="L21" s="41">
        <f>SUM(L22:L23)</f>
        <v>5679</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ht="15" customHeight="1" x14ac:dyDescent="0.25">
      <c r="A23" s="51"/>
      <c r="B23" s="52" t="s">
        <v>43</v>
      </c>
      <c r="C23" s="555">
        <f t="shared" si="4"/>
        <v>5679</v>
      </c>
      <c r="D23" s="53"/>
      <c r="E23" s="54"/>
      <c r="F23" s="55">
        <f t="shared" ref="F23:F25" si="9">D23+E23</f>
        <v>0</v>
      </c>
      <c r="G23" s="53"/>
      <c r="H23" s="54"/>
      <c r="I23" s="55">
        <f t="shared" ref="I23:I24" si="10">G23+H23</f>
        <v>0</v>
      </c>
      <c r="J23" s="298">
        <v>5679</v>
      </c>
      <c r="K23" s="54"/>
      <c r="L23" s="55">
        <f>J23+K23</f>
        <v>5679</v>
      </c>
      <c r="M23" s="53"/>
      <c r="N23" s="54"/>
      <c r="O23" s="55">
        <f>M23+N23</f>
        <v>0</v>
      </c>
      <c r="P23" s="313" t="s">
        <v>600</v>
      </c>
    </row>
    <row r="24" spans="1:17" s="29" customFormat="1" ht="24.75" customHeight="1" thickBot="1" x14ac:dyDescent="0.3">
      <c r="A24" s="300">
        <v>19300</v>
      </c>
      <c r="B24" s="300" t="s">
        <v>44</v>
      </c>
      <c r="C24" s="556">
        <f>F24+I24</f>
        <v>679187</v>
      </c>
      <c r="D24" s="301">
        <v>343150</v>
      </c>
      <c r="E24" s="302"/>
      <c r="F24" s="303">
        <f t="shared" si="9"/>
        <v>343150</v>
      </c>
      <c r="G24" s="301">
        <v>334959</v>
      </c>
      <c r="H24" s="302">
        <v>1078</v>
      </c>
      <c r="I24" s="303">
        <f t="shared" si="10"/>
        <v>336037</v>
      </c>
      <c r="J24" s="304" t="s">
        <v>45</v>
      </c>
      <c r="K24" s="305" t="s">
        <v>45</v>
      </c>
      <c r="L24" s="308" t="s">
        <v>45</v>
      </c>
      <c r="M24" s="306" t="s">
        <v>45</v>
      </c>
      <c r="N24" s="307" t="s">
        <v>45</v>
      </c>
      <c r="O24" s="308" t="s">
        <v>45</v>
      </c>
      <c r="P24" s="210" t="s">
        <v>601</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1008" customFormat="1" ht="36.75" thickTop="1" x14ac:dyDescent="0.25">
      <c r="A26" s="1005">
        <v>21300</v>
      </c>
      <c r="B26" s="1005" t="s">
        <v>48</v>
      </c>
      <c r="C26" s="1266">
        <f>L26</f>
        <v>13132</v>
      </c>
      <c r="D26" s="476" t="s">
        <v>45</v>
      </c>
      <c r="E26" s="477" t="s">
        <v>45</v>
      </c>
      <c r="F26" s="478" t="s">
        <v>45</v>
      </c>
      <c r="G26" s="476" t="s">
        <v>45</v>
      </c>
      <c r="H26" s="477" t="s">
        <v>45</v>
      </c>
      <c r="I26" s="478" t="s">
        <v>45</v>
      </c>
      <c r="J26" s="1006">
        <f t="shared" ref="J26:K26" si="11">SUM(J27,J31,J33,J36)</f>
        <v>13132</v>
      </c>
      <c r="K26" s="477">
        <f t="shared" si="11"/>
        <v>0</v>
      </c>
      <c r="L26" s="506">
        <f>SUM(L27,L31,L33,L36)</f>
        <v>13132</v>
      </c>
      <c r="M26" s="476" t="s">
        <v>45</v>
      </c>
      <c r="N26" s="477" t="s">
        <v>45</v>
      </c>
      <c r="O26" s="478" t="s">
        <v>45</v>
      </c>
      <c r="P26" s="1007"/>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1008" customFormat="1" x14ac:dyDescent="0.25">
      <c r="A33" s="1009">
        <v>21380</v>
      </c>
      <c r="B33" s="1005" t="s">
        <v>55</v>
      </c>
      <c r="C33" s="1266">
        <f t="shared" si="13"/>
        <v>6005</v>
      </c>
      <c r="D33" s="476" t="s">
        <v>45</v>
      </c>
      <c r="E33" s="477" t="s">
        <v>45</v>
      </c>
      <c r="F33" s="478" t="s">
        <v>45</v>
      </c>
      <c r="G33" s="476" t="s">
        <v>45</v>
      </c>
      <c r="H33" s="477" t="s">
        <v>45</v>
      </c>
      <c r="I33" s="478" t="s">
        <v>45</v>
      </c>
      <c r="J33" s="1006">
        <f t="shared" ref="J33:K33" si="16">SUM(J34:J35)</f>
        <v>6005</v>
      </c>
      <c r="K33" s="477">
        <f t="shared" si="16"/>
        <v>0</v>
      </c>
      <c r="L33" s="506">
        <f>SUM(L34:L35)</f>
        <v>6005</v>
      </c>
      <c r="M33" s="476" t="s">
        <v>45</v>
      </c>
      <c r="N33" s="477" t="s">
        <v>45</v>
      </c>
      <c r="O33" s="478" t="s">
        <v>45</v>
      </c>
      <c r="P33" s="1007"/>
    </row>
    <row r="34" spans="1:16" s="344" customFormat="1" x14ac:dyDescent="0.25">
      <c r="A34" s="362">
        <v>21381</v>
      </c>
      <c r="B34" s="363" t="s">
        <v>56</v>
      </c>
      <c r="C34" s="581">
        <f t="shared" si="13"/>
        <v>6005</v>
      </c>
      <c r="D34" s="1010" t="s">
        <v>45</v>
      </c>
      <c r="E34" s="1011" t="s">
        <v>45</v>
      </c>
      <c r="F34" s="481" t="s">
        <v>45</v>
      </c>
      <c r="G34" s="1010" t="s">
        <v>45</v>
      </c>
      <c r="H34" s="1011" t="s">
        <v>45</v>
      </c>
      <c r="I34" s="481" t="s">
        <v>45</v>
      </c>
      <c r="J34" s="1012">
        <v>6005</v>
      </c>
      <c r="K34" s="480"/>
      <c r="L34" s="366">
        <f t="shared" ref="L34:L35" si="17">J34+K34</f>
        <v>6005</v>
      </c>
      <c r="M34" s="479" t="s">
        <v>45</v>
      </c>
      <c r="N34" s="480" t="s">
        <v>45</v>
      </c>
      <c r="O34" s="481" t="s">
        <v>45</v>
      </c>
      <c r="P34" s="1013"/>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1008" customFormat="1" ht="25.5" customHeight="1" x14ac:dyDescent="0.25">
      <c r="A36" s="1009">
        <v>21390</v>
      </c>
      <c r="B36" s="1005" t="s">
        <v>58</v>
      </c>
      <c r="C36" s="1266">
        <f t="shared" si="13"/>
        <v>7127</v>
      </c>
      <c r="D36" s="476" t="s">
        <v>45</v>
      </c>
      <c r="E36" s="477" t="s">
        <v>45</v>
      </c>
      <c r="F36" s="478" t="s">
        <v>45</v>
      </c>
      <c r="G36" s="476" t="s">
        <v>45</v>
      </c>
      <c r="H36" s="477" t="s">
        <v>45</v>
      </c>
      <c r="I36" s="478" t="s">
        <v>45</v>
      </c>
      <c r="J36" s="1006">
        <f t="shared" ref="J36:K36" si="18">SUM(J37:J40)</f>
        <v>7127</v>
      </c>
      <c r="K36" s="477">
        <f t="shared" si="18"/>
        <v>0</v>
      </c>
      <c r="L36" s="506">
        <f>SUM(L37:L40)</f>
        <v>7127</v>
      </c>
      <c r="M36" s="476" t="s">
        <v>45</v>
      </c>
      <c r="N36" s="477" t="s">
        <v>45</v>
      </c>
      <c r="O36" s="478" t="s">
        <v>45</v>
      </c>
      <c r="P36" s="1007"/>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s="344" customFormat="1" ht="24" x14ac:dyDescent="0.25">
      <c r="A40" s="335">
        <v>21399</v>
      </c>
      <c r="B40" s="336" t="s">
        <v>62</v>
      </c>
      <c r="C40" s="584">
        <f t="shared" si="13"/>
        <v>7127</v>
      </c>
      <c r="D40" s="337" t="s">
        <v>45</v>
      </c>
      <c r="E40" s="338" t="s">
        <v>45</v>
      </c>
      <c r="F40" s="339" t="s">
        <v>45</v>
      </c>
      <c r="G40" s="337" t="s">
        <v>45</v>
      </c>
      <c r="H40" s="338" t="s">
        <v>45</v>
      </c>
      <c r="I40" s="339" t="s">
        <v>45</v>
      </c>
      <c r="J40" s="340">
        <v>7127</v>
      </c>
      <c r="K40" s="341"/>
      <c r="L40" s="515">
        <f t="shared" si="19"/>
        <v>7127</v>
      </c>
      <c r="M40" s="342" t="s">
        <v>45</v>
      </c>
      <c r="N40" s="341" t="s">
        <v>45</v>
      </c>
      <c r="O40" s="339" t="s">
        <v>45</v>
      </c>
      <c r="P40" s="1014"/>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697998</v>
      </c>
      <c r="D50" s="150">
        <f t="shared" ref="D50:E50" si="26">SUM(D51,D269)</f>
        <v>343150</v>
      </c>
      <c r="E50" s="151">
        <f t="shared" si="26"/>
        <v>0</v>
      </c>
      <c r="F50" s="152">
        <f>SUM(F51,F269)</f>
        <v>343150</v>
      </c>
      <c r="G50" s="150">
        <f t="shared" ref="G50:O50" si="27">SUM(G51,G269)</f>
        <v>334959</v>
      </c>
      <c r="H50" s="151">
        <f t="shared" si="27"/>
        <v>1078</v>
      </c>
      <c r="I50" s="152">
        <f t="shared" si="27"/>
        <v>336037</v>
      </c>
      <c r="J50" s="153">
        <f t="shared" si="27"/>
        <v>18811</v>
      </c>
      <c r="K50" s="151">
        <f t="shared" si="27"/>
        <v>0</v>
      </c>
      <c r="L50" s="152">
        <f t="shared" si="27"/>
        <v>18811</v>
      </c>
      <c r="M50" s="150">
        <f t="shared" si="27"/>
        <v>0</v>
      </c>
      <c r="N50" s="151">
        <f t="shared" si="27"/>
        <v>0</v>
      </c>
      <c r="O50" s="152">
        <f t="shared" si="27"/>
        <v>0</v>
      </c>
      <c r="P50" s="154"/>
    </row>
    <row r="51" spans="1:16" s="29" customFormat="1" ht="36.75" thickTop="1" x14ac:dyDescent="0.25">
      <c r="A51" s="155"/>
      <c r="B51" s="156" t="s">
        <v>72</v>
      </c>
      <c r="C51" s="568">
        <f t="shared" si="4"/>
        <v>697998</v>
      </c>
      <c r="D51" s="157">
        <f t="shared" ref="D51:E51" si="28">SUM(D52,D181)</f>
        <v>343150</v>
      </c>
      <c r="E51" s="158">
        <f t="shared" si="28"/>
        <v>0</v>
      </c>
      <c r="F51" s="159">
        <f>SUM(F52,F181)</f>
        <v>343150</v>
      </c>
      <c r="G51" s="157">
        <f t="shared" ref="G51:H51" si="29">SUM(G52,G181)</f>
        <v>334959</v>
      </c>
      <c r="H51" s="158">
        <f t="shared" si="29"/>
        <v>1078</v>
      </c>
      <c r="I51" s="159">
        <f>SUM(I52,I181)</f>
        <v>336037</v>
      </c>
      <c r="J51" s="160">
        <f t="shared" ref="J51:K51" si="30">SUM(J52,J181)</f>
        <v>18811</v>
      </c>
      <c r="K51" s="158">
        <f t="shared" si="30"/>
        <v>0</v>
      </c>
      <c r="L51" s="159">
        <f>SUM(L52,L181)</f>
        <v>18811</v>
      </c>
      <c r="M51" s="157">
        <f t="shared" ref="M51:O51" si="31">SUM(M52,M181)</f>
        <v>0</v>
      </c>
      <c r="N51" s="158">
        <f t="shared" si="31"/>
        <v>0</v>
      </c>
      <c r="O51" s="159">
        <f t="shared" si="31"/>
        <v>0</v>
      </c>
      <c r="P51" s="161"/>
    </row>
    <row r="52" spans="1:16" s="29" customFormat="1" ht="24" x14ac:dyDescent="0.25">
      <c r="A52" s="162"/>
      <c r="B52" s="20" t="s">
        <v>73</v>
      </c>
      <c r="C52" s="569">
        <f t="shared" si="4"/>
        <v>686985</v>
      </c>
      <c r="D52" s="163">
        <f t="shared" ref="D52:E52" si="32">SUM(D53,D75,D160,D174)</f>
        <v>333010</v>
      </c>
      <c r="E52" s="164">
        <f t="shared" si="32"/>
        <v>0</v>
      </c>
      <c r="F52" s="165">
        <f>SUM(F53,F75,F160,F174)</f>
        <v>333010</v>
      </c>
      <c r="G52" s="163">
        <f t="shared" ref="G52:H52" si="33">SUM(G53,G75,G160,G174)</f>
        <v>334086</v>
      </c>
      <c r="H52" s="164">
        <f t="shared" si="33"/>
        <v>1078</v>
      </c>
      <c r="I52" s="165">
        <f>SUM(I53,I75,I160,I174)</f>
        <v>335164</v>
      </c>
      <c r="J52" s="166">
        <f t="shared" ref="J52:K52" si="34">SUM(J53,J75,J160,J174)</f>
        <v>18811</v>
      </c>
      <c r="K52" s="164">
        <f t="shared" si="34"/>
        <v>0</v>
      </c>
      <c r="L52" s="165">
        <f>SUM(L53,L75,L160,L174)</f>
        <v>18811</v>
      </c>
      <c r="M52" s="163">
        <f t="shared" ref="M52:O52" si="35">SUM(M53,M75,M160,M174)</f>
        <v>0</v>
      </c>
      <c r="N52" s="164">
        <f t="shared" si="35"/>
        <v>0</v>
      </c>
      <c r="O52" s="165">
        <f t="shared" si="35"/>
        <v>0</v>
      </c>
      <c r="P52" s="167"/>
    </row>
    <row r="53" spans="1:16" s="29" customFormat="1" x14ac:dyDescent="0.25">
      <c r="A53" s="168">
        <v>1000</v>
      </c>
      <c r="B53" s="168" t="s">
        <v>74</v>
      </c>
      <c r="C53" s="570">
        <f t="shared" si="4"/>
        <v>600106</v>
      </c>
      <c r="D53" s="169">
        <f t="shared" ref="D53:E53" si="36">SUM(D54,D67)</f>
        <v>270804</v>
      </c>
      <c r="E53" s="170">
        <f t="shared" si="36"/>
        <v>0</v>
      </c>
      <c r="F53" s="171">
        <f>SUM(F54,F67)</f>
        <v>270804</v>
      </c>
      <c r="G53" s="169">
        <f t="shared" ref="G53:H53" si="37">SUM(G54,G67)</f>
        <v>328224</v>
      </c>
      <c r="H53" s="170">
        <f t="shared" si="37"/>
        <v>1078</v>
      </c>
      <c r="I53" s="171">
        <f>SUM(I54,I67)</f>
        <v>329302</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453561</v>
      </c>
      <c r="D54" s="176">
        <f t="shared" ref="D54:E54" si="40">SUM(D55,D58,D66)</f>
        <v>190519</v>
      </c>
      <c r="E54" s="177">
        <f t="shared" si="40"/>
        <v>0</v>
      </c>
      <c r="F54" s="178">
        <f>SUM(F55,F58,F66)</f>
        <v>190519</v>
      </c>
      <c r="G54" s="176">
        <f t="shared" ref="G54:H54" si="41">SUM(G55,G58,G66)</f>
        <v>262173</v>
      </c>
      <c r="H54" s="177">
        <f t="shared" si="41"/>
        <v>869</v>
      </c>
      <c r="I54" s="178">
        <f>SUM(I55,I58,I66)</f>
        <v>263042</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414480</v>
      </c>
      <c r="D55" s="140">
        <f t="shared" ref="D55:E55" si="44">SUM(D56:D57)</f>
        <v>158511</v>
      </c>
      <c r="E55" s="141">
        <f t="shared" si="44"/>
        <v>0</v>
      </c>
      <c r="F55" s="182">
        <f>SUM(F56:F57)</f>
        <v>158511</v>
      </c>
      <c r="G55" s="140">
        <f t="shared" ref="G55:H55" si="45">SUM(G56:G57)</f>
        <v>255969</v>
      </c>
      <c r="H55" s="141">
        <f t="shared" si="45"/>
        <v>0</v>
      </c>
      <c r="I55" s="182">
        <f>SUM(I56:I57)</f>
        <v>255969</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s="344" customFormat="1" ht="24" x14ac:dyDescent="0.25">
      <c r="A57" s="355">
        <v>1119</v>
      </c>
      <c r="B57" s="356" t="s">
        <v>78</v>
      </c>
      <c r="C57" s="580">
        <f t="shared" si="4"/>
        <v>414480</v>
      </c>
      <c r="D57" s="242">
        <v>158511</v>
      </c>
      <c r="E57" s="211"/>
      <c r="F57" s="241">
        <f t="shared" si="48"/>
        <v>158511</v>
      </c>
      <c r="G57" s="242">
        <v>255969</v>
      </c>
      <c r="H57" s="211"/>
      <c r="I57" s="241">
        <f t="shared" si="49"/>
        <v>255969</v>
      </c>
      <c r="J57" s="357"/>
      <c r="K57" s="211"/>
      <c r="L57" s="241">
        <f t="shared" si="50"/>
        <v>0</v>
      </c>
      <c r="M57" s="242"/>
      <c r="N57" s="211"/>
      <c r="O57" s="241">
        <f t="shared" si="51"/>
        <v>0</v>
      </c>
      <c r="P57" s="343"/>
    </row>
    <row r="58" spans="1:16" x14ac:dyDescent="0.25">
      <c r="A58" s="195">
        <v>1140</v>
      </c>
      <c r="B58" s="79" t="s">
        <v>79</v>
      </c>
      <c r="C58" s="559">
        <f t="shared" si="4"/>
        <v>36788</v>
      </c>
      <c r="D58" s="196">
        <f t="shared" ref="D58:E58" si="52">SUM(D59:D65)</f>
        <v>29715</v>
      </c>
      <c r="E58" s="197">
        <f t="shared" si="52"/>
        <v>0</v>
      </c>
      <c r="F58" s="192">
        <f>SUM(F59:F65)</f>
        <v>29715</v>
      </c>
      <c r="G58" s="196">
        <f t="shared" ref="G58:H58" si="53">SUM(G59:G65)</f>
        <v>6204</v>
      </c>
      <c r="H58" s="197">
        <f t="shared" si="53"/>
        <v>869</v>
      </c>
      <c r="I58" s="192">
        <f>SUM(I59:I65)</f>
        <v>7073</v>
      </c>
      <c r="J58" s="198">
        <f t="shared" ref="J58:K58" si="54">SUM(J59:J65)</f>
        <v>0</v>
      </c>
      <c r="K58" s="197">
        <f t="shared" si="54"/>
        <v>0</v>
      </c>
      <c r="L58" s="192">
        <f>SUM(L59:L65)</f>
        <v>0</v>
      </c>
      <c r="M58" s="196">
        <f t="shared" ref="M58:O58" si="55">SUM(M59:M65)</f>
        <v>0</v>
      </c>
      <c r="N58" s="197">
        <f t="shared" si="55"/>
        <v>0</v>
      </c>
      <c r="O58" s="192">
        <f t="shared" si="55"/>
        <v>0</v>
      </c>
      <c r="P58" s="194"/>
    </row>
    <row r="59" spans="1:16" ht="15" customHeight="1" x14ac:dyDescent="0.25">
      <c r="A59" s="52">
        <v>1141</v>
      </c>
      <c r="B59" s="79" t="s">
        <v>80</v>
      </c>
      <c r="C59" s="559">
        <f t="shared" si="4"/>
        <v>4174</v>
      </c>
      <c r="D59" s="190">
        <v>4169</v>
      </c>
      <c r="E59" s="191">
        <v>5</v>
      </c>
      <c r="F59" s="192">
        <f t="shared" ref="F59:F66" si="56">D59+E59</f>
        <v>4174</v>
      </c>
      <c r="G59" s="190"/>
      <c r="H59" s="191"/>
      <c r="I59" s="192">
        <f t="shared" ref="I59:I66" si="57">G59+H59</f>
        <v>0</v>
      </c>
      <c r="J59" s="193"/>
      <c r="K59" s="191"/>
      <c r="L59" s="192">
        <f t="shared" ref="L59:L66" si="58">J59+K59</f>
        <v>0</v>
      </c>
      <c r="M59" s="190"/>
      <c r="N59" s="191"/>
      <c r="O59" s="192">
        <f t="shared" ref="O59:O66" si="59">M59+N59</f>
        <v>0</v>
      </c>
      <c r="P59" s="208" t="s">
        <v>602</v>
      </c>
    </row>
    <row r="60" spans="1:16" ht="23.25" customHeight="1" x14ac:dyDescent="0.25">
      <c r="A60" s="52">
        <v>1142</v>
      </c>
      <c r="B60" s="79" t="s">
        <v>81</v>
      </c>
      <c r="C60" s="559">
        <f t="shared" si="4"/>
        <v>1027</v>
      </c>
      <c r="D60" s="190">
        <v>1025</v>
      </c>
      <c r="E60" s="191">
        <v>2</v>
      </c>
      <c r="F60" s="192">
        <f t="shared" si="56"/>
        <v>1027</v>
      </c>
      <c r="G60" s="190"/>
      <c r="H60" s="191"/>
      <c r="I60" s="192">
        <f t="shared" si="57"/>
        <v>0</v>
      </c>
      <c r="J60" s="193"/>
      <c r="K60" s="191"/>
      <c r="L60" s="192">
        <f t="shared" si="58"/>
        <v>0</v>
      </c>
      <c r="M60" s="190"/>
      <c r="N60" s="191"/>
      <c r="O60" s="192">
        <f t="shared" si="59"/>
        <v>0</v>
      </c>
      <c r="P60" s="208" t="s">
        <v>603</v>
      </c>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t="13.5" customHeight="1" x14ac:dyDescent="0.25">
      <c r="A63" s="52">
        <v>1147</v>
      </c>
      <c r="B63" s="79" t="s">
        <v>84</v>
      </c>
      <c r="C63" s="559">
        <f t="shared" si="4"/>
        <v>3140</v>
      </c>
      <c r="D63" s="190">
        <v>3147</v>
      </c>
      <c r="E63" s="191">
        <v>-7</v>
      </c>
      <c r="F63" s="192">
        <f t="shared" si="56"/>
        <v>3140</v>
      </c>
      <c r="G63" s="190"/>
      <c r="H63" s="191"/>
      <c r="I63" s="192">
        <f t="shared" si="57"/>
        <v>0</v>
      </c>
      <c r="J63" s="193"/>
      <c r="K63" s="191"/>
      <c r="L63" s="192">
        <f t="shared" si="58"/>
        <v>0</v>
      </c>
      <c r="M63" s="190"/>
      <c r="N63" s="191"/>
      <c r="O63" s="192">
        <f t="shared" si="59"/>
        <v>0</v>
      </c>
      <c r="P63" s="208" t="s">
        <v>604</v>
      </c>
    </row>
    <row r="64" spans="1:16" s="344" customFormat="1" x14ac:dyDescent="0.25">
      <c r="A64" s="355">
        <v>1148</v>
      </c>
      <c r="B64" s="356" t="s">
        <v>85</v>
      </c>
      <c r="C64" s="580">
        <f t="shared" si="4"/>
        <v>24868</v>
      </c>
      <c r="D64" s="242">
        <v>21374</v>
      </c>
      <c r="E64" s="211"/>
      <c r="F64" s="241">
        <f t="shared" si="56"/>
        <v>21374</v>
      </c>
      <c r="G64" s="242">
        <v>3494</v>
      </c>
      <c r="H64" s="211"/>
      <c r="I64" s="241">
        <f t="shared" si="57"/>
        <v>3494</v>
      </c>
      <c r="J64" s="357"/>
      <c r="K64" s="211"/>
      <c r="L64" s="241">
        <f t="shared" si="58"/>
        <v>0</v>
      </c>
      <c r="M64" s="242"/>
      <c r="N64" s="211"/>
      <c r="O64" s="241">
        <f t="shared" si="59"/>
        <v>0</v>
      </c>
      <c r="P64" s="358"/>
    </row>
    <row r="65" spans="1:16" ht="28.5" customHeight="1" x14ac:dyDescent="0.25">
      <c r="A65" s="52">
        <v>1149</v>
      </c>
      <c r="B65" s="79" t="s">
        <v>86</v>
      </c>
      <c r="C65" s="559">
        <f t="shared" si="4"/>
        <v>3579</v>
      </c>
      <c r="D65" s="190"/>
      <c r="E65" s="191"/>
      <c r="F65" s="192">
        <f t="shared" si="56"/>
        <v>0</v>
      </c>
      <c r="G65" s="190">
        <v>2710</v>
      </c>
      <c r="H65" s="191">
        <v>869</v>
      </c>
      <c r="I65" s="192">
        <f t="shared" si="57"/>
        <v>3579</v>
      </c>
      <c r="J65" s="193"/>
      <c r="K65" s="191"/>
      <c r="L65" s="192">
        <f t="shared" si="58"/>
        <v>0</v>
      </c>
      <c r="M65" s="190"/>
      <c r="N65" s="191"/>
      <c r="O65" s="192">
        <f t="shared" si="59"/>
        <v>0</v>
      </c>
      <c r="P65" s="208" t="s">
        <v>605</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7.5" customHeight="1" x14ac:dyDescent="0.25">
      <c r="A67" s="59">
        <v>1200</v>
      </c>
      <c r="B67" s="59" t="s">
        <v>89</v>
      </c>
      <c r="C67" s="577">
        <f t="shared" si="4"/>
        <v>146545</v>
      </c>
      <c r="D67" s="279">
        <f t="shared" ref="D67:E67" si="60">SUM(D68:D69)</f>
        <v>80285</v>
      </c>
      <c r="E67" s="280">
        <f t="shared" si="60"/>
        <v>0</v>
      </c>
      <c r="F67" s="281">
        <f>SUM(F68:F69)</f>
        <v>80285</v>
      </c>
      <c r="G67" s="279">
        <f t="shared" ref="G67:H67" si="61">SUM(G68:G69)</f>
        <v>66051</v>
      </c>
      <c r="H67" s="280">
        <f t="shared" si="61"/>
        <v>209</v>
      </c>
      <c r="I67" s="281">
        <f>SUM(I68:I69)</f>
        <v>66260</v>
      </c>
      <c r="J67" s="286">
        <f t="shared" ref="J67:K67" si="62">SUM(J68:J69)</f>
        <v>0</v>
      </c>
      <c r="K67" s="280">
        <f t="shared" si="62"/>
        <v>0</v>
      </c>
      <c r="L67" s="281">
        <f>SUM(L68:L69)</f>
        <v>0</v>
      </c>
      <c r="M67" s="279">
        <f t="shared" ref="M67:O67" si="63">SUM(M68:M69)</f>
        <v>0</v>
      </c>
      <c r="N67" s="280">
        <f t="shared" si="63"/>
        <v>0</v>
      </c>
      <c r="O67" s="281">
        <f t="shared" si="63"/>
        <v>0</v>
      </c>
      <c r="P67" s="283"/>
    </row>
    <row r="68" spans="1:16" ht="25.5" customHeight="1" x14ac:dyDescent="0.25">
      <c r="A68" s="722">
        <v>1210</v>
      </c>
      <c r="B68" s="71" t="s">
        <v>90</v>
      </c>
      <c r="C68" s="558">
        <f t="shared" si="4"/>
        <v>114536</v>
      </c>
      <c r="D68" s="185">
        <v>50576</v>
      </c>
      <c r="E68" s="186"/>
      <c r="F68" s="187">
        <f>D68+E68</f>
        <v>50576</v>
      </c>
      <c r="G68" s="185">
        <v>63751</v>
      </c>
      <c r="H68" s="186">
        <v>209</v>
      </c>
      <c r="I68" s="187">
        <f>G68+H68</f>
        <v>63960</v>
      </c>
      <c r="J68" s="188"/>
      <c r="K68" s="186"/>
      <c r="L68" s="187">
        <f>J68+K68</f>
        <v>0</v>
      </c>
      <c r="M68" s="185"/>
      <c r="N68" s="186"/>
      <c r="O68" s="187">
        <f t="shared" ref="O68" si="64">M68+N68</f>
        <v>0</v>
      </c>
      <c r="P68" s="333" t="s">
        <v>606</v>
      </c>
    </row>
    <row r="69" spans="1:16" ht="24" x14ac:dyDescent="0.25">
      <c r="A69" s="195">
        <v>1220</v>
      </c>
      <c r="B69" s="79" t="s">
        <v>92</v>
      </c>
      <c r="C69" s="559">
        <f t="shared" si="4"/>
        <v>32009</v>
      </c>
      <c r="D69" s="196">
        <f t="shared" ref="D69:E69" si="65">SUM(D70:D74)</f>
        <v>29709</v>
      </c>
      <c r="E69" s="197">
        <f t="shared" si="65"/>
        <v>0</v>
      </c>
      <c r="F69" s="192">
        <f>SUM(F70:F74)</f>
        <v>29709</v>
      </c>
      <c r="G69" s="196">
        <f t="shared" ref="G69:H69" si="66">SUM(G70:G74)</f>
        <v>2300</v>
      </c>
      <c r="H69" s="197">
        <f t="shared" si="66"/>
        <v>0</v>
      </c>
      <c r="I69" s="192">
        <f>SUM(I70:I74)</f>
        <v>2300</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21264</v>
      </c>
      <c r="D70" s="190">
        <v>18964</v>
      </c>
      <c r="E70" s="191"/>
      <c r="F70" s="192">
        <f t="shared" ref="F70:F74" si="69">D70+E70</f>
        <v>18964</v>
      </c>
      <c r="G70" s="190">
        <v>2300</v>
      </c>
      <c r="H70" s="191"/>
      <c r="I70" s="192">
        <f t="shared" ref="I70:I74" si="70">G70+H70</f>
        <v>2300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10245</v>
      </c>
      <c r="D73" s="190">
        <v>10245</v>
      </c>
      <c r="E73" s="191"/>
      <c r="F73" s="192">
        <f t="shared" si="69"/>
        <v>10245</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500</v>
      </c>
      <c r="D74" s="190">
        <v>500</v>
      </c>
      <c r="E74" s="191"/>
      <c r="F74" s="192">
        <f t="shared" si="69"/>
        <v>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86879</v>
      </c>
      <c r="D75" s="169">
        <f t="shared" ref="D75:O75" si="73">SUM(D76,D83,D120,D151,D152)</f>
        <v>62206</v>
      </c>
      <c r="E75" s="170">
        <f t="shared" si="73"/>
        <v>0</v>
      </c>
      <c r="F75" s="171">
        <f t="shared" si="73"/>
        <v>62206</v>
      </c>
      <c r="G75" s="169">
        <f t="shared" si="73"/>
        <v>5862</v>
      </c>
      <c r="H75" s="170">
        <f t="shared" si="73"/>
        <v>0</v>
      </c>
      <c r="I75" s="171">
        <f t="shared" si="73"/>
        <v>5862</v>
      </c>
      <c r="J75" s="172">
        <f t="shared" si="73"/>
        <v>18811</v>
      </c>
      <c r="K75" s="170">
        <f t="shared" si="73"/>
        <v>0</v>
      </c>
      <c r="L75" s="171">
        <f t="shared" si="73"/>
        <v>18811</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722">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s="344" customFormat="1" x14ac:dyDescent="0.25">
      <c r="A83" s="1005">
        <v>2200</v>
      </c>
      <c r="B83" s="1015" t="s">
        <v>104</v>
      </c>
      <c r="C83" s="1266">
        <f t="shared" si="4"/>
        <v>63292</v>
      </c>
      <c r="D83" s="504">
        <f t="shared" ref="D83:E83" si="94">SUM(D84,D85,D91,D99,D107,D108,D114,D119)</f>
        <v>42619</v>
      </c>
      <c r="E83" s="505">
        <f t="shared" si="94"/>
        <v>0</v>
      </c>
      <c r="F83" s="506">
        <f>SUM(F84,F85,F91,F99,F107,F108,F114,F119)</f>
        <v>42619</v>
      </c>
      <c r="G83" s="504">
        <f t="shared" ref="G83:H83" si="95">SUM(G84,G85,G91,G99,G107,G108,G114,G119)</f>
        <v>1862</v>
      </c>
      <c r="H83" s="505">
        <f t="shared" si="95"/>
        <v>0</v>
      </c>
      <c r="I83" s="506">
        <f>SUM(I84,I85,I91,I99,I107,I108,I114,I119)</f>
        <v>1862</v>
      </c>
      <c r="J83" s="1016">
        <f t="shared" ref="J83:K83" si="96">SUM(J84,J85,J91,J99,J107,J108,J114,J119)</f>
        <v>18811</v>
      </c>
      <c r="K83" s="505">
        <f t="shared" si="96"/>
        <v>0</v>
      </c>
      <c r="L83" s="506">
        <f>SUM(L84,L85,L91,L99,L107,L108,L114,L119)</f>
        <v>18811</v>
      </c>
      <c r="M83" s="504">
        <f t="shared" ref="M83:O83" si="97">SUM(M84,M85,M91,M99,M107,M108,M114,M119)</f>
        <v>0</v>
      </c>
      <c r="N83" s="505">
        <f t="shared" si="97"/>
        <v>0</v>
      </c>
      <c r="O83" s="506">
        <f t="shared" si="97"/>
        <v>0</v>
      </c>
      <c r="P83" s="1017"/>
    </row>
    <row r="84" spans="1:16" s="344" customFormat="1" x14ac:dyDescent="0.25">
      <c r="A84" s="369">
        <v>2210</v>
      </c>
      <c r="B84" s="370" t="s">
        <v>105</v>
      </c>
      <c r="C84" s="582">
        <f t="shared" si="4"/>
        <v>1744</v>
      </c>
      <c r="D84" s="219">
        <v>1744</v>
      </c>
      <c r="E84" s="220"/>
      <c r="F84" s="218">
        <f>D84+E84</f>
        <v>1744</v>
      </c>
      <c r="G84" s="219"/>
      <c r="H84" s="220"/>
      <c r="I84" s="218">
        <f>G84+H84</f>
        <v>0</v>
      </c>
      <c r="J84" s="371"/>
      <c r="K84" s="220"/>
      <c r="L84" s="218">
        <f>J84+K84</f>
        <v>0</v>
      </c>
      <c r="M84" s="219"/>
      <c r="N84" s="220"/>
      <c r="O84" s="218">
        <f t="shared" ref="O84" si="98">M84+N84</f>
        <v>0</v>
      </c>
      <c r="P84" s="453"/>
    </row>
    <row r="85" spans="1:16" s="344" customFormat="1" ht="24" x14ac:dyDescent="0.25">
      <c r="A85" s="1018">
        <v>2220</v>
      </c>
      <c r="B85" s="356" t="s">
        <v>106</v>
      </c>
      <c r="C85" s="580">
        <f t="shared" ref="C85:C148" si="99">F85+I85+L85+O85</f>
        <v>46373</v>
      </c>
      <c r="D85" s="507">
        <f t="shared" ref="D85:E85" si="100">SUM(D86:D90)</f>
        <v>27562</v>
      </c>
      <c r="E85" s="508">
        <f t="shared" si="100"/>
        <v>0</v>
      </c>
      <c r="F85" s="241">
        <f>SUM(F86:F90)</f>
        <v>27562</v>
      </c>
      <c r="G85" s="507">
        <f t="shared" ref="G85:H85" si="101">SUM(G86:G90)</f>
        <v>0</v>
      </c>
      <c r="H85" s="508">
        <f t="shared" si="101"/>
        <v>0</v>
      </c>
      <c r="I85" s="241">
        <f>SUM(I86:I90)</f>
        <v>0</v>
      </c>
      <c r="J85" s="512">
        <f t="shared" ref="J85:K85" si="102">SUM(J86:J90)</f>
        <v>18811</v>
      </c>
      <c r="K85" s="508">
        <f t="shared" si="102"/>
        <v>0</v>
      </c>
      <c r="L85" s="241">
        <f>SUM(L86:L90)</f>
        <v>18811</v>
      </c>
      <c r="M85" s="507">
        <f t="shared" ref="M85:O85" si="103">SUM(M86:M90)</f>
        <v>0</v>
      </c>
      <c r="N85" s="508">
        <f t="shared" si="103"/>
        <v>0</v>
      </c>
      <c r="O85" s="241">
        <f t="shared" si="103"/>
        <v>0</v>
      </c>
      <c r="P85" s="359"/>
    </row>
    <row r="86" spans="1:16" x14ac:dyDescent="0.25">
      <c r="A86" s="52">
        <v>2221</v>
      </c>
      <c r="B86" s="79" t="s">
        <v>107</v>
      </c>
      <c r="C86" s="559">
        <f t="shared" si="99"/>
        <v>23438</v>
      </c>
      <c r="D86" s="190">
        <v>15438</v>
      </c>
      <c r="E86" s="191"/>
      <c r="F86" s="192">
        <f t="shared" ref="F86:F90" si="104">D86+E86</f>
        <v>15438</v>
      </c>
      <c r="G86" s="190"/>
      <c r="H86" s="191"/>
      <c r="I86" s="192">
        <f t="shared" ref="I86:I90" si="105">G86+H86</f>
        <v>0</v>
      </c>
      <c r="J86" s="193">
        <v>8000</v>
      </c>
      <c r="K86" s="191"/>
      <c r="L86" s="192">
        <f t="shared" ref="L86:L90" si="106">J86+K86</f>
        <v>8000</v>
      </c>
      <c r="M86" s="190"/>
      <c r="N86" s="191"/>
      <c r="O86" s="192">
        <f t="shared" ref="O86:O90" si="107">M86+N86</f>
        <v>0</v>
      </c>
      <c r="P86" s="208"/>
    </row>
    <row r="87" spans="1:16" ht="24" x14ac:dyDescent="0.25">
      <c r="A87" s="52">
        <v>2222</v>
      </c>
      <c r="B87" s="79" t="s">
        <v>108</v>
      </c>
      <c r="C87" s="559">
        <f t="shared" si="99"/>
        <v>3027</v>
      </c>
      <c r="D87" s="190">
        <v>990</v>
      </c>
      <c r="E87" s="191"/>
      <c r="F87" s="192">
        <f t="shared" si="104"/>
        <v>990</v>
      </c>
      <c r="G87" s="190"/>
      <c r="H87" s="191"/>
      <c r="I87" s="192">
        <f t="shared" si="105"/>
        <v>0</v>
      </c>
      <c r="J87" s="193">
        <v>2037</v>
      </c>
      <c r="K87" s="191"/>
      <c r="L87" s="192">
        <f t="shared" si="106"/>
        <v>2037</v>
      </c>
      <c r="M87" s="190"/>
      <c r="N87" s="191"/>
      <c r="O87" s="192">
        <f t="shared" si="107"/>
        <v>0</v>
      </c>
      <c r="P87" s="208"/>
    </row>
    <row r="88" spans="1:16" x14ac:dyDescent="0.25">
      <c r="A88" s="52">
        <v>2223</v>
      </c>
      <c r="B88" s="79" t="s">
        <v>109</v>
      </c>
      <c r="C88" s="559">
        <f t="shared" si="99"/>
        <v>19254</v>
      </c>
      <c r="D88" s="190">
        <v>10480</v>
      </c>
      <c r="E88" s="191"/>
      <c r="F88" s="192">
        <f t="shared" si="104"/>
        <v>10480</v>
      </c>
      <c r="G88" s="190"/>
      <c r="H88" s="191"/>
      <c r="I88" s="192">
        <f t="shared" si="105"/>
        <v>0</v>
      </c>
      <c r="J88" s="193">
        <v>8774</v>
      </c>
      <c r="K88" s="191"/>
      <c r="L88" s="192">
        <f t="shared" si="106"/>
        <v>8774</v>
      </c>
      <c r="M88" s="190"/>
      <c r="N88" s="191"/>
      <c r="O88" s="192">
        <f t="shared" si="107"/>
        <v>0</v>
      </c>
      <c r="P88" s="208"/>
    </row>
    <row r="89" spans="1:16" ht="48" x14ac:dyDescent="0.25">
      <c r="A89" s="52">
        <v>2224</v>
      </c>
      <c r="B89" s="79" t="s">
        <v>110</v>
      </c>
      <c r="C89" s="559">
        <f t="shared" si="99"/>
        <v>654</v>
      </c>
      <c r="D89" s="190">
        <v>654</v>
      </c>
      <c r="E89" s="191"/>
      <c r="F89" s="192">
        <f t="shared" si="104"/>
        <v>654</v>
      </c>
      <c r="G89" s="190"/>
      <c r="H89" s="191"/>
      <c r="I89" s="192">
        <f t="shared" si="105"/>
        <v>0</v>
      </c>
      <c r="J89" s="193"/>
      <c r="K89" s="191"/>
      <c r="L89" s="192">
        <f t="shared" si="106"/>
        <v>0</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4447</v>
      </c>
      <c r="D91" s="196">
        <f t="shared" ref="D91:E91" si="108">SUM(D92:D98)</f>
        <v>2585</v>
      </c>
      <c r="E91" s="197">
        <f t="shared" si="108"/>
        <v>0</v>
      </c>
      <c r="F91" s="192">
        <f>SUM(F92:F98)</f>
        <v>2585</v>
      </c>
      <c r="G91" s="196">
        <f t="shared" ref="G91:H91" si="109">SUM(G92:G98)</f>
        <v>1862</v>
      </c>
      <c r="H91" s="197">
        <f t="shared" si="109"/>
        <v>0</v>
      </c>
      <c r="I91" s="192">
        <f>SUM(I92:I98)</f>
        <v>1862</v>
      </c>
      <c r="J91" s="198">
        <f t="shared" ref="J91:K91" si="110">SUM(J92:J98)</f>
        <v>0</v>
      </c>
      <c r="K91" s="197">
        <f t="shared" si="110"/>
        <v>0</v>
      </c>
      <c r="L91" s="192">
        <f>SUM(L92:L98)</f>
        <v>0</v>
      </c>
      <c r="M91" s="196">
        <f t="shared" ref="M91:O91" si="111">SUM(M92:M98)</f>
        <v>0</v>
      </c>
      <c r="N91" s="197">
        <f t="shared" si="111"/>
        <v>0</v>
      </c>
      <c r="O91" s="192">
        <f t="shared" si="111"/>
        <v>0</v>
      </c>
      <c r="P91" s="194"/>
    </row>
    <row r="92" spans="1:16" s="344" customFormat="1" ht="24" x14ac:dyDescent="0.25">
      <c r="A92" s="355">
        <v>2231</v>
      </c>
      <c r="B92" s="356" t="s">
        <v>113</v>
      </c>
      <c r="C92" s="580">
        <f t="shared" si="99"/>
        <v>1969</v>
      </c>
      <c r="D92" s="242">
        <v>107</v>
      </c>
      <c r="E92" s="211"/>
      <c r="F92" s="241">
        <f t="shared" ref="F92:F98" si="112">D92+E92</f>
        <v>107</v>
      </c>
      <c r="G92" s="242">
        <v>1862</v>
      </c>
      <c r="H92" s="211"/>
      <c r="I92" s="241">
        <f t="shared" ref="I92:I98" si="113">G92+H92</f>
        <v>1862</v>
      </c>
      <c r="J92" s="357"/>
      <c r="K92" s="211"/>
      <c r="L92" s="241">
        <f t="shared" ref="L92:L98" si="114">J92+K92</f>
        <v>0</v>
      </c>
      <c r="M92" s="242"/>
      <c r="N92" s="211"/>
      <c r="O92" s="241">
        <f t="shared" ref="O92:O98" si="115">M92+N92</f>
        <v>0</v>
      </c>
      <c r="P92" s="35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s="344" customFormat="1" ht="24" hidden="1" x14ac:dyDescent="0.25">
      <c r="A94" s="362">
        <v>2233</v>
      </c>
      <c r="B94" s="363" t="s">
        <v>115</v>
      </c>
      <c r="C94" s="581">
        <f t="shared" si="99"/>
        <v>0</v>
      </c>
      <c r="D94" s="364"/>
      <c r="E94" s="365"/>
      <c r="F94" s="366">
        <f t="shared" si="112"/>
        <v>0</v>
      </c>
      <c r="G94" s="364"/>
      <c r="H94" s="365"/>
      <c r="I94" s="366">
        <f t="shared" si="113"/>
        <v>0</v>
      </c>
      <c r="J94" s="367"/>
      <c r="K94" s="365"/>
      <c r="L94" s="366">
        <f t="shared" si="114"/>
        <v>0</v>
      </c>
      <c r="M94" s="364"/>
      <c r="N94" s="365"/>
      <c r="O94" s="366">
        <f t="shared" si="115"/>
        <v>0</v>
      </c>
      <c r="P94" s="517"/>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2478</v>
      </c>
      <c r="D98" s="190">
        <v>2478</v>
      </c>
      <c r="E98" s="191"/>
      <c r="F98" s="192">
        <f t="shared" si="112"/>
        <v>2478</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9167</v>
      </c>
      <c r="D99" s="196">
        <f t="shared" ref="D99:E99" si="116">SUM(D100:D106)</f>
        <v>9167</v>
      </c>
      <c r="E99" s="197">
        <f t="shared" si="116"/>
        <v>0</v>
      </c>
      <c r="F99" s="192">
        <f>SUM(F100:F106)</f>
        <v>9167</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797</v>
      </c>
      <c r="D102" s="190">
        <v>797</v>
      </c>
      <c r="E102" s="191"/>
      <c r="F102" s="192">
        <f t="shared" si="120"/>
        <v>797</v>
      </c>
      <c r="G102" s="190"/>
      <c r="H102" s="191"/>
      <c r="I102" s="192">
        <f t="shared" si="121"/>
        <v>0</v>
      </c>
      <c r="J102" s="193"/>
      <c r="K102" s="191"/>
      <c r="L102" s="192">
        <f t="shared" si="122"/>
        <v>0</v>
      </c>
      <c r="M102" s="190"/>
      <c r="N102" s="191"/>
      <c r="O102" s="192">
        <f t="shared" si="123"/>
        <v>0</v>
      </c>
      <c r="P102" s="194"/>
    </row>
    <row r="103" spans="1:16" s="344" customFormat="1" x14ac:dyDescent="0.25">
      <c r="A103" s="355">
        <v>2244</v>
      </c>
      <c r="B103" s="356" t="s">
        <v>124</v>
      </c>
      <c r="C103" s="580">
        <f t="shared" si="99"/>
        <v>8370</v>
      </c>
      <c r="D103" s="242">
        <v>8370</v>
      </c>
      <c r="E103" s="211"/>
      <c r="F103" s="241">
        <f t="shared" si="120"/>
        <v>8370</v>
      </c>
      <c r="G103" s="242"/>
      <c r="H103" s="211"/>
      <c r="I103" s="241">
        <f t="shared" si="121"/>
        <v>0</v>
      </c>
      <c r="J103" s="357"/>
      <c r="K103" s="211"/>
      <c r="L103" s="241">
        <f t="shared" si="122"/>
        <v>0</v>
      </c>
      <c r="M103" s="242"/>
      <c r="N103" s="211"/>
      <c r="O103" s="241">
        <f t="shared" si="123"/>
        <v>0</v>
      </c>
      <c r="P103" s="359"/>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1509</v>
      </c>
      <c r="D107" s="190">
        <v>1509</v>
      </c>
      <c r="E107" s="191"/>
      <c r="F107" s="192">
        <f t="shared" si="120"/>
        <v>1509</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52</v>
      </c>
      <c r="D108" s="196">
        <f t="shared" ref="D108:E108" si="124">SUM(D109:D113)</f>
        <v>52</v>
      </c>
      <c r="E108" s="197">
        <f t="shared" si="124"/>
        <v>0</v>
      </c>
      <c r="F108" s="192">
        <f>SUM(F109:F113)</f>
        <v>52</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208"/>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52</v>
      </c>
      <c r="D113" s="190">
        <v>52</v>
      </c>
      <c r="E113" s="191"/>
      <c r="F113" s="192">
        <f t="shared" si="128"/>
        <v>52</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191"/>
      <c r="F117" s="192">
        <f t="shared" si="136"/>
        <v>0</v>
      </c>
      <c r="G117" s="190">
        <v>0</v>
      </c>
      <c r="H117" s="191"/>
      <c r="I117" s="192">
        <f t="shared" si="137"/>
        <v>0</v>
      </c>
      <c r="J117" s="193"/>
      <c r="K117" s="191"/>
      <c r="L117" s="192">
        <f t="shared" si="138"/>
        <v>0</v>
      </c>
      <c r="M117" s="190"/>
      <c r="N117" s="19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130" t="s">
        <v>141</v>
      </c>
      <c r="C120" s="1267">
        <f t="shared" si="99"/>
        <v>23587</v>
      </c>
      <c r="D120" s="1019">
        <f t="shared" ref="D120:E120" si="140">SUM(D121,D126,D130,D131,D134,D138,D146,D147,D150)</f>
        <v>19587</v>
      </c>
      <c r="E120" s="1020">
        <f t="shared" si="140"/>
        <v>0</v>
      </c>
      <c r="F120" s="1021">
        <f>SUM(F121,F126,F130,F131,F134,F138,F146,F147,F150)</f>
        <v>19587</v>
      </c>
      <c r="G120" s="1019">
        <f t="shared" ref="G120:H120" si="141">SUM(G121,G126,G130,G131,G134,G138,G146,G147,G150)</f>
        <v>4000</v>
      </c>
      <c r="H120" s="1020">
        <f t="shared" si="141"/>
        <v>0</v>
      </c>
      <c r="I120" s="1021">
        <f>SUM(I121,I126,I130,I131,I134,I138,I146,I147,I150)</f>
        <v>4000</v>
      </c>
      <c r="J120" s="1022">
        <f t="shared" ref="J120:K120" si="142">SUM(J121,J126,J130,J131,J134,J138,J146,J147,J150)</f>
        <v>0</v>
      </c>
      <c r="K120" s="1020">
        <f t="shared" si="142"/>
        <v>0</v>
      </c>
      <c r="L120" s="1021">
        <f>SUM(L121,L126,L130,L131,L134,L138,L146,L147,L150)</f>
        <v>0</v>
      </c>
      <c r="M120" s="1019">
        <f t="shared" ref="M120:O120" si="143">SUM(M121,M126,M130,M131,M134,M138,M146,M147,M150)</f>
        <v>0</v>
      </c>
      <c r="N120" s="1020">
        <f t="shared" si="143"/>
        <v>0</v>
      </c>
      <c r="O120" s="1021">
        <f t="shared" si="143"/>
        <v>0</v>
      </c>
      <c r="P120" s="240"/>
    </row>
    <row r="121" spans="1:16" ht="24" x14ac:dyDescent="0.25">
      <c r="A121" s="722">
        <v>2310</v>
      </c>
      <c r="B121" s="71" t="s">
        <v>142</v>
      </c>
      <c r="C121" s="558">
        <f t="shared" si="99"/>
        <v>8062</v>
      </c>
      <c r="D121" s="204">
        <f t="shared" ref="D121:O121" si="144">SUM(D122:D125)</f>
        <v>8062</v>
      </c>
      <c r="E121" s="205">
        <f t="shared" si="144"/>
        <v>0</v>
      </c>
      <c r="F121" s="187">
        <f t="shared" si="144"/>
        <v>8062</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355">
        <v>2311</v>
      </c>
      <c r="B122" s="356" t="s">
        <v>143</v>
      </c>
      <c r="C122" s="559">
        <f t="shared" si="99"/>
        <v>1490</v>
      </c>
      <c r="D122" s="190">
        <v>1490</v>
      </c>
      <c r="E122" s="191"/>
      <c r="F122" s="192">
        <f t="shared" ref="F122:F125" si="145">D122+E122</f>
        <v>1490</v>
      </c>
      <c r="G122" s="190"/>
      <c r="H122" s="191"/>
      <c r="I122" s="192">
        <f t="shared" ref="I122:I125" si="146">G122+H122</f>
        <v>0</v>
      </c>
      <c r="J122" s="193"/>
      <c r="K122" s="191"/>
      <c r="L122" s="192">
        <f t="shared" ref="L122:L125" si="147">J122+K122</f>
        <v>0</v>
      </c>
      <c r="M122" s="190"/>
      <c r="N122" s="191"/>
      <c r="O122" s="192">
        <f t="shared" ref="O122:O125" si="148">M122+N122</f>
        <v>0</v>
      </c>
      <c r="P122" s="358"/>
    </row>
    <row r="123" spans="1:16" s="344" customFormat="1" x14ac:dyDescent="0.25">
      <c r="A123" s="355">
        <v>2312</v>
      </c>
      <c r="B123" s="356" t="s">
        <v>144</v>
      </c>
      <c r="C123" s="580">
        <f t="shared" si="99"/>
        <v>6572</v>
      </c>
      <c r="D123" s="242">
        <v>6572</v>
      </c>
      <c r="E123" s="211"/>
      <c r="F123" s="241">
        <f t="shared" si="145"/>
        <v>6572</v>
      </c>
      <c r="G123" s="242"/>
      <c r="H123" s="211"/>
      <c r="I123" s="241">
        <f t="shared" si="146"/>
        <v>0</v>
      </c>
      <c r="J123" s="357"/>
      <c r="K123" s="211"/>
      <c r="L123" s="241">
        <f t="shared" si="147"/>
        <v>0</v>
      </c>
      <c r="M123" s="242"/>
      <c r="N123" s="211"/>
      <c r="O123" s="241">
        <f t="shared" si="148"/>
        <v>0</v>
      </c>
      <c r="P123" s="359"/>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s="344" customFormat="1" ht="24" hidden="1" x14ac:dyDescent="0.25">
      <c r="A125" s="355">
        <v>2314</v>
      </c>
      <c r="B125" s="356" t="s">
        <v>146</v>
      </c>
      <c r="C125" s="580">
        <f t="shared" si="99"/>
        <v>0</v>
      </c>
      <c r="D125" s="242">
        <v>0</v>
      </c>
      <c r="E125" s="211"/>
      <c r="F125" s="241">
        <f t="shared" si="145"/>
        <v>0</v>
      </c>
      <c r="G125" s="242"/>
      <c r="H125" s="211"/>
      <c r="I125" s="241">
        <f t="shared" si="146"/>
        <v>0</v>
      </c>
      <c r="J125" s="357"/>
      <c r="K125" s="211"/>
      <c r="L125" s="241">
        <f t="shared" si="147"/>
        <v>0</v>
      </c>
      <c r="M125" s="242"/>
      <c r="N125" s="211"/>
      <c r="O125" s="241">
        <f t="shared" si="148"/>
        <v>0</v>
      </c>
      <c r="P125" s="1023"/>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6" customHeight="1" x14ac:dyDescent="0.25">
      <c r="A131" s="195">
        <v>2340</v>
      </c>
      <c r="B131" s="79" t="s">
        <v>152</v>
      </c>
      <c r="C131" s="559">
        <f t="shared" si="99"/>
        <v>261</v>
      </c>
      <c r="D131" s="196">
        <f t="shared" ref="D131:E131" si="157">SUM(D132:D133)</f>
        <v>261</v>
      </c>
      <c r="E131" s="197">
        <f t="shared" si="157"/>
        <v>0</v>
      </c>
      <c r="F131" s="192">
        <f>SUM(F132:F133)</f>
        <v>261</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261</v>
      </c>
      <c r="D132" s="190">
        <v>261</v>
      </c>
      <c r="E132" s="191"/>
      <c r="F132" s="192">
        <f t="shared" ref="F132:F133" si="161">D132+E132</f>
        <v>261</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2" customHeight="1" x14ac:dyDescent="0.25">
      <c r="A134" s="181">
        <v>2350</v>
      </c>
      <c r="B134" s="135" t="s">
        <v>155</v>
      </c>
      <c r="C134" s="565">
        <f t="shared" si="99"/>
        <v>5224</v>
      </c>
      <c r="D134" s="140">
        <f t="shared" ref="D134:E134" si="165">SUM(D135:D137)</f>
        <v>5224</v>
      </c>
      <c r="E134" s="141">
        <f t="shared" si="165"/>
        <v>0</v>
      </c>
      <c r="F134" s="182">
        <f>SUM(F135:F137)</f>
        <v>5224</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1924</v>
      </c>
      <c r="D135" s="185">
        <v>1924</v>
      </c>
      <c r="E135" s="186"/>
      <c r="F135" s="187">
        <f t="shared" ref="F135:F137" si="169">D135+E135</f>
        <v>1924</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3300</v>
      </c>
      <c r="D136" s="190">
        <v>3300</v>
      </c>
      <c r="E136" s="191"/>
      <c r="F136" s="192">
        <f t="shared" si="169"/>
        <v>3300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1400</v>
      </c>
      <c r="D138" s="196">
        <f t="shared" ref="D138:E138" si="173">SUM(D139:D145)</f>
        <v>1400</v>
      </c>
      <c r="E138" s="197">
        <f t="shared" si="173"/>
        <v>0</v>
      </c>
      <c r="F138" s="192">
        <f>SUM(F139:F145)</f>
        <v>1400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x14ac:dyDescent="0.25">
      <c r="A141" s="368">
        <v>2363</v>
      </c>
      <c r="B141" s="356" t="s">
        <v>162</v>
      </c>
      <c r="C141" s="580">
        <f t="shared" si="99"/>
        <v>1400</v>
      </c>
      <c r="D141" s="242">
        <v>1400</v>
      </c>
      <c r="E141" s="211"/>
      <c r="F141" s="241">
        <f t="shared" si="177"/>
        <v>1400</v>
      </c>
      <c r="G141" s="190"/>
      <c r="H141" s="191"/>
      <c r="I141" s="192">
        <f t="shared" si="178"/>
        <v>0</v>
      </c>
      <c r="J141" s="193"/>
      <c r="K141" s="191"/>
      <c r="L141" s="192">
        <f t="shared" si="179"/>
        <v>0</v>
      </c>
      <c r="M141" s="190"/>
      <c r="N141" s="191"/>
      <c r="O141" s="192">
        <f t="shared" si="180"/>
        <v>0</v>
      </c>
      <c r="P141" s="35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8640</v>
      </c>
      <c r="D146" s="199">
        <v>4640</v>
      </c>
      <c r="E146" s="200"/>
      <c r="F146" s="182">
        <f t="shared" si="177"/>
        <v>4640</v>
      </c>
      <c r="G146" s="199">
        <v>4000</v>
      </c>
      <c r="H146" s="200"/>
      <c r="I146" s="182">
        <f t="shared" si="178"/>
        <v>4000</v>
      </c>
      <c r="J146" s="201"/>
      <c r="K146" s="200"/>
      <c r="L146" s="182">
        <f t="shared" si="179"/>
        <v>0</v>
      </c>
      <c r="M146" s="199"/>
      <c r="N146" s="200"/>
      <c r="O146" s="182">
        <f t="shared" si="180"/>
        <v>0</v>
      </c>
      <c r="P146" s="208"/>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722">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722">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722">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722">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722">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11013</v>
      </c>
      <c r="D181" s="163">
        <f t="shared" ref="D181:O181" si="245">SUM(D182,D211,D252,D265)</f>
        <v>10140</v>
      </c>
      <c r="E181" s="164">
        <f t="shared" si="245"/>
        <v>0</v>
      </c>
      <c r="F181" s="165">
        <f t="shared" si="245"/>
        <v>10140</v>
      </c>
      <c r="G181" s="163">
        <f t="shared" si="245"/>
        <v>873</v>
      </c>
      <c r="H181" s="164">
        <f t="shared" si="245"/>
        <v>0</v>
      </c>
      <c r="I181" s="165">
        <f t="shared" si="245"/>
        <v>873</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11013</v>
      </c>
      <c r="D182" s="169">
        <f t="shared" ref="D182:E182" si="246">D183+D187</f>
        <v>10140</v>
      </c>
      <c r="E182" s="170">
        <f t="shared" si="246"/>
        <v>0</v>
      </c>
      <c r="F182" s="171">
        <f>F183+F187</f>
        <v>10140</v>
      </c>
      <c r="G182" s="169">
        <f t="shared" ref="G182:H182" si="247">G183+G187</f>
        <v>873</v>
      </c>
      <c r="H182" s="170">
        <f t="shared" si="247"/>
        <v>0</v>
      </c>
      <c r="I182" s="171">
        <f>I183+I187</f>
        <v>873</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722">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11013</v>
      </c>
      <c r="D187" s="176">
        <f t="shared" ref="D187:E187" si="258">D188+D198+D199+D206+D207+D208+D210</f>
        <v>10140</v>
      </c>
      <c r="E187" s="177">
        <f t="shared" si="258"/>
        <v>0</v>
      </c>
      <c r="F187" s="178">
        <f>F188+F198+F199+F206+F207+F208+F210</f>
        <v>10140</v>
      </c>
      <c r="G187" s="176">
        <f t="shared" ref="G187:H187" si="259">G188+G198+G199+G206+G207+G208+G210</f>
        <v>873</v>
      </c>
      <c r="H187" s="177">
        <f t="shared" si="259"/>
        <v>0</v>
      </c>
      <c r="I187" s="178">
        <f>I188+I198+I199+I206+I207+I208+I210</f>
        <v>873</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11013</v>
      </c>
      <c r="D199" s="196">
        <f t="shared" ref="D199:E199" si="270">SUM(D200:D205)</f>
        <v>10140</v>
      </c>
      <c r="E199" s="197">
        <f t="shared" si="270"/>
        <v>0</v>
      </c>
      <c r="F199" s="192">
        <f>SUM(F200:F205)</f>
        <v>10140</v>
      </c>
      <c r="G199" s="196">
        <f t="shared" ref="G199:H199" si="271">SUM(G200:G205)</f>
        <v>873</v>
      </c>
      <c r="H199" s="197">
        <f t="shared" si="271"/>
        <v>0</v>
      </c>
      <c r="I199" s="192">
        <f>SUM(I200:I205)</f>
        <v>873</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s="344" customFormat="1" x14ac:dyDescent="0.25">
      <c r="A201" s="355">
        <v>5233</v>
      </c>
      <c r="B201" s="356" t="s">
        <v>222</v>
      </c>
      <c r="C201" s="580">
        <f t="shared" si="189"/>
        <v>2873</v>
      </c>
      <c r="D201" s="242">
        <v>2000</v>
      </c>
      <c r="E201" s="211"/>
      <c r="F201" s="241">
        <f t="shared" si="274"/>
        <v>2000</v>
      </c>
      <c r="G201" s="242">
        <v>873</v>
      </c>
      <c r="H201" s="211"/>
      <c r="I201" s="241">
        <f t="shared" si="275"/>
        <v>873</v>
      </c>
      <c r="J201" s="357"/>
      <c r="K201" s="211"/>
      <c r="L201" s="241">
        <f t="shared" si="276"/>
        <v>0</v>
      </c>
      <c r="M201" s="242"/>
      <c r="N201" s="211"/>
      <c r="O201" s="241">
        <f t="shared" si="277"/>
        <v>0</v>
      </c>
      <c r="P201" s="359"/>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5640</v>
      </c>
      <c r="D204" s="190">
        <v>5640</v>
      </c>
      <c r="E204" s="191"/>
      <c r="F204" s="192">
        <f t="shared" si="274"/>
        <v>5640</v>
      </c>
      <c r="G204" s="190"/>
      <c r="H204" s="191"/>
      <c r="I204" s="192">
        <f t="shared" si="275"/>
        <v>0</v>
      </c>
      <c r="J204" s="193"/>
      <c r="K204" s="191"/>
      <c r="L204" s="192">
        <f t="shared" si="276"/>
        <v>0</v>
      </c>
      <c r="M204" s="190"/>
      <c r="N204" s="191"/>
      <c r="O204" s="192">
        <f t="shared" si="277"/>
        <v>0</v>
      </c>
      <c r="P204" s="194"/>
    </row>
    <row r="205" spans="1:16" ht="24" x14ac:dyDescent="0.25">
      <c r="A205" s="52">
        <v>5239</v>
      </c>
      <c r="B205" s="79" t="s">
        <v>226</v>
      </c>
      <c r="C205" s="559">
        <f t="shared" si="189"/>
        <v>2500</v>
      </c>
      <c r="D205" s="190">
        <v>2500</v>
      </c>
      <c r="E205" s="191"/>
      <c r="F205" s="192">
        <f t="shared" si="274"/>
        <v>2500</v>
      </c>
      <c r="G205" s="190"/>
      <c r="H205" s="191"/>
      <c r="I205" s="192">
        <f t="shared" si="275"/>
        <v>0</v>
      </c>
      <c r="J205" s="193"/>
      <c r="K205" s="191"/>
      <c r="L205" s="192">
        <f t="shared" si="276"/>
        <v>0</v>
      </c>
      <c r="M205" s="190"/>
      <c r="N205" s="191"/>
      <c r="O205" s="192">
        <f t="shared" si="277"/>
        <v>0</v>
      </c>
      <c r="P205" s="194"/>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311"/>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722">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722">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722">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721">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722">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722">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697998</v>
      </c>
      <c r="D272" s="269">
        <f>SUM(D269,D265,D252,D211,D182,D174,D160,D75,D53)</f>
        <v>343150</v>
      </c>
      <c r="E272" s="270">
        <f t="shared" ref="E272:O272" si="371">SUM(E269,E265,E252,E211,E182,E174,E160,E75,E53)</f>
        <v>0</v>
      </c>
      <c r="F272" s="271">
        <f t="shared" si="371"/>
        <v>343150</v>
      </c>
      <c r="G272" s="269">
        <f t="shared" si="371"/>
        <v>334959</v>
      </c>
      <c r="H272" s="270">
        <f t="shared" si="371"/>
        <v>1078</v>
      </c>
      <c r="I272" s="271">
        <f t="shared" si="371"/>
        <v>336037</v>
      </c>
      <c r="J272" s="272">
        <f t="shared" si="371"/>
        <v>18811</v>
      </c>
      <c r="K272" s="270">
        <f t="shared" si="371"/>
        <v>0</v>
      </c>
      <c r="L272" s="271">
        <f t="shared" si="371"/>
        <v>18811</v>
      </c>
      <c r="M272" s="269">
        <f t="shared" si="371"/>
        <v>0</v>
      </c>
      <c r="N272" s="270">
        <f t="shared" si="371"/>
        <v>0</v>
      </c>
      <c r="O272" s="271">
        <f t="shared" si="371"/>
        <v>0</v>
      </c>
      <c r="P272" s="273"/>
    </row>
    <row r="273" spans="1:16" s="29" customFormat="1" ht="13.5" thickTop="1" thickBot="1" x14ac:dyDescent="0.3">
      <c r="A273" s="1373" t="s">
        <v>295</v>
      </c>
      <c r="B273" s="1374"/>
      <c r="C273" s="576">
        <f t="shared" si="291"/>
        <v>-5679</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-5679</v>
      </c>
      <c r="K273" s="275">
        <f t="shared" si="374"/>
        <v>0</v>
      </c>
      <c r="L273" s="276">
        <f>(L26+L43)-L51</f>
        <v>-5679</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5679</v>
      </c>
      <c r="D274" s="279">
        <f t="shared" ref="D274:O274" si="376">SUM(D275,D276)-D283+D284</f>
        <v>0</v>
      </c>
      <c r="E274" s="280">
        <f t="shared" si="376"/>
        <v>0</v>
      </c>
      <c r="F274" s="281">
        <f t="shared" si="376"/>
        <v>0</v>
      </c>
      <c r="G274" s="279">
        <f t="shared" si="376"/>
        <v>0</v>
      </c>
      <c r="H274" s="280">
        <f t="shared" si="376"/>
        <v>0</v>
      </c>
      <c r="I274" s="281">
        <f t="shared" si="376"/>
        <v>0</v>
      </c>
      <c r="J274" s="286">
        <f t="shared" si="376"/>
        <v>5679</v>
      </c>
      <c r="K274" s="280">
        <f t="shared" si="376"/>
        <v>0</v>
      </c>
      <c r="L274" s="281">
        <f t="shared" si="376"/>
        <v>5679</v>
      </c>
      <c r="M274" s="279">
        <f t="shared" si="376"/>
        <v>0</v>
      </c>
      <c r="N274" s="280">
        <f t="shared" si="376"/>
        <v>0</v>
      </c>
      <c r="O274" s="281">
        <f t="shared" si="376"/>
        <v>0</v>
      </c>
      <c r="P274" s="283"/>
    </row>
    <row r="275" spans="1:16" s="29" customFormat="1" ht="12.75" thickBot="1" x14ac:dyDescent="0.3">
      <c r="A275" s="149" t="s">
        <v>297</v>
      </c>
      <c r="B275" s="149" t="s">
        <v>298</v>
      </c>
      <c r="C275" s="567">
        <f t="shared" si="291"/>
        <v>5679</v>
      </c>
      <c r="D275" s="150">
        <f>D21-D269</f>
        <v>0</v>
      </c>
      <c r="E275" s="150">
        <f t="shared" ref="E275:O275" si="377">E21-E269</f>
        <v>0</v>
      </c>
      <c r="F275" s="150">
        <f t="shared" si="377"/>
        <v>0</v>
      </c>
      <c r="G275" s="150">
        <f t="shared" si="377"/>
        <v>0</v>
      </c>
      <c r="H275" s="150">
        <f t="shared" si="377"/>
        <v>0</v>
      </c>
      <c r="I275" s="150">
        <f t="shared" si="377"/>
        <v>0</v>
      </c>
      <c r="J275" s="150">
        <f t="shared" si="377"/>
        <v>5679</v>
      </c>
      <c r="K275" s="150">
        <f t="shared" si="377"/>
        <v>0</v>
      </c>
      <c r="L275" s="567">
        <f t="shared" si="377"/>
        <v>5679</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Jt9Gch5i3saUPsPqM4kWU8C51Tmplc96fUaU9IM7/XkjmdzdhBw1gJLkFwa7YeGkjEpcnMJO64aZQF1X+bq40Q==" saltValue="0p02PFXWOVnu6anIOV6MRQ==" spinCount="100000" sheet="1" objects="1" scenarios="1" formatCells="0" formatColumns="0" formatRows="0" sort="0"/>
  <autoFilter ref="A18:P284">
    <filterColumn colId="2">
      <filters>
        <filter val="1 027"/>
        <filter val="1 400"/>
        <filter val="1 490"/>
        <filter val="1 509"/>
        <filter val="1 744"/>
        <filter val="1 924"/>
        <filter val="1 969"/>
        <filter val="10 245"/>
        <filter val="11 013"/>
        <filter val="114 536"/>
        <filter val="13 132"/>
        <filter val="146 545"/>
        <filter val="19 254"/>
        <filter val="2 293"/>
        <filter val="2 478"/>
        <filter val="2 500"/>
        <filter val="2 873"/>
        <filter val="21 264"/>
        <filter val="23 438"/>
        <filter val="23 587"/>
        <filter val="24 868"/>
        <filter val="261"/>
        <filter val="3 027"/>
        <filter val="3 140"/>
        <filter val="3 300"/>
        <filter val="3 579"/>
        <filter val="32 009"/>
        <filter val="36 788"/>
        <filter val="4 174"/>
        <filter val="4 447"/>
        <filter val="414 480"/>
        <filter val="453 561"/>
        <filter val="46 373"/>
        <filter val="5 224"/>
        <filter val="5 640"/>
        <filter val="5 679"/>
        <filter val="-5 679"/>
        <filter val="500"/>
        <filter val="52"/>
        <filter val="6 005"/>
        <filter val="6 572"/>
        <filter val="600 106"/>
        <filter val="63 292"/>
        <filter val="654"/>
        <filter val="679 187"/>
        <filter val="686 985"/>
        <filter val="697 998"/>
        <filter val="7 127"/>
        <filter val="797"/>
        <filter val="8 062"/>
        <filter val="8 370"/>
        <filter val="8 640"/>
        <filter val="86 879"/>
        <filter val="9 167"/>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41.pielikums Jūrmalas pilsētas domes
2020.gada 17.decembra saistošajiem noteikumiem Nr.38
(protokols Nr.23, 14.punkts)</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R154"/>
  <sheetViews>
    <sheetView view="pageLayout" topLeftCell="D1" zoomScaleNormal="100" workbookViewId="0">
      <selection activeCell="D15" sqref="D15"/>
    </sheetView>
  </sheetViews>
  <sheetFormatPr defaultRowHeight="15" x14ac:dyDescent="0.25"/>
  <cols>
    <col min="1" max="1" width="14.42578125" style="1029" customWidth="1"/>
    <col min="2" max="2" width="16.42578125" style="1029" customWidth="1"/>
    <col min="3" max="3" width="48.28515625" style="1029" customWidth="1"/>
    <col min="4" max="18" width="13.7109375" style="1029" customWidth="1"/>
    <col min="19" max="19" width="9.140625" style="1029" customWidth="1"/>
    <col min="20" max="20" width="11.140625" style="1029" bestFit="1" customWidth="1"/>
    <col min="21" max="21" width="9.85546875" style="1029" customWidth="1"/>
    <col min="22" max="22" width="9.140625" style="1029" customWidth="1"/>
    <col min="23" max="16384" width="9.140625" style="1029"/>
  </cols>
  <sheetData>
    <row r="1" spans="1:18" x14ac:dyDescent="0.25">
      <c r="A1" s="1028"/>
      <c r="B1" s="1028"/>
      <c r="C1" s="1028"/>
      <c r="D1" s="1028"/>
      <c r="E1" s="1028"/>
      <c r="F1" s="1028"/>
      <c r="G1" s="1028"/>
      <c r="H1" s="1028"/>
      <c r="I1" s="1028"/>
      <c r="J1" s="1028"/>
      <c r="K1" s="1028"/>
      <c r="L1" s="1028"/>
      <c r="M1" s="1028"/>
      <c r="N1" s="1028"/>
      <c r="O1" s="1028"/>
      <c r="P1" s="1028"/>
      <c r="Q1" s="1028"/>
      <c r="R1" s="1028"/>
    </row>
    <row r="2" spans="1:18" x14ac:dyDescent="0.25">
      <c r="A2" s="1028"/>
      <c r="B2" s="1028"/>
      <c r="C2" s="1028"/>
      <c r="D2" s="1028"/>
      <c r="E2" s="1028"/>
      <c r="F2" s="1028"/>
      <c r="G2" s="1028"/>
      <c r="H2" s="1028"/>
      <c r="I2" s="1028"/>
      <c r="J2" s="1028"/>
      <c r="K2" s="1028"/>
      <c r="L2" s="1028"/>
      <c r="M2" s="1028"/>
      <c r="N2" s="1028"/>
      <c r="O2" s="1028"/>
      <c r="P2" s="1028"/>
      <c r="Q2" s="1028"/>
      <c r="R2" s="1028"/>
    </row>
    <row r="3" spans="1:18" ht="14.25" customHeight="1" x14ac:dyDescent="0.3">
      <c r="A3" s="1028"/>
      <c r="B3" s="1028"/>
      <c r="C3" s="1028"/>
      <c r="D3" s="1030"/>
      <c r="E3" s="1030"/>
      <c r="F3" s="1031"/>
      <c r="G3" s="1031"/>
      <c r="H3" s="1031"/>
      <c r="I3" s="1031"/>
      <c r="J3" s="1030"/>
      <c r="K3" s="1030"/>
      <c r="L3" s="1030"/>
      <c r="M3" s="1028"/>
      <c r="N3" s="1028"/>
      <c r="O3" s="1028"/>
      <c r="P3" s="1032"/>
      <c r="Q3" s="1028"/>
      <c r="R3" s="1033" t="s">
        <v>613</v>
      </c>
    </row>
    <row r="4" spans="1:18" ht="14.25" customHeight="1" x14ac:dyDescent="0.25">
      <c r="A4" s="1028"/>
      <c r="B4" s="1028"/>
      <c r="C4" s="1028"/>
      <c r="D4" s="1028"/>
      <c r="E4" s="1028"/>
      <c r="F4" s="1028"/>
      <c r="G4" s="1028"/>
      <c r="H4" s="1028"/>
      <c r="I4" s="1028"/>
      <c r="J4" s="1028"/>
      <c r="K4" s="1028"/>
      <c r="L4" s="1028"/>
      <c r="M4" s="1028"/>
      <c r="N4" s="1028"/>
      <c r="O4" s="1028"/>
      <c r="P4" s="1028"/>
      <c r="Q4" s="1028"/>
      <c r="R4" s="1033" t="s">
        <v>614</v>
      </c>
    </row>
    <row r="5" spans="1:18" ht="19.5" customHeight="1" x14ac:dyDescent="0.3">
      <c r="A5" s="1502" t="s">
        <v>615</v>
      </c>
      <c r="B5" s="1502"/>
      <c r="C5" s="1502"/>
      <c r="D5" s="1502"/>
      <c r="E5" s="1502"/>
      <c r="F5" s="1502"/>
      <c r="G5" s="1502"/>
      <c r="H5" s="1502"/>
      <c r="I5" s="1502"/>
      <c r="J5" s="1502"/>
      <c r="K5" s="1502"/>
      <c r="L5" s="1502"/>
      <c r="M5" s="1502"/>
      <c r="N5" s="1502"/>
      <c r="O5" s="1502"/>
      <c r="P5" s="1502"/>
      <c r="Q5" s="1502"/>
      <c r="R5" s="1502"/>
    </row>
    <row r="6" spans="1:18" ht="15.75" thickBot="1" x14ac:dyDescent="0.3">
      <c r="A6" s="1034"/>
      <c r="B6" s="1034"/>
      <c r="C6" s="1034"/>
      <c r="D6" s="1035"/>
      <c r="E6" s="1035"/>
      <c r="F6" s="1035"/>
      <c r="G6" s="1036"/>
      <c r="H6" s="1037"/>
      <c r="I6" s="1037"/>
      <c r="J6" s="1037"/>
      <c r="K6" s="1037"/>
      <c r="L6" s="1037"/>
      <c r="M6" s="1037"/>
      <c r="N6" s="1037"/>
      <c r="O6" s="1037"/>
      <c r="P6" s="1037"/>
      <c r="Q6" s="1037"/>
      <c r="R6" s="1037"/>
    </row>
    <row r="7" spans="1:18" ht="63" customHeight="1" x14ac:dyDescent="0.25">
      <c r="A7" s="1038" t="s">
        <v>616</v>
      </c>
      <c r="B7" s="1039" t="s">
        <v>617</v>
      </c>
      <c r="C7" s="1040" t="s">
        <v>618</v>
      </c>
      <c r="D7" s="1041">
        <v>2020</v>
      </c>
      <c r="E7" s="1042">
        <v>2021</v>
      </c>
      <c r="F7" s="1043">
        <v>2022</v>
      </c>
      <c r="G7" s="1039">
        <v>2023</v>
      </c>
      <c r="H7" s="1043">
        <v>2024</v>
      </c>
      <c r="I7" s="1043">
        <v>2025</v>
      </c>
      <c r="J7" s="1039">
        <v>2026</v>
      </c>
      <c r="K7" s="1039">
        <v>2027</v>
      </c>
      <c r="L7" s="1039">
        <v>2028</v>
      </c>
      <c r="M7" s="1039">
        <v>2029</v>
      </c>
      <c r="N7" s="1039">
        <v>2030</v>
      </c>
      <c r="O7" s="1042">
        <v>2031</v>
      </c>
      <c r="P7" s="1039">
        <v>2032</v>
      </c>
      <c r="Q7" s="1039">
        <v>2033</v>
      </c>
      <c r="R7" s="1044" t="s">
        <v>619</v>
      </c>
    </row>
    <row r="8" spans="1:18" ht="15.75" x14ac:dyDescent="0.25">
      <c r="A8" s="1045"/>
      <c r="B8" s="1046"/>
      <c r="C8" s="1047" t="s">
        <v>620</v>
      </c>
      <c r="D8" s="1048">
        <f t="shared" ref="D8:R8" si="0">SUM((D17:D36),(D38:D89),(D91:D106),(D112:D113))</f>
        <v>6909373.5302817002</v>
      </c>
      <c r="E8" s="1048">
        <f t="shared" si="0"/>
        <v>11223526.829675</v>
      </c>
      <c r="F8" s="1048">
        <f t="shared" si="0"/>
        <v>12913417.561200252</v>
      </c>
      <c r="G8" s="1048">
        <f t="shared" si="0"/>
        <v>14313012.184177499</v>
      </c>
      <c r="H8" s="1048">
        <f t="shared" si="0"/>
        <v>14331838.204</v>
      </c>
      <c r="I8" s="1048">
        <f t="shared" si="0"/>
        <v>11639448.804000001</v>
      </c>
      <c r="J8" s="1048">
        <f t="shared" si="0"/>
        <v>10859324.604</v>
      </c>
      <c r="K8" s="1048">
        <f t="shared" si="0"/>
        <v>10191178.631999999</v>
      </c>
      <c r="L8" s="1048">
        <f t="shared" si="0"/>
        <v>9774158.7459999993</v>
      </c>
      <c r="M8" s="1048">
        <f t="shared" si="0"/>
        <v>9260232.9460000005</v>
      </c>
      <c r="N8" s="1048">
        <f t="shared" si="0"/>
        <v>8957639.4459999986</v>
      </c>
      <c r="O8" s="1048">
        <f t="shared" si="0"/>
        <v>8585787.6459999997</v>
      </c>
      <c r="P8" s="1048">
        <f t="shared" si="0"/>
        <v>7793597.1129999999</v>
      </c>
      <c r="Q8" s="1048">
        <f t="shared" si="0"/>
        <v>6774388.29</v>
      </c>
      <c r="R8" s="1048">
        <f t="shared" si="0"/>
        <v>28984012.611000001</v>
      </c>
    </row>
    <row r="9" spans="1:18" ht="31.5" x14ac:dyDescent="0.25">
      <c r="A9" s="1049"/>
      <c r="B9" s="1050"/>
      <c r="C9" s="1051" t="s">
        <v>621</v>
      </c>
      <c r="D9" s="1052">
        <f>D8/D15</f>
        <v>9.0826485010394004E-2</v>
      </c>
      <c r="E9" s="1052">
        <f t="shared" ref="E9:Q9" si="1">E8/E15</f>
        <v>0.14753775966685506</v>
      </c>
      <c r="F9" s="1052">
        <f t="shared" si="1"/>
        <v>0.16975205080676745</v>
      </c>
      <c r="G9" s="1052">
        <f t="shared" si="1"/>
        <v>0.18815028322065291</v>
      </c>
      <c r="H9" s="1052">
        <f t="shared" si="1"/>
        <v>0.1883977587985356</v>
      </c>
      <c r="I9" s="1053">
        <f t="shared" si="1"/>
        <v>0.15300522076169371</v>
      </c>
      <c r="J9" s="1052">
        <f t="shared" si="1"/>
        <v>0.14275017540237053</v>
      </c>
      <c r="K9" s="1052">
        <f t="shared" si="1"/>
        <v>0.13396712874196817</v>
      </c>
      <c r="L9" s="1052">
        <f t="shared" si="1"/>
        <v>0.12848523515801094</v>
      </c>
      <c r="M9" s="1052">
        <f t="shared" si="1"/>
        <v>0.12172947448512522</v>
      </c>
      <c r="N9" s="1052">
        <f t="shared" si="1"/>
        <v>0.11775176161846068</v>
      </c>
      <c r="O9" s="1053">
        <f t="shared" si="1"/>
        <v>0.11286362063277411</v>
      </c>
      <c r="P9" s="1052">
        <f t="shared" si="1"/>
        <v>0.10244995848879578</v>
      </c>
      <c r="Q9" s="1052">
        <f t="shared" si="1"/>
        <v>8.9052049911562348E-2</v>
      </c>
      <c r="R9" s="1054"/>
    </row>
    <row r="10" spans="1:18" ht="19.5" customHeight="1" x14ac:dyDescent="0.25">
      <c r="A10" s="1055"/>
      <c r="B10" s="1056"/>
      <c r="C10" s="1056" t="s">
        <v>622</v>
      </c>
      <c r="D10" s="1057"/>
      <c r="E10" s="1058"/>
      <c r="F10" s="1058"/>
      <c r="G10" s="1057"/>
      <c r="H10" s="1058"/>
      <c r="I10" s="1058"/>
      <c r="J10" s="1059"/>
      <c r="K10" s="1059"/>
      <c r="L10" s="1059"/>
      <c r="M10" s="1059"/>
      <c r="N10" s="1059"/>
      <c r="O10" s="1060"/>
      <c r="P10" s="1059"/>
      <c r="Q10" s="1059"/>
      <c r="R10" s="1061"/>
    </row>
    <row r="11" spans="1:18" ht="19.5" customHeight="1" x14ac:dyDescent="0.25">
      <c r="A11" s="1055"/>
      <c r="B11" s="1056"/>
      <c r="C11" s="1503" t="s">
        <v>623</v>
      </c>
      <c r="D11" s="1057">
        <f t="shared" ref="D11:R11" si="2">SUM((D38:D89),(D91:D110))</f>
        <v>6772986.0052816998</v>
      </c>
      <c r="E11" s="1057">
        <f t="shared" si="2"/>
        <v>8866408</v>
      </c>
      <c r="F11" s="1057">
        <f t="shared" si="2"/>
        <v>8127720</v>
      </c>
      <c r="G11" s="1057">
        <f t="shared" si="2"/>
        <v>7589759</v>
      </c>
      <c r="H11" s="1057">
        <f t="shared" si="2"/>
        <v>7422626</v>
      </c>
      <c r="I11" s="1057">
        <f t="shared" si="2"/>
        <v>4697595</v>
      </c>
      <c r="J11" s="1057">
        <f t="shared" si="2"/>
        <v>3812921</v>
      </c>
      <c r="K11" s="1057">
        <f t="shared" si="2"/>
        <v>3345418.29</v>
      </c>
      <c r="L11" s="1057">
        <f t="shared" si="2"/>
        <v>3120380</v>
      </c>
      <c r="M11" s="1057">
        <f t="shared" si="2"/>
        <v>2680380</v>
      </c>
      <c r="N11" s="1057">
        <f t="shared" si="2"/>
        <v>2521751</v>
      </c>
      <c r="O11" s="1057">
        <f t="shared" si="2"/>
        <v>2293878</v>
      </c>
      <c r="P11" s="1057">
        <f t="shared" si="2"/>
        <v>1944274</v>
      </c>
      <c r="Q11" s="1057">
        <f t="shared" si="2"/>
        <v>1971997</v>
      </c>
      <c r="R11" s="1057">
        <f t="shared" si="2"/>
        <v>5697962</v>
      </c>
    </row>
    <row r="12" spans="1:18" ht="19.5" customHeight="1" x14ac:dyDescent="0.25">
      <c r="A12" s="1055"/>
      <c r="B12" s="1056"/>
      <c r="C12" s="1503"/>
      <c r="D12" s="1062">
        <f t="shared" ref="D12:Q12" si="3">D11/D15</f>
        <v>8.9033616316766984E-2</v>
      </c>
      <c r="E12" s="1062">
        <f t="shared" si="3"/>
        <v>0.11655248768627575</v>
      </c>
      <c r="F12" s="1062">
        <f t="shared" si="3"/>
        <v>0.10684213778764717</v>
      </c>
      <c r="G12" s="1062">
        <f t="shared" si="3"/>
        <v>9.9770424775095012E-2</v>
      </c>
      <c r="H12" s="1063">
        <f t="shared" si="3"/>
        <v>9.7573394486789949E-2</v>
      </c>
      <c r="I12" s="1063">
        <f t="shared" si="3"/>
        <v>6.1751769531992046E-2</v>
      </c>
      <c r="J12" s="1062">
        <f t="shared" si="3"/>
        <v>5.0122375137850887E-2</v>
      </c>
      <c r="K12" s="1062">
        <f t="shared" si="3"/>
        <v>4.3976864593944551E-2</v>
      </c>
      <c r="L12" s="1062">
        <f t="shared" si="3"/>
        <v>4.1018646054467735E-2</v>
      </c>
      <c r="M12" s="1062">
        <f t="shared" si="3"/>
        <v>3.5234669659296051E-2</v>
      </c>
      <c r="N12" s="1062">
        <f t="shared" si="3"/>
        <v>3.3149427860228578E-2</v>
      </c>
      <c r="O12" s="1063">
        <f t="shared" si="3"/>
        <v>3.0153945921371862E-2</v>
      </c>
      <c r="P12" s="1062">
        <f t="shared" si="3"/>
        <v>2.5558261185786409E-2</v>
      </c>
      <c r="Q12" s="1062">
        <f t="shared" si="3"/>
        <v>2.592269113488492E-2</v>
      </c>
      <c r="R12" s="1064"/>
    </row>
    <row r="13" spans="1:18" ht="19.5" customHeight="1" x14ac:dyDescent="0.25">
      <c r="A13" s="1055"/>
      <c r="B13" s="1056"/>
      <c r="C13" s="1504" t="s">
        <v>624</v>
      </c>
      <c r="D13" s="1057">
        <f t="shared" ref="D13:R13" si="4">SUM((D17:D36),(D112:D113))</f>
        <v>136387.52499999999</v>
      </c>
      <c r="E13" s="1057">
        <f t="shared" si="4"/>
        <v>3579576.8296750002</v>
      </c>
      <c r="F13" s="1057">
        <f t="shared" si="4"/>
        <v>4785697.5612002518</v>
      </c>
      <c r="G13" s="1057">
        <f t="shared" si="4"/>
        <v>6723253.1841774993</v>
      </c>
      <c r="H13" s="1057">
        <f t="shared" si="4"/>
        <v>6909212.2039999999</v>
      </c>
      <c r="I13" s="1057">
        <f t="shared" si="4"/>
        <v>6941853.8040000005</v>
      </c>
      <c r="J13" s="1057">
        <f t="shared" si="4"/>
        <v>7046403.6040000003</v>
      </c>
      <c r="K13" s="1057">
        <f t="shared" si="4"/>
        <v>6845760.3420000002</v>
      </c>
      <c r="L13" s="1057">
        <f t="shared" si="4"/>
        <v>6653778.7460000003</v>
      </c>
      <c r="M13" s="1057">
        <f t="shared" si="4"/>
        <v>6579852.9460000005</v>
      </c>
      <c r="N13" s="1057">
        <f t="shared" si="4"/>
        <v>6435888.4459999995</v>
      </c>
      <c r="O13" s="1057">
        <f t="shared" si="4"/>
        <v>6291909.6459999997</v>
      </c>
      <c r="P13" s="1057">
        <f t="shared" si="4"/>
        <v>5849323.1129999999</v>
      </c>
      <c r="Q13" s="1057">
        <f t="shared" si="4"/>
        <v>4802391.29</v>
      </c>
      <c r="R13" s="1065">
        <f t="shared" si="4"/>
        <v>23286050.611000001</v>
      </c>
    </row>
    <row r="14" spans="1:18" ht="19.5" customHeight="1" x14ac:dyDescent="0.25">
      <c r="A14" s="1055"/>
      <c r="B14" s="1056"/>
      <c r="C14" s="1504"/>
      <c r="D14" s="1062">
        <f t="shared" ref="D14:Q14" si="5">D13/D15</f>
        <v>1.7928686936270163E-3</v>
      </c>
      <c r="E14" s="1062">
        <f t="shared" si="5"/>
        <v>4.7054972471690167E-2</v>
      </c>
      <c r="F14" s="1062">
        <f t="shared" si="5"/>
        <v>6.2909913019120287E-2</v>
      </c>
      <c r="G14" s="1062">
        <f t="shared" si="5"/>
        <v>8.8379858445557916E-2</v>
      </c>
      <c r="H14" s="1063">
        <f t="shared" si="5"/>
        <v>9.0824364311745648E-2</v>
      </c>
      <c r="I14" s="1063">
        <f t="shared" si="5"/>
        <v>9.1253451229701646E-2</v>
      </c>
      <c r="J14" s="1062">
        <f t="shared" si="5"/>
        <v>9.2627800264519652E-2</v>
      </c>
      <c r="K14" s="1062">
        <f t="shared" si="5"/>
        <v>8.9990264148023635E-2</v>
      </c>
      <c r="L14" s="1062">
        <f t="shared" si="5"/>
        <v>8.7466589103543213E-2</v>
      </c>
      <c r="M14" s="1062">
        <f t="shared" si="5"/>
        <v>8.6494804825829164E-2</v>
      </c>
      <c r="N14" s="1062">
        <f t="shared" si="5"/>
        <v>8.4602333758232118E-2</v>
      </c>
      <c r="O14" s="1063">
        <f t="shared" si="5"/>
        <v>8.2709674711402253E-2</v>
      </c>
      <c r="P14" s="1063">
        <f t="shared" si="5"/>
        <v>7.6891697303009363E-2</v>
      </c>
      <c r="Q14" s="1062">
        <f t="shared" si="5"/>
        <v>6.3129358776677427E-2</v>
      </c>
      <c r="R14" s="1064"/>
    </row>
    <row r="15" spans="1:18" ht="33.75" customHeight="1" thickBot="1" x14ac:dyDescent="0.3">
      <c r="A15" s="1066"/>
      <c r="B15" s="1067"/>
      <c r="C15" s="1068" t="s">
        <v>625</v>
      </c>
      <c r="D15" s="1069">
        <f>97090214-11432320-9585661</f>
        <v>76072233</v>
      </c>
      <c r="E15" s="1069">
        <f t="shared" ref="E15:R15" si="6">97090214-11432320-9585661</f>
        <v>76072233</v>
      </c>
      <c r="F15" s="1069">
        <f t="shared" si="6"/>
        <v>76072233</v>
      </c>
      <c r="G15" s="1069">
        <f t="shared" si="6"/>
        <v>76072233</v>
      </c>
      <c r="H15" s="1069">
        <f t="shared" si="6"/>
        <v>76072233</v>
      </c>
      <c r="I15" s="1069">
        <f t="shared" si="6"/>
        <v>76072233</v>
      </c>
      <c r="J15" s="1069">
        <f t="shared" si="6"/>
        <v>76072233</v>
      </c>
      <c r="K15" s="1069">
        <f t="shared" si="6"/>
        <v>76072233</v>
      </c>
      <c r="L15" s="1069">
        <f t="shared" si="6"/>
        <v>76072233</v>
      </c>
      <c r="M15" s="1069">
        <f t="shared" si="6"/>
        <v>76072233</v>
      </c>
      <c r="N15" s="1069">
        <f t="shared" si="6"/>
        <v>76072233</v>
      </c>
      <c r="O15" s="1069">
        <f t="shared" si="6"/>
        <v>76072233</v>
      </c>
      <c r="P15" s="1069">
        <f t="shared" si="6"/>
        <v>76072233</v>
      </c>
      <c r="Q15" s="1069">
        <f t="shared" si="6"/>
        <v>76072233</v>
      </c>
      <c r="R15" s="1070">
        <f t="shared" si="6"/>
        <v>76072233</v>
      </c>
    </row>
    <row r="16" spans="1:18" ht="16.5" thickBot="1" x14ac:dyDescent="0.3">
      <c r="A16" s="1071">
        <f>SUM(A17:A36)</f>
        <v>67024552</v>
      </c>
      <c r="B16" s="1072"/>
      <c r="C16" s="1072" t="s">
        <v>626</v>
      </c>
      <c r="D16" s="1073">
        <f t="shared" ref="D16:R16" si="7">SUM(D17:D36)</f>
        <v>136387.52499999999</v>
      </c>
      <c r="E16" s="1073">
        <f t="shared" si="7"/>
        <v>2728876.8296750002</v>
      </c>
      <c r="F16" s="1073">
        <f t="shared" si="7"/>
        <v>3947687.5612002513</v>
      </c>
      <c r="G16" s="1073">
        <f t="shared" si="7"/>
        <v>5897933.1841774993</v>
      </c>
      <c r="H16" s="1073">
        <f t="shared" si="7"/>
        <v>6096582.2039999999</v>
      </c>
      <c r="I16" s="1073">
        <f t="shared" si="7"/>
        <v>6141913.8040000005</v>
      </c>
      <c r="J16" s="1073">
        <f t="shared" si="7"/>
        <v>6259153.6040000003</v>
      </c>
      <c r="K16" s="1073">
        <f t="shared" si="7"/>
        <v>6071200.3420000002</v>
      </c>
      <c r="L16" s="1073">
        <f t="shared" si="7"/>
        <v>5891908.7460000003</v>
      </c>
      <c r="M16" s="1073">
        <f t="shared" si="7"/>
        <v>5830672.9460000005</v>
      </c>
      <c r="N16" s="1073">
        <f t="shared" si="7"/>
        <v>5699398.4459999995</v>
      </c>
      <c r="O16" s="1073">
        <f t="shared" si="7"/>
        <v>5568109.6459999997</v>
      </c>
      <c r="P16" s="1073">
        <f t="shared" si="7"/>
        <v>5138213.1129999999</v>
      </c>
      <c r="Q16" s="1073">
        <f t="shared" si="7"/>
        <v>4103971.29</v>
      </c>
      <c r="R16" s="1073">
        <f t="shared" si="7"/>
        <v>13354480.611</v>
      </c>
    </row>
    <row r="17" spans="1:18" ht="47.25" x14ac:dyDescent="0.25">
      <c r="A17" s="1074">
        <f>1462506+4830432-379022+3054958</f>
        <v>8968874</v>
      </c>
      <c r="B17" s="1075" t="s">
        <v>627</v>
      </c>
      <c r="C17" s="1039" t="s">
        <v>628</v>
      </c>
      <c r="D17" s="1076">
        <v>0</v>
      </c>
      <c r="E17" s="1076">
        <v>0</v>
      </c>
      <c r="F17" s="1076">
        <f>295700-295700</f>
        <v>0</v>
      </c>
      <c r="G17" s="1076">
        <f t="shared" ref="G17:P17" si="8">295700+218600</f>
        <v>514300</v>
      </c>
      <c r="H17" s="1076">
        <f t="shared" si="8"/>
        <v>514300</v>
      </c>
      <c r="I17" s="1076">
        <f t="shared" si="8"/>
        <v>514300</v>
      </c>
      <c r="J17" s="1076">
        <f t="shared" si="8"/>
        <v>514300</v>
      </c>
      <c r="K17" s="1076">
        <f t="shared" si="8"/>
        <v>514300</v>
      </c>
      <c r="L17" s="1076">
        <f t="shared" si="8"/>
        <v>514300</v>
      </c>
      <c r="M17" s="1076">
        <f t="shared" si="8"/>
        <v>514300</v>
      </c>
      <c r="N17" s="1077">
        <f t="shared" si="8"/>
        <v>514300</v>
      </c>
      <c r="O17" s="1076">
        <f t="shared" si="8"/>
        <v>514300</v>
      </c>
      <c r="P17" s="1077">
        <f t="shared" si="8"/>
        <v>514300</v>
      </c>
      <c r="Q17" s="1077">
        <v>514300</v>
      </c>
      <c r="R17" s="1078">
        <f>(295700+295700+295700+295700+295700+295700+295700+295700+295616)+1164658-514300</f>
        <v>3311574</v>
      </c>
    </row>
    <row r="18" spans="1:18" ht="16.5" thickBot="1" x14ac:dyDescent="0.3">
      <c r="A18" s="1079"/>
      <c r="B18" s="1080"/>
      <c r="C18" s="1081" t="s">
        <v>629</v>
      </c>
      <c r="D18" s="1082">
        <f>((A17/3)*2/2)*0.027</f>
        <v>80719.865999999995</v>
      </c>
      <c r="E18" s="1082">
        <f>(D18+(A17/2))*0.027</f>
        <v>123259.23538200001</v>
      </c>
      <c r="F18" s="1083">
        <f>(A17-E17)*0.027</f>
        <v>242159.598</v>
      </c>
      <c r="G18" s="1083">
        <f>(A17-E17-F17)*0.027</f>
        <v>242159.598</v>
      </c>
      <c r="H18" s="1083">
        <f>(A17-E17-F17-G17)*0.027</f>
        <v>228273.49799999999</v>
      </c>
      <c r="I18" s="1083">
        <f>(A17-E17-F17-G17-H17)*0.027</f>
        <v>214387.39799999999</v>
      </c>
      <c r="J18" s="1084">
        <f>(A17-E17-F17-G17-H17-I17)*0.027</f>
        <v>200501.29800000001</v>
      </c>
      <c r="K18" s="1083">
        <v>94069</v>
      </c>
      <c r="L18" s="1084">
        <f>(A17-E17-F17-G17-H17-I17-J17-K17)*0.027</f>
        <v>172729.098</v>
      </c>
      <c r="M18" s="1083">
        <f>(A17-E17-F17-G17-H17-I17-J17-K17-L17)*0.027</f>
        <v>158842.99799999999</v>
      </c>
      <c r="N18" s="1084">
        <f>(A17-E17-F17-G17-H17-I17-J17-K17-L17-M17)*0.027</f>
        <v>144956.89799999999</v>
      </c>
      <c r="O18" s="1083">
        <f>(A17-D17-E17-F17-G17-H17-I17-J17-K17-L17-M17-N17)*0.027</f>
        <v>131070.798</v>
      </c>
      <c r="P18" s="1085">
        <f>(A17-D17-E17-F17-G17-H17-I17-J17-K17-L17-M17-N17-O17)*0.027</f>
        <v>117184.698</v>
      </c>
      <c r="Q18" s="1085">
        <f>(A17-D17-E17-F17-G17-H17-I17-J17-K17-L17-M17-N17-O17-P17)*0.027</f>
        <v>103298.598</v>
      </c>
      <c r="R18" s="1086">
        <f>568142-103299</f>
        <v>464843</v>
      </c>
    </row>
    <row r="19" spans="1:18" ht="47.25" x14ac:dyDescent="0.25">
      <c r="A19" s="1087">
        <f>1423690+1297848+843282+4807578-5164048</f>
        <v>3208350</v>
      </c>
      <c r="B19" s="1088" t="s">
        <v>627</v>
      </c>
      <c r="C19" s="1089" t="s">
        <v>630</v>
      </c>
      <c r="D19" s="1090">
        <v>0</v>
      </c>
      <c r="E19" s="1090">
        <v>0</v>
      </c>
      <c r="F19" s="1090">
        <v>0</v>
      </c>
      <c r="G19" s="1090">
        <f>418600-218600</f>
        <v>200000</v>
      </c>
      <c r="H19" s="1090">
        <f>418600-218600</f>
        <v>200000</v>
      </c>
      <c r="I19" s="1090">
        <f>418600-118600</f>
        <v>300000</v>
      </c>
      <c r="J19" s="1090">
        <f>418600-118600</f>
        <v>300000</v>
      </c>
      <c r="K19" s="1090">
        <f>418600-118100</f>
        <v>300500</v>
      </c>
      <c r="L19" s="1090">
        <f>418600-118100</f>
        <v>300500</v>
      </c>
      <c r="M19" s="1090">
        <v>418600</v>
      </c>
      <c r="N19" s="1091">
        <v>418600</v>
      </c>
      <c r="O19" s="1090">
        <v>418600</v>
      </c>
      <c r="P19" s="1091">
        <f>418600-67050</f>
        <v>351550</v>
      </c>
      <c r="Q19" s="1091"/>
      <c r="R19" s="1092"/>
    </row>
    <row r="20" spans="1:18" ht="16.5" thickBot="1" x14ac:dyDescent="0.3">
      <c r="A20" s="1093"/>
      <c r="B20" s="1094"/>
      <c r="C20" s="1095" t="s">
        <v>629</v>
      </c>
      <c r="D20" s="1096">
        <f>(A19/3/2)*0.027</f>
        <v>14437.575000000001</v>
      </c>
      <c r="E20" s="1096">
        <f>(D20+(A19/3)*2/2)*0.027</f>
        <v>29264.964524999999</v>
      </c>
      <c r="F20" s="1096">
        <f>(E20+(A19/2))*0.027</f>
        <v>44102.879042175002</v>
      </c>
      <c r="G20" s="1096">
        <f>(A19-F19)*0.027</f>
        <v>86625.45</v>
      </c>
      <c r="H20" s="1096">
        <f>(A19-F19-G19)*0.027</f>
        <v>81225.45</v>
      </c>
      <c r="I20" s="1096">
        <f>(A19-F19-G19-H19)*0.027</f>
        <v>75825.45</v>
      </c>
      <c r="J20" s="1096">
        <f>(A19-F19-G19-H19-I19)*0.027</f>
        <v>67725.45</v>
      </c>
      <c r="K20" s="1096">
        <f>(A19-F19-G19-H19-I19-J19)*0.027</f>
        <v>59625.45</v>
      </c>
      <c r="L20" s="1097">
        <f>(A19-F19-G19-H19-I19-J19-K19)*0.027</f>
        <v>51511.95</v>
      </c>
      <c r="M20" s="1097">
        <f>(A19-F19-G19-H19-I19-J19-K19-L19)*0.027</f>
        <v>43398.45</v>
      </c>
      <c r="N20" s="1097">
        <f>(A19-F19-G19-H19-I19-J19-K19-L19-M19)*0.027</f>
        <v>32096.25</v>
      </c>
      <c r="O20" s="1096">
        <f>(A19-F19-G19-H19-I19-J19-K19-L19-M19-N19)*0.027</f>
        <v>20794.05</v>
      </c>
      <c r="P20" s="1097">
        <f>SUM(A19-D19-E19-F19-G19-H19-I19-J19-K19-L19-M19-N19-O19)*0.027</f>
        <v>9491.85</v>
      </c>
      <c r="Q20" s="1097"/>
      <c r="R20" s="1098"/>
    </row>
    <row r="21" spans="1:18" ht="47.25" x14ac:dyDescent="0.25">
      <c r="A21" s="1087">
        <f>1387873+480280+492399-493102-31711+74604+31711-322175</f>
        <v>1619879</v>
      </c>
      <c r="B21" s="1088" t="s">
        <v>631</v>
      </c>
      <c r="C21" s="1089" t="s">
        <v>632</v>
      </c>
      <c r="D21" s="1090">
        <v>0</v>
      </c>
      <c r="E21" s="1090">
        <v>0</v>
      </c>
      <c r="F21" s="1090">
        <f>236100-123300-7900+7400+3200-32200</f>
        <v>83300</v>
      </c>
      <c r="G21" s="1090">
        <f>236100-123300-7900+7400+3200-32200</f>
        <v>83300</v>
      </c>
      <c r="H21" s="1090">
        <f>236100-123300-7900+7400+3200-32200</f>
        <v>83300</v>
      </c>
      <c r="I21" s="1090">
        <f>236100-123200-8000+7400+3200-32200</f>
        <v>83300</v>
      </c>
      <c r="J21" s="1090">
        <f>236100+7400+3200-32200</f>
        <v>214500</v>
      </c>
      <c r="K21" s="1090">
        <f>236100+7400+3200-32200</f>
        <v>214500</v>
      </c>
      <c r="L21" s="1090">
        <f>236100+7400+3200-32200</f>
        <v>214500</v>
      </c>
      <c r="M21" s="1090">
        <f>236100+7400+3200-32200</f>
        <v>214500</v>
      </c>
      <c r="N21" s="1091">
        <f>236100+7400+3200-32300</f>
        <v>214400</v>
      </c>
      <c r="O21" s="1090">
        <f>235639+7004+3911-32275</f>
        <v>214279</v>
      </c>
      <c r="P21" s="1091"/>
      <c r="Q21" s="1091"/>
      <c r="R21" s="1092"/>
    </row>
    <row r="22" spans="1:18" ht="16.5" thickBot="1" x14ac:dyDescent="0.3">
      <c r="A22" s="1093"/>
      <c r="B22" s="1094"/>
      <c r="C22" s="1095" t="s">
        <v>633</v>
      </c>
      <c r="D22" s="1096">
        <f>((A21/3)*2/2)*0.027-2939</f>
        <v>11639.910999999998</v>
      </c>
      <c r="E22" s="1096">
        <f>(D22+(A21/2))*0.027-4429</f>
        <v>17753.644097</v>
      </c>
      <c r="F22" s="1096">
        <f>(A21-E21)*0.027-8699</f>
        <v>35037.733</v>
      </c>
      <c r="G22" s="1096">
        <f>(A21-E21-F21)*0.027-7829</f>
        <v>33658.633000000002</v>
      </c>
      <c r="H22" s="1096">
        <f>(A21-E21-F21-G21)*0.027-6960</f>
        <v>32278.533000000003</v>
      </c>
      <c r="I22" s="1096">
        <f>(A21-E21-F21-G21-H21)*0.027-6091</f>
        <v>30898.432999999997</v>
      </c>
      <c r="J22" s="1097">
        <f>(A21-E21-F21-G21-H21-I21)*0.027-5221</f>
        <v>29519.332999999999</v>
      </c>
      <c r="K22" s="1097">
        <f>(A21-E21-F21-G21-H21-I21-J21)*0.027-4352</f>
        <v>24596.832999999999</v>
      </c>
      <c r="L22" s="1097">
        <f>(A21-E21-F21-G21-H21-I21-J21-K21)*0.027-3482</f>
        <v>19675.332999999999</v>
      </c>
      <c r="M22" s="1097">
        <f>(A21-E21-F21-G21-H21-I21-J21-K21-L21)*0.027-2613</f>
        <v>14752.832999999999</v>
      </c>
      <c r="N22" s="1097">
        <f>(A21-E21-F21-G21-H21-I21-J21-K21-L21-M21)*0.027-1744</f>
        <v>9830.3330000000005</v>
      </c>
      <c r="O22" s="1096">
        <f>(A21-D21-E21-F21-G21-H21-I21-J21-K21-L21-M21-N21)*0.027-871</f>
        <v>4914.5330000000004</v>
      </c>
      <c r="P22" s="1097"/>
      <c r="Q22" s="1097"/>
      <c r="R22" s="1099"/>
    </row>
    <row r="23" spans="1:18" ht="47.25" x14ac:dyDescent="0.25">
      <c r="A23" s="1074">
        <f>2223273-610288</f>
        <v>1612985</v>
      </c>
      <c r="B23" s="1075" t="s">
        <v>634</v>
      </c>
      <c r="C23" s="1039" t="s">
        <v>635</v>
      </c>
      <c r="D23" s="1076"/>
      <c r="E23" s="1077">
        <v>0</v>
      </c>
      <c r="F23" s="1077">
        <v>0</v>
      </c>
      <c r="G23" s="1077">
        <v>0</v>
      </c>
      <c r="H23" s="1077">
        <f t="shared" ref="H23:P23" si="9">222300-60300</f>
        <v>162000</v>
      </c>
      <c r="I23" s="1077">
        <f t="shared" si="9"/>
        <v>162000</v>
      </c>
      <c r="J23" s="1077">
        <f t="shared" si="9"/>
        <v>162000</v>
      </c>
      <c r="K23" s="1077">
        <f t="shared" si="9"/>
        <v>162000</v>
      </c>
      <c r="L23" s="1077">
        <f t="shared" si="9"/>
        <v>162000</v>
      </c>
      <c r="M23" s="1077">
        <f t="shared" si="9"/>
        <v>162000</v>
      </c>
      <c r="N23" s="1077">
        <f t="shared" si="9"/>
        <v>162000</v>
      </c>
      <c r="O23" s="1077">
        <f t="shared" si="9"/>
        <v>162000</v>
      </c>
      <c r="P23" s="1077">
        <f t="shared" si="9"/>
        <v>162000</v>
      </c>
      <c r="Q23" s="1077">
        <f>222573-67588</f>
        <v>154985</v>
      </c>
      <c r="R23" s="1078"/>
    </row>
    <row r="24" spans="1:18" ht="16.5" thickBot="1" x14ac:dyDescent="0.3">
      <c r="A24" s="1093"/>
      <c r="B24" s="1094"/>
      <c r="C24" s="1095" t="s">
        <v>629</v>
      </c>
      <c r="D24" s="1096"/>
      <c r="E24" s="1097"/>
      <c r="F24" s="1097">
        <f>(A23/3/2)*0.027</f>
        <v>7258.432499999999</v>
      </c>
      <c r="G24" s="1097">
        <f>(F24+A23/2)*0.027</f>
        <v>21971.2751775</v>
      </c>
      <c r="H24" s="1097">
        <f>A23*0.027</f>
        <v>43550.595000000001</v>
      </c>
      <c r="I24" s="1097">
        <f>(A23-H23)*0.027</f>
        <v>39176.595000000001</v>
      </c>
      <c r="J24" s="1097">
        <f>(A23-H23-I23)*0.027</f>
        <v>34802.595000000001</v>
      </c>
      <c r="K24" s="1097">
        <f>(A23-H23-I23-J23)*0.027</f>
        <v>30428.595000000001</v>
      </c>
      <c r="L24" s="1097">
        <f>(A23-H23-I23-J23-K23)*0.027</f>
        <v>26054.595000000001</v>
      </c>
      <c r="M24" s="1097">
        <f>(A23-H23-I23-J23-K23-L23)*0.027</f>
        <v>21680.595000000001</v>
      </c>
      <c r="N24" s="1097">
        <f>(A23-H23-I23-J23-K23-L23-M23)*0.027</f>
        <v>17306.595000000001</v>
      </c>
      <c r="O24" s="1097">
        <f>(A23-H23-I23-J23-K23-L23-M23-N23)*0.027</f>
        <v>12932.594999999999</v>
      </c>
      <c r="P24" s="1097">
        <f>(A23-H23-I23-J23-K23-L23-M23-N23-O23)*0.027</f>
        <v>8558.5949999999993</v>
      </c>
      <c r="Q24" s="1097">
        <f>(A23-H23-I23-J23-K23-L23-M23-N23-O23-P23)*0.027</f>
        <v>4184.5950000000003</v>
      </c>
      <c r="R24" s="1099"/>
    </row>
    <row r="25" spans="1:18" ht="47.25" x14ac:dyDescent="0.25">
      <c r="A25" s="1087">
        <f>280919+13590+222945</f>
        <v>517454</v>
      </c>
      <c r="B25" s="1088" t="s">
        <v>636</v>
      </c>
      <c r="C25" s="1089" t="s">
        <v>637</v>
      </c>
      <c r="D25" s="1077"/>
      <c r="E25" s="1077">
        <v>0</v>
      </c>
      <c r="F25" s="1100">
        <v>0</v>
      </c>
      <c r="G25" s="1090">
        <v>103500</v>
      </c>
      <c r="H25" s="1090">
        <v>103500</v>
      </c>
      <c r="I25" s="1090">
        <v>103500</v>
      </c>
      <c r="J25" s="1090">
        <v>103500</v>
      </c>
      <c r="K25" s="1090">
        <v>103454</v>
      </c>
      <c r="L25" s="1091"/>
      <c r="M25" s="1091"/>
      <c r="N25" s="1091"/>
      <c r="O25" s="1090"/>
      <c r="P25" s="1091"/>
      <c r="Q25" s="1091"/>
      <c r="R25" s="1092"/>
    </row>
    <row r="26" spans="1:18" ht="16.5" thickBot="1" x14ac:dyDescent="0.3">
      <c r="A26" s="1093"/>
      <c r="B26" s="1094"/>
      <c r="C26" s="1095" t="s">
        <v>629</v>
      </c>
      <c r="D26" s="1101"/>
      <c r="E26" s="1097">
        <f>(A25/3/2)*0.027</f>
        <v>2328.5429999999997</v>
      </c>
      <c r="F26" s="1097">
        <f>(E26+A25/2)*0.027</f>
        <v>7048.4996609999998</v>
      </c>
      <c r="G26" s="1096">
        <f>(A25-D25-E25)*0.027</f>
        <v>13971.258</v>
      </c>
      <c r="H26" s="1096">
        <f>(A25-D25-E25-G25)*0.027</f>
        <v>11176.758</v>
      </c>
      <c r="I26" s="1096">
        <f>(A25-D25-E25-G25-H25)*0.027</f>
        <v>8382.2579999999998</v>
      </c>
      <c r="J26" s="1096">
        <f>(A25-D25-E25-G25-H25-I25)*0.027</f>
        <v>5587.7579999999998</v>
      </c>
      <c r="K26" s="1096">
        <f>(A25-D25-E25-G25-H25-I25-J25)*0.027</f>
        <v>2793.2579999999998</v>
      </c>
      <c r="L26" s="1097"/>
      <c r="M26" s="1097"/>
      <c r="N26" s="1097"/>
      <c r="O26" s="1096"/>
      <c r="P26" s="1097"/>
      <c r="Q26" s="1097"/>
      <c r="R26" s="1099"/>
    </row>
    <row r="27" spans="1:18" ht="47.25" x14ac:dyDescent="0.25">
      <c r="A27" s="1087">
        <v>1477181</v>
      </c>
      <c r="B27" s="1088" t="s">
        <v>627</v>
      </c>
      <c r="C27" s="1089" t="s">
        <v>638</v>
      </c>
      <c r="D27" s="1091">
        <v>0</v>
      </c>
      <c r="E27" s="1091">
        <v>0</v>
      </c>
      <c r="F27" s="1091">
        <f t="shared" ref="F27:N27" si="10">149500-50200</f>
        <v>99300</v>
      </c>
      <c r="G27" s="1091">
        <f t="shared" si="10"/>
        <v>99300</v>
      </c>
      <c r="H27" s="1091">
        <f t="shared" si="10"/>
        <v>99300</v>
      </c>
      <c r="I27" s="1091">
        <f t="shared" si="10"/>
        <v>99300</v>
      </c>
      <c r="J27" s="1091">
        <f t="shared" si="10"/>
        <v>99300</v>
      </c>
      <c r="K27" s="1091">
        <f t="shared" si="10"/>
        <v>99300</v>
      </c>
      <c r="L27" s="1091">
        <f t="shared" si="10"/>
        <v>99300</v>
      </c>
      <c r="M27" s="1091">
        <f t="shared" si="10"/>
        <v>99300</v>
      </c>
      <c r="N27" s="1091">
        <f t="shared" si="10"/>
        <v>99300</v>
      </c>
      <c r="O27" s="1090">
        <v>99300</v>
      </c>
      <c r="P27" s="1091">
        <v>161394</v>
      </c>
      <c r="Q27" s="1091">
        <v>161394</v>
      </c>
      <c r="R27" s="1092">
        <v>161393</v>
      </c>
    </row>
    <row r="28" spans="1:18" ht="16.5" thickBot="1" x14ac:dyDescent="0.3">
      <c r="A28" s="1093"/>
      <c r="B28" s="1094"/>
      <c r="C28" s="1095" t="s">
        <v>629</v>
      </c>
      <c r="D28" s="1097">
        <f>((A27/3)*2/2)*0.027</f>
        <v>13294.629000000001</v>
      </c>
      <c r="E28" s="1097">
        <f>(D28+(A27/2))*0.027</f>
        <v>20300.898482999997</v>
      </c>
      <c r="F28" s="1097">
        <f>A27*0.027</f>
        <v>39883.887000000002</v>
      </c>
      <c r="G28" s="1097">
        <f>(A27-F27)*0.027</f>
        <v>37202.786999999997</v>
      </c>
      <c r="H28" s="1097">
        <f>(A27-F27-G27)*0.027</f>
        <v>34521.686999999998</v>
      </c>
      <c r="I28" s="1097">
        <f>(A27-F27-G27-H27)*0.027</f>
        <v>31840.587</v>
      </c>
      <c r="J28" s="1097">
        <f>(A27-F27-G27-H27-I27)*0.027</f>
        <v>29159.487000000001</v>
      </c>
      <c r="K28" s="1097">
        <f>(A27-F27-G27-H27-I27-J27)*0.027</f>
        <v>26478.386999999999</v>
      </c>
      <c r="L28" s="1097">
        <f>(A27-F27-G27-H27-I27-J27-K27)*0.027</f>
        <v>23797.287</v>
      </c>
      <c r="M28" s="1097">
        <f>(A27-F27-G27-H27-I27-J27-K27-L27)*0.027</f>
        <v>21116.186999999998</v>
      </c>
      <c r="N28" s="1097">
        <f>(A27-F27-G27-H27-I27-J27-K27-L27-M27)*0.027</f>
        <v>18435.087</v>
      </c>
      <c r="O28" s="1096">
        <f>(A27-F27-G27-H27-I27-J27-K27-L27-M27-N27)*0.027</f>
        <v>15753.986999999999</v>
      </c>
      <c r="P28" s="1096">
        <f>(A27-F27-G27-H27-I27-J27-K27-L27-M27-N27-O27)*0.027</f>
        <v>13072.887000000001</v>
      </c>
      <c r="Q28" s="1096">
        <f>(A27-F27-G27-H27-I27-J27-K27-L27-M27-N27-O27-P27)*0.027</f>
        <v>8715.2489999999998</v>
      </c>
      <c r="R28" s="1099">
        <f>(A27-F27-G27-H27-I27-J27-K27-L27-M27-N27-O27-P27-Q27)*0.027</f>
        <v>4357.6109999999999</v>
      </c>
    </row>
    <row r="29" spans="1:18" ht="63" x14ac:dyDescent="0.25">
      <c r="A29" s="1087">
        <f>2152272+71001</f>
        <v>2223273</v>
      </c>
      <c r="B29" s="1088" t="s">
        <v>636</v>
      </c>
      <c r="C29" s="1089" t="s">
        <v>639</v>
      </c>
      <c r="D29" s="1077"/>
      <c r="E29" s="1077">
        <v>0</v>
      </c>
      <c r="F29" s="1100">
        <v>0</v>
      </c>
      <c r="G29" s="1090">
        <v>86400</v>
      </c>
      <c r="H29" s="1090">
        <v>159600</v>
      </c>
      <c r="I29" s="1090">
        <v>149600</v>
      </c>
      <c r="J29" s="1090">
        <v>261200</v>
      </c>
      <c r="K29" s="1090">
        <v>261200</v>
      </c>
      <c r="L29" s="1090">
        <v>261200</v>
      </c>
      <c r="M29" s="1091">
        <v>261200</v>
      </c>
      <c r="N29" s="1091">
        <v>261200</v>
      </c>
      <c r="O29" s="1091">
        <v>261200</v>
      </c>
      <c r="P29" s="1090">
        <v>260473</v>
      </c>
      <c r="Q29" s="1091"/>
      <c r="R29" s="1092"/>
    </row>
    <row r="30" spans="1:18" ht="16.5" thickBot="1" x14ac:dyDescent="0.3">
      <c r="A30" s="1093"/>
      <c r="B30" s="1094"/>
      <c r="C30" s="1095" t="s">
        <v>629</v>
      </c>
      <c r="D30" s="1101"/>
      <c r="E30" s="1097">
        <f>(A29/3/2)*0.027</f>
        <v>10004.728499999999</v>
      </c>
      <c r="F30" s="1097">
        <f>(E30+A29/2)*0.027</f>
        <v>30284.313169499997</v>
      </c>
      <c r="G30" s="1096">
        <f>(A29-D29-E29)*0.027</f>
        <v>60028.370999999999</v>
      </c>
      <c r="H30" s="1096">
        <f>(A29-D29-E29-G29)*0.027</f>
        <v>57695.570999999996</v>
      </c>
      <c r="I30" s="1096">
        <f>(A29-D29-E29-G29-H29)*0.027</f>
        <v>53386.370999999999</v>
      </c>
      <c r="J30" s="1096">
        <f>(A29-D29-E29-G29-H29-I29)*0.027</f>
        <v>49347.171000000002</v>
      </c>
      <c r="K30" s="1096">
        <f>(A29-D29-E29-G29-H29-I29-J29)*0.027</f>
        <v>42294.771000000001</v>
      </c>
      <c r="L30" s="1096">
        <f>(A29-D29-E29-G29-H29-I29-J29-K29)*0.027</f>
        <v>35242.370999999999</v>
      </c>
      <c r="M30" s="1097">
        <f>(A29-D29-E29-G29-H29-I29-J29-K29-L29)*0.027</f>
        <v>28189.971000000001</v>
      </c>
      <c r="N30" s="1097">
        <f>(A29-D29-E29-G29-H29-I29-J29-K29-L29-M29)*0.027</f>
        <v>21137.571</v>
      </c>
      <c r="O30" s="1097">
        <f>(A29-D29-E29-G29-H29-I29-J29-K29-L29-M29-N29)*0.027</f>
        <v>14085.171</v>
      </c>
      <c r="P30" s="1096">
        <f>(A29-D29-E29-G29-H29-I29-J29-K29-L29-M29-N29-O29)*0.027</f>
        <v>7032.7709999999997</v>
      </c>
      <c r="Q30" s="1097"/>
      <c r="R30" s="1099"/>
    </row>
    <row r="31" spans="1:18" ht="15.75" x14ac:dyDescent="0.25">
      <c r="A31" s="1074">
        <v>7000000</v>
      </c>
      <c r="B31" s="1075" t="s">
        <v>640</v>
      </c>
      <c r="C31" s="1039" t="s">
        <v>641</v>
      </c>
      <c r="D31" s="1077"/>
      <c r="E31" s="1077"/>
      <c r="F31" s="1077"/>
      <c r="G31" s="1077"/>
      <c r="H31" s="1077">
        <v>350000</v>
      </c>
      <c r="I31" s="1077">
        <v>350000</v>
      </c>
      <c r="J31" s="1077">
        <v>350000</v>
      </c>
      <c r="K31" s="1077">
        <v>350000</v>
      </c>
      <c r="L31" s="1077">
        <v>350000</v>
      </c>
      <c r="M31" s="1077">
        <v>350000</v>
      </c>
      <c r="N31" s="1077">
        <v>350000</v>
      </c>
      <c r="O31" s="1076">
        <v>350000</v>
      </c>
      <c r="P31" s="1077">
        <v>350000</v>
      </c>
      <c r="Q31" s="1077">
        <v>350000</v>
      </c>
      <c r="R31" s="1078">
        <f>3850000-350000-350000-350000+350000+350000</f>
        <v>3500000</v>
      </c>
    </row>
    <row r="32" spans="1:18" ht="16.5" thickBot="1" x14ac:dyDescent="0.3">
      <c r="A32" s="1102"/>
      <c r="B32" s="1103"/>
      <c r="C32" s="1104" t="s">
        <v>633</v>
      </c>
      <c r="D32" s="1105"/>
      <c r="E32" s="1105"/>
      <c r="F32" s="1105">
        <f>(A31/3/2)*0.027</f>
        <v>31500</v>
      </c>
      <c r="G32" s="1105">
        <f>(A31-F31)*0.027</f>
        <v>189000</v>
      </c>
      <c r="H32" s="1105">
        <f>(A31-F31-G31)*0.027</f>
        <v>189000</v>
      </c>
      <c r="I32" s="1105">
        <f>(A31-F31-G31-H31)*0.027</f>
        <v>179550</v>
      </c>
      <c r="J32" s="1105">
        <f>(A31-F31-G31-H31-I31)*0.027</f>
        <v>170100</v>
      </c>
      <c r="K32" s="1105">
        <f>(A31-F31-G31-H31-I31-J31)*0.027</f>
        <v>160650</v>
      </c>
      <c r="L32" s="1105">
        <f>(A31-F31-G31-H31-I31-J31-K31)*0.027</f>
        <v>151200</v>
      </c>
      <c r="M32" s="1105">
        <f>(A31-F31-G31-H31-I31-J31-K31-L31)*0.027</f>
        <v>141750</v>
      </c>
      <c r="N32" s="1105">
        <f>(A31-F31-G31-H31-I31-J31-K31-L31-M31)*0.027</f>
        <v>132300</v>
      </c>
      <c r="O32" s="1106">
        <f>(A31-F31-G31-H31-I31-J31-K31-L31-M31-N31)*0.027</f>
        <v>122850</v>
      </c>
      <c r="P32" s="1105">
        <f>SUM(A31-F31-G31-H31-I31-J31-K31-L31-M31-N31-O31)*0.027</f>
        <v>113400</v>
      </c>
      <c r="Q32" s="1105">
        <f>SUM(A31-F31-G31-H31-I31-J31-K31-L31-M31-N31-O31-P31)*0.027</f>
        <v>103950</v>
      </c>
      <c r="R32" s="1107">
        <f>519750-94500-85050+189000+179550</f>
        <v>708750</v>
      </c>
    </row>
    <row r="33" spans="1:18" s="1112" customFormat="1" ht="67.5" customHeight="1" x14ac:dyDescent="0.25">
      <c r="A33" s="1074">
        <f>2469793+1151439</f>
        <v>3621232</v>
      </c>
      <c r="B33" s="1075" t="s">
        <v>627</v>
      </c>
      <c r="C33" s="1039" t="s">
        <v>642</v>
      </c>
      <c r="D33" s="1108">
        <v>0</v>
      </c>
      <c r="E33" s="1109">
        <v>0</v>
      </c>
      <c r="F33" s="1110">
        <v>0</v>
      </c>
      <c r="G33" s="1110">
        <f t="shared" ref="G33:O33" si="11">247000+123000</f>
        <v>370000</v>
      </c>
      <c r="H33" s="1110">
        <f t="shared" si="11"/>
        <v>370000</v>
      </c>
      <c r="I33" s="1110">
        <f t="shared" si="11"/>
        <v>370000</v>
      </c>
      <c r="J33" s="1110">
        <f t="shared" si="11"/>
        <v>370000</v>
      </c>
      <c r="K33" s="1110">
        <f t="shared" si="11"/>
        <v>370000</v>
      </c>
      <c r="L33" s="1110">
        <f t="shared" si="11"/>
        <v>370000</v>
      </c>
      <c r="M33" s="1110">
        <f t="shared" si="11"/>
        <v>370000</v>
      </c>
      <c r="N33" s="1110">
        <f t="shared" si="11"/>
        <v>370000</v>
      </c>
      <c r="O33" s="1110">
        <f t="shared" si="11"/>
        <v>370000</v>
      </c>
      <c r="P33" s="1109">
        <f>246793+44439</f>
        <v>291232</v>
      </c>
      <c r="Q33" s="1109"/>
      <c r="R33" s="1111"/>
    </row>
    <row r="34" spans="1:18" s="1112" customFormat="1" ht="16.5" thickBot="1" x14ac:dyDescent="0.3">
      <c r="A34" s="1093"/>
      <c r="B34" s="1260"/>
      <c r="C34" s="1095" t="s">
        <v>629</v>
      </c>
      <c r="D34" s="1096">
        <f>(A33/3/2)*0.027</f>
        <v>16295.543999999998</v>
      </c>
      <c r="E34" s="1096">
        <f>(D34+(A33/3)*2/2)*0.027</f>
        <v>33031.067687999996</v>
      </c>
      <c r="F34" s="1096">
        <f>(E34+(A33/2))*0.027</f>
        <v>49778.470827575999</v>
      </c>
      <c r="G34" s="1261">
        <f>(A33-E33-F33)*0.027</f>
        <v>97773.263999999996</v>
      </c>
      <c r="H34" s="1261">
        <f>(A33-E33-F33-G33)*0.027</f>
        <v>87783.263999999996</v>
      </c>
      <c r="I34" s="1261">
        <f>(A33-E33-F33-G33-H33)*0.027</f>
        <v>77793.263999999996</v>
      </c>
      <c r="J34" s="1262">
        <f>(A33-E33-F33-G33-H33-I33)*0.027</f>
        <v>67803.263999999996</v>
      </c>
      <c r="K34" s="1261">
        <v>94069</v>
      </c>
      <c r="L34" s="1262">
        <f>(A33-E33-F33-G33-H33-I33-J33-K33)*0.027</f>
        <v>47823.264000000003</v>
      </c>
      <c r="M34" s="1261">
        <f>(A33-E33-F33-G33-H33-I33-J33-K33-L33)*0.027</f>
        <v>37833.264000000003</v>
      </c>
      <c r="N34" s="1262">
        <f>(A33-E33-F33-G33-H33-I33-J33-K33-L33-M33)*0.027</f>
        <v>27843.263999999999</v>
      </c>
      <c r="O34" s="1261">
        <f>(A33-D33-E33-F33-G33-H33-I33-J33-K33-L33-M33-N33)*0.027</f>
        <v>17853.263999999999</v>
      </c>
      <c r="P34" s="1262">
        <f>(A33-G33-H33-I33-J33-K33-L33-M33-N33-O33)*0.027</f>
        <v>7863.2640000000001</v>
      </c>
      <c r="Q34" s="1262"/>
      <c r="R34" s="1115"/>
    </row>
    <row r="35" spans="1:18" s="1112" customFormat="1" ht="31.5" x14ac:dyDescent="0.25">
      <c r="A35" s="1074">
        <f>21000000+12000000+3775324+62896000-62896000</f>
        <v>36775324</v>
      </c>
      <c r="B35" s="1075" t="s">
        <v>644</v>
      </c>
      <c r="C35" s="1039" t="s">
        <v>645</v>
      </c>
      <c r="D35" s="1121"/>
      <c r="E35" s="1076">
        <v>1500000</v>
      </c>
      <c r="F35" s="1076">
        <v>2325600</v>
      </c>
      <c r="G35" s="1076">
        <v>2769100</v>
      </c>
      <c r="H35" s="1076">
        <v>2474200</v>
      </c>
      <c r="I35" s="1076">
        <v>2550600</v>
      </c>
      <c r="J35" s="1076">
        <v>2550600</v>
      </c>
      <c r="K35" s="1076">
        <v>2550600</v>
      </c>
      <c r="L35" s="1076">
        <v>2550600</v>
      </c>
      <c r="M35" s="1076">
        <v>2500600</v>
      </c>
      <c r="N35" s="1076">
        <v>2500600</v>
      </c>
      <c r="O35" s="1076">
        <v>2500600</v>
      </c>
      <c r="P35" s="1076">
        <v>2500600</v>
      </c>
      <c r="Q35" s="1076">
        <v>2500600</v>
      </c>
      <c r="R35" s="1078">
        <f>2500600+2500424</f>
        <v>5001024</v>
      </c>
    </row>
    <row r="36" spans="1:18" s="1112" customFormat="1" ht="18" customHeight="1" thickBot="1" x14ac:dyDescent="0.3">
      <c r="A36" s="1093"/>
      <c r="B36" s="1094"/>
      <c r="C36" s="1094"/>
      <c r="D36" s="1122"/>
      <c r="E36" s="1096">
        <f>(A35)*0.027</f>
        <v>992933.74800000002</v>
      </c>
      <c r="F36" s="1097">
        <f>(A35-E35)*0.027</f>
        <v>952433.74800000002</v>
      </c>
      <c r="G36" s="1096">
        <f>(A35-E35-F35)*0.027</f>
        <v>889642.54799999995</v>
      </c>
      <c r="H36" s="1096">
        <f>(A35-E35-F35-G35)*0.027</f>
        <v>814876.848</v>
      </c>
      <c r="I36" s="1096">
        <f>(A35-E35-F35-G35-H35)*0.027</f>
        <v>748073.44799999997</v>
      </c>
      <c r="J36" s="1096">
        <f>(A35-E35-F35-G35-H35-I35)*0.027</f>
        <v>679207.24800000002</v>
      </c>
      <c r="K36" s="1096">
        <f>(A35-E35-F35-G35-H35-I35-J35)*0.027</f>
        <v>610341.04799999995</v>
      </c>
      <c r="L36" s="1097">
        <f>(A35-E35-F35-G35-H35-I35-J35-K35)*0.027</f>
        <v>541474.848</v>
      </c>
      <c r="M36" s="1097">
        <f>(A35-E35-F35-G35-H35-I35-J35-K35-L35)*0.027</f>
        <v>472608.64799999999</v>
      </c>
      <c r="N36" s="1097">
        <f>(A35-E35-F35-G35-H35-I35-J35-K35-L35-M35)*0.027</f>
        <v>405092.44799999997</v>
      </c>
      <c r="O36" s="1097">
        <f>(A35-E35-F35-G35-H35-I35-J35-K35-L35-M35-N35)*0.027</f>
        <v>337576.24800000002</v>
      </c>
      <c r="P36" s="1097">
        <f>(A35-E35-F35-G35-H35-I35-J35-K35-L35-M35-N35-O35)*0.027</f>
        <v>270060.04800000001</v>
      </c>
      <c r="Q36" s="1097">
        <f>(A35-E35-F35-G35-H35-I35-J35-K35-L35-M35-N35-O35-P35)*0.027</f>
        <v>202543.848</v>
      </c>
      <c r="R36" s="1099">
        <f>135028+67511</f>
        <v>202539</v>
      </c>
    </row>
    <row r="37" spans="1:18" ht="22.5" customHeight="1" thickBot="1" x14ac:dyDescent="0.3">
      <c r="A37" s="1123">
        <f>SUM(A38:A89)</f>
        <v>63573565.289999999</v>
      </c>
      <c r="B37" s="1124"/>
      <c r="C37" s="1125" t="s">
        <v>646</v>
      </c>
      <c r="D37" s="1126">
        <f>SUM(D38:D89)</f>
        <v>6488997</v>
      </c>
      <c r="E37" s="1126">
        <f t="shared" ref="E37:R37" si="12">SUM(E38:E89)</f>
        <v>6362561</v>
      </c>
      <c r="F37" s="1126">
        <f t="shared" si="12"/>
        <v>6971309</v>
      </c>
      <c r="G37" s="1126">
        <f t="shared" si="12"/>
        <v>6453964</v>
      </c>
      <c r="H37" s="1126">
        <f t="shared" si="12"/>
        <v>6307445</v>
      </c>
      <c r="I37" s="1126">
        <f t="shared" si="12"/>
        <v>3603027</v>
      </c>
      <c r="J37" s="1126">
        <f t="shared" si="12"/>
        <v>2738977</v>
      </c>
      <c r="K37" s="1126">
        <f t="shared" si="12"/>
        <v>2292278.29</v>
      </c>
      <c r="L37" s="1126">
        <f t="shared" si="12"/>
        <v>2110808</v>
      </c>
      <c r="M37" s="1126">
        <f t="shared" si="12"/>
        <v>1736782</v>
      </c>
      <c r="N37" s="1126">
        <f t="shared" si="12"/>
        <v>1597594</v>
      </c>
      <c r="O37" s="1126">
        <f t="shared" si="12"/>
        <v>1389162</v>
      </c>
      <c r="P37" s="1126">
        <f t="shared" si="12"/>
        <v>1058999</v>
      </c>
      <c r="Q37" s="1126">
        <f t="shared" si="12"/>
        <v>1106163</v>
      </c>
      <c r="R37" s="1126">
        <f t="shared" si="12"/>
        <v>551199</v>
      </c>
    </row>
    <row r="38" spans="1:18" s="1112" customFormat="1" ht="50.25" customHeight="1" x14ac:dyDescent="0.25">
      <c r="A38" s="1127">
        <v>2148174</v>
      </c>
      <c r="B38" s="1128" t="s">
        <v>647</v>
      </c>
      <c r="C38" s="1128" t="s">
        <v>648</v>
      </c>
      <c r="D38" s="1076">
        <v>241889</v>
      </c>
      <c r="E38" s="1129">
        <v>241888</v>
      </c>
      <c r="F38" s="1130">
        <v>170377</v>
      </c>
      <c r="G38" s="1129"/>
      <c r="H38" s="1130"/>
      <c r="I38" s="1130"/>
      <c r="J38" s="1077"/>
      <c r="K38" s="1077"/>
      <c r="L38" s="1077"/>
      <c r="M38" s="1077"/>
      <c r="N38" s="1077"/>
      <c r="O38" s="1076"/>
      <c r="P38" s="1077"/>
      <c r="Q38" s="1077"/>
      <c r="R38" s="1078"/>
    </row>
    <row r="39" spans="1:18" s="1112" customFormat="1" ht="16.5" thickBot="1" x14ac:dyDescent="0.3">
      <c r="A39" s="1131"/>
      <c r="B39" s="1132"/>
      <c r="C39" s="1133" t="s">
        <v>649</v>
      </c>
      <c r="D39" s="1134">
        <v>11991</v>
      </c>
      <c r="E39" s="1135">
        <v>7557</v>
      </c>
      <c r="F39" s="1135">
        <v>3123</v>
      </c>
      <c r="G39" s="1136"/>
      <c r="H39" s="1135"/>
      <c r="I39" s="1135"/>
      <c r="J39" s="1105"/>
      <c r="K39" s="1105"/>
      <c r="L39" s="1105"/>
      <c r="M39" s="1105"/>
      <c r="N39" s="1105"/>
      <c r="O39" s="1106"/>
      <c r="P39" s="1105"/>
      <c r="Q39" s="1105"/>
      <c r="R39" s="1107"/>
    </row>
    <row r="40" spans="1:18" s="1112" customFormat="1" ht="47.25" x14ac:dyDescent="0.25">
      <c r="A40" s="1127">
        <v>1244225</v>
      </c>
      <c r="B40" s="1128" t="s">
        <v>650</v>
      </c>
      <c r="C40" s="1128" t="s">
        <v>651</v>
      </c>
      <c r="D40" s="1130">
        <v>100668</v>
      </c>
      <c r="E40" s="1130">
        <v>82989</v>
      </c>
      <c r="F40" s="1130">
        <v>16668</v>
      </c>
      <c r="G40" s="1129"/>
      <c r="H40" s="1130"/>
      <c r="I40" s="1130"/>
      <c r="J40" s="1077"/>
      <c r="K40" s="1077"/>
      <c r="L40" s="1077"/>
      <c r="M40" s="1077"/>
      <c r="N40" s="1077"/>
      <c r="O40" s="1076"/>
      <c r="P40" s="1077"/>
      <c r="Q40" s="1077"/>
      <c r="R40" s="1078"/>
    </row>
    <row r="41" spans="1:18" s="1112" customFormat="1" ht="16.5" thickBot="1" x14ac:dyDescent="0.3">
      <c r="A41" s="1131"/>
      <c r="B41" s="1132"/>
      <c r="C41" s="1133" t="s">
        <v>652</v>
      </c>
      <c r="D41" s="1135">
        <v>5409</v>
      </c>
      <c r="E41" s="1135">
        <v>2691</v>
      </c>
      <c r="F41" s="1135">
        <v>450</v>
      </c>
      <c r="G41" s="1136"/>
      <c r="H41" s="1135"/>
      <c r="I41" s="1135"/>
      <c r="J41" s="1105"/>
      <c r="K41" s="1105"/>
      <c r="L41" s="1105"/>
      <c r="M41" s="1105"/>
      <c r="N41" s="1105"/>
      <c r="O41" s="1106"/>
      <c r="P41" s="1105"/>
      <c r="Q41" s="1105"/>
      <c r="R41" s="1107"/>
    </row>
    <row r="42" spans="1:18" s="1112" customFormat="1" ht="51" customHeight="1" x14ac:dyDescent="0.25">
      <c r="A42" s="1074">
        <v>12083954</v>
      </c>
      <c r="B42" s="1075" t="s">
        <v>653</v>
      </c>
      <c r="C42" s="1075" t="s">
        <v>654</v>
      </c>
      <c r="D42" s="1130">
        <v>669388</v>
      </c>
      <c r="E42" s="1130">
        <v>669388</v>
      </c>
      <c r="F42" s="1130">
        <v>669388</v>
      </c>
      <c r="G42" s="1130">
        <v>669388</v>
      </c>
      <c r="H42" s="1130">
        <v>669388</v>
      </c>
      <c r="I42" s="1130">
        <v>669388</v>
      </c>
      <c r="J42" s="1130">
        <v>669388</v>
      </c>
      <c r="K42" s="1130">
        <v>669388</v>
      </c>
      <c r="L42" s="1130">
        <v>669388</v>
      </c>
      <c r="M42" s="1130">
        <v>669388</v>
      </c>
      <c r="N42" s="1129">
        <v>669388</v>
      </c>
      <c r="O42" s="1130">
        <v>669388</v>
      </c>
      <c r="P42" s="1129">
        <v>669388</v>
      </c>
      <c r="Q42" s="1077">
        <f>2056851-669388-669388</f>
        <v>718075</v>
      </c>
      <c r="R42" s="1078"/>
    </row>
    <row r="43" spans="1:18" s="1112" customFormat="1" ht="16.5" thickBot="1" x14ac:dyDescent="0.3">
      <c r="A43" s="1102"/>
      <c r="B43" s="1103">
        <v>2016</v>
      </c>
      <c r="C43" s="1137" t="s">
        <v>655</v>
      </c>
      <c r="D43" s="1106">
        <v>254343</v>
      </c>
      <c r="E43" s="1106">
        <v>236269</v>
      </c>
      <c r="F43" s="1106">
        <v>218196</v>
      </c>
      <c r="G43" s="1106">
        <v>200122</v>
      </c>
      <c r="H43" s="1106">
        <v>182049</v>
      </c>
      <c r="I43" s="1106">
        <v>163976</v>
      </c>
      <c r="J43" s="1106">
        <v>145902</v>
      </c>
      <c r="K43" s="1106">
        <v>127829</v>
      </c>
      <c r="L43" s="1106">
        <v>109755</v>
      </c>
      <c r="M43" s="1106">
        <v>91682</v>
      </c>
      <c r="N43" s="1105">
        <v>73608</v>
      </c>
      <c r="O43" s="1106">
        <v>55535</v>
      </c>
      <c r="P43" s="1105">
        <v>37461</v>
      </c>
      <c r="Q43" s="1105">
        <f>137587-55535-37461</f>
        <v>44591</v>
      </c>
      <c r="R43" s="1107"/>
    </row>
    <row r="44" spans="1:18" s="1112" customFormat="1" ht="15.75" x14ac:dyDescent="0.25">
      <c r="A44" s="1127">
        <v>2985430</v>
      </c>
      <c r="B44" s="1128" t="s">
        <v>656</v>
      </c>
      <c r="C44" s="1128" t="s">
        <v>657</v>
      </c>
      <c r="D44" s="1130">
        <v>284577</v>
      </c>
      <c r="E44" s="1130">
        <v>376289</v>
      </c>
      <c r="F44" s="1076">
        <v>562083</v>
      </c>
      <c r="G44" s="1077">
        <v>27516</v>
      </c>
      <c r="H44" s="1076">
        <v>27509</v>
      </c>
      <c r="I44" s="1076"/>
      <c r="J44" s="1077"/>
      <c r="K44" s="1077"/>
      <c r="L44" s="1077"/>
      <c r="M44" s="1077"/>
      <c r="N44" s="1077"/>
      <c r="O44" s="1076"/>
      <c r="P44" s="1077"/>
      <c r="Q44" s="1077"/>
      <c r="R44" s="1078"/>
    </row>
    <row r="45" spans="1:18" s="1112" customFormat="1" ht="18" customHeight="1" thickBot="1" x14ac:dyDescent="0.3">
      <c r="A45" s="1131"/>
      <c r="B45" s="1138"/>
      <c r="C45" s="1133" t="s">
        <v>658</v>
      </c>
      <c r="D45" s="1135">
        <v>34505</v>
      </c>
      <c r="E45" s="1135">
        <v>26822</v>
      </c>
      <c r="F45" s="1106">
        <v>16662</v>
      </c>
      <c r="G45" s="1105">
        <v>1486</v>
      </c>
      <c r="H45" s="1106">
        <v>743</v>
      </c>
      <c r="I45" s="1106"/>
      <c r="J45" s="1105"/>
      <c r="K45" s="1105"/>
      <c r="L45" s="1105"/>
      <c r="M45" s="1105"/>
      <c r="N45" s="1105"/>
      <c r="O45" s="1106"/>
      <c r="P45" s="1105"/>
      <c r="Q45" s="1105"/>
      <c r="R45" s="1107"/>
    </row>
    <row r="46" spans="1:18" s="1112" customFormat="1" ht="63" x14ac:dyDescent="0.25">
      <c r="A46" s="1074">
        <v>2178272</v>
      </c>
      <c r="B46" s="1075" t="s">
        <v>659</v>
      </c>
      <c r="C46" s="1075" t="s">
        <v>660</v>
      </c>
      <c r="D46" s="1076">
        <v>242540</v>
      </c>
      <c r="E46" s="1076">
        <v>262540</v>
      </c>
      <c r="F46" s="1076">
        <v>207540</v>
      </c>
      <c r="G46" s="1077">
        <v>209457</v>
      </c>
      <c r="H46" s="1076">
        <v>189171</v>
      </c>
      <c r="I46" s="1076">
        <v>33517</v>
      </c>
      <c r="J46" s="1077"/>
      <c r="K46" s="1077"/>
      <c r="L46" s="1077"/>
      <c r="M46" s="1077"/>
      <c r="N46" s="1077"/>
      <c r="O46" s="1076"/>
      <c r="P46" s="1077"/>
      <c r="Q46" s="1077"/>
      <c r="R46" s="1078"/>
    </row>
    <row r="47" spans="1:18" s="1112" customFormat="1" ht="16.5" thickBot="1" x14ac:dyDescent="0.3">
      <c r="A47" s="1102"/>
      <c r="B47" s="1103"/>
      <c r="C47" s="1137" t="s">
        <v>629</v>
      </c>
      <c r="D47" s="1106">
        <v>30909</v>
      </c>
      <c r="E47" s="1106">
        <v>24360</v>
      </c>
      <c r="F47" s="1106">
        <v>17271</v>
      </c>
      <c r="G47" s="1105">
        <v>11668</v>
      </c>
      <c r="H47" s="1105">
        <v>6013</v>
      </c>
      <c r="I47" s="1105">
        <v>905</v>
      </c>
      <c r="J47" s="1105"/>
      <c r="K47" s="1105"/>
      <c r="L47" s="1105"/>
      <c r="M47" s="1105"/>
      <c r="N47" s="1105"/>
      <c r="O47" s="1106"/>
      <c r="P47" s="1105"/>
      <c r="Q47" s="1105"/>
      <c r="R47" s="1107"/>
    </row>
    <row r="48" spans="1:18" s="1112" customFormat="1" ht="47.25" x14ac:dyDescent="0.25">
      <c r="A48" s="1074">
        <v>4986010</v>
      </c>
      <c r="B48" s="1075" t="s">
        <v>661</v>
      </c>
      <c r="C48" s="1075" t="s">
        <v>662</v>
      </c>
      <c r="D48" s="1076">
        <v>500500</v>
      </c>
      <c r="E48" s="1076">
        <v>550500</v>
      </c>
      <c r="F48" s="1076">
        <v>600500</v>
      </c>
      <c r="G48" s="1077">
        <v>600500</v>
      </c>
      <c r="H48" s="1076">
        <v>532510</v>
      </c>
      <c r="I48" s="1076"/>
      <c r="J48" s="1077"/>
      <c r="K48" s="1077"/>
      <c r="L48" s="1077"/>
      <c r="M48" s="1077"/>
      <c r="N48" s="1077"/>
      <c r="O48" s="1076"/>
      <c r="P48" s="1077"/>
      <c r="Q48" s="1077"/>
      <c r="R48" s="1078"/>
    </row>
    <row r="49" spans="1:18" s="1112" customFormat="1" ht="16.5" thickBot="1" x14ac:dyDescent="0.3">
      <c r="A49" s="1102"/>
      <c r="B49" s="1103">
        <v>2016</v>
      </c>
      <c r="C49" s="1137" t="s">
        <v>629</v>
      </c>
      <c r="D49" s="1106">
        <v>75182</v>
      </c>
      <c r="E49" s="1106">
        <v>61668</v>
      </c>
      <c r="F49" s="1106">
        <v>46805</v>
      </c>
      <c r="G49" s="1106">
        <v>30591</v>
      </c>
      <c r="H49" s="1106">
        <v>14378</v>
      </c>
      <c r="I49" s="1106"/>
      <c r="J49" s="1105"/>
      <c r="K49" s="1105"/>
      <c r="L49" s="1105"/>
      <c r="M49" s="1105"/>
      <c r="N49" s="1105"/>
      <c r="O49" s="1106"/>
      <c r="P49" s="1105"/>
      <c r="Q49" s="1105"/>
      <c r="R49" s="1107"/>
    </row>
    <row r="50" spans="1:18" s="1112" customFormat="1" ht="31.5" x14ac:dyDescent="0.25">
      <c r="A50" s="1074">
        <v>5369974</v>
      </c>
      <c r="B50" s="1128" t="s">
        <v>661</v>
      </c>
      <c r="C50" s="1128" t="s">
        <v>663</v>
      </c>
      <c r="D50" s="1130">
        <v>650000</v>
      </c>
      <c r="E50" s="1130">
        <v>650000</v>
      </c>
      <c r="F50" s="1130">
        <v>650000</v>
      </c>
      <c r="G50" s="1130">
        <v>700000</v>
      </c>
      <c r="H50" s="1129">
        <v>769974</v>
      </c>
      <c r="I50" s="1130"/>
      <c r="J50" s="1077"/>
      <c r="K50" s="1077"/>
      <c r="L50" s="1077"/>
      <c r="M50" s="1077"/>
      <c r="N50" s="1077"/>
      <c r="O50" s="1076"/>
      <c r="P50" s="1077"/>
      <c r="Q50" s="1077"/>
      <c r="R50" s="1078"/>
    </row>
    <row r="51" spans="1:18" s="1112" customFormat="1" ht="16.5" customHeight="1" thickBot="1" x14ac:dyDescent="0.3">
      <c r="A51" s="1102"/>
      <c r="B51" s="1138"/>
      <c r="C51" s="1139" t="s">
        <v>664</v>
      </c>
      <c r="D51" s="1135">
        <v>92339</v>
      </c>
      <c r="E51" s="1135">
        <v>74789</v>
      </c>
      <c r="F51" s="1135">
        <v>57239</v>
      </c>
      <c r="G51" s="1136">
        <v>39689</v>
      </c>
      <c r="H51" s="1135">
        <v>20789</v>
      </c>
      <c r="I51" s="1135"/>
      <c r="J51" s="1105"/>
      <c r="K51" s="1105"/>
      <c r="L51" s="1105"/>
      <c r="M51" s="1105"/>
      <c r="N51" s="1105"/>
      <c r="O51" s="1106"/>
      <c r="P51" s="1105"/>
      <c r="Q51" s="1105"/>
      <c r="R51" s="1107"/>
    </row>
    <row r="52" spans="1:18" s="1140" customFormat="1" ht="31.5" x14ac:dyDescent="0.25">
      <c r="A52" s="1074">
        <f>3549134-88557+189120</f>
        <v>3649697</v>
      </c>
      <c r="B52" s="1075" t="s">
        <v>661</v>
      </c>
      <c r="C52" s="1075" t="s">
        <v>665</v>
      </c>
      <c r="D52" s="1076">
        <f>300000-163982</f>
        <v>136018</v>
      </c>
      <c r="E52" s="1076">
        <f>300000</f>
        <v>300000</v>
      </c>
      <c r="F52" s="1076">
        <f>300000</f>
        <v>300000</v>
      </c>
      <c r="G52" s="1077">
        <v>520000</v>
      </c>
      <c r="H52" s="1076">
        <v>540577</v>
      </c>
      <c r="I52" s="1130"/>
      <c r="J52" s="1129"/>
      <c r="K52" s="1129"/>
      <c r="L52" s="1129"/>
      <c r="M52" s="1129"/>
      <c r="N52" s="1129"/>
      <c r="O52" s="1130"/>
      <c r="P52" s="1129"/>
      <c r="Q52" s="1129"/>
      <c r="R52" s="1078"/>
    </row>
    <row r="53" spans="1:18" s="1140" customFormat="1" ht="16.5" thickBot="1" x14ac:dyDescent="0.3">
      <c r="A53" s="1102"/>
      <c r="B53" s="1103"/>
      <c r="C53" s="1137" t="s">
        <v>629</v>
      </c>
      <c r="D53" s="1106">
        <v>40408</v>
      </c>
      <c r="E53" s="1106">
        <v>32308</v>
      </c>
      <c r="F53" s="1106">
        <v>24208</v>
      </c>
      <c r="G53" s="1105">
        <v>16108</v>
      </c>
      <c r="H53" s="1106">
        <v>7468</v>
      </c>
      <c r="I53" s="1106"/>
      <c r="J53" s="1136"/>
      <c r="K53" s="1136"/>
      <c r="L53" s="1136"/>
      <c r="M53" s="1136"/>
      <c r="N53" s="1136"/>
      <c r="O53" s="1135"/>
      <c r="P53" s="1136"/>
      <c r="Q53" s="1136"/>
      <c r="R53" s="1107"/>
    </row>
    <row r="54" spans="1:18" s="1140" customFormat="1" ht="31.5" x14ac:dyDescent="0.25">
      <c r="A54" s="1087">
        <v>2404762</v>
      </c>
      <c r="B54" s="1088">
        <v>2015</v>
      </c>
      <c r="C54" s="1075" t="s">
        <v>666</v>
      </c>
      <c r="D54" s="1090">
        <v>243000</v>
      </c>
      <c r="E54" s="1090">
        <v>243000</v>
      </c>
      <c r="F54" s="1090">
        <v>243000</v>
      </c>
      <c r="G54" s="1090">
        <v>243000</v>
      </c>
      <c r="H54" s="1090">
        <v>243000</v>
      </c>
      <c r="I54" s="1090">
        <v>241762</v>
      </c>
      <c r="J54" s="1141"/>
      <c r="K54" s="1141"/>
      <c r="L54" s="1141"/>
      <c r="M54" s="1141"/>
      <c r="N54" s="1141"/>
      <c r="O54" s="1142"/>
      <c r="P54" s="1141"/>
      <c r="Q54" s="1141"/>
      <c r="R54" s="1086"/>
    </row>
    <row r="55" spans="1:18" s="1140" customFormat="1" ht="16.5" thickBot="1" x14ac:dyDescent="0.3">
      <c r="A55" s="1093"/>
      <c r="B55" s="1094"/>
      <c r="C55" s="1137" t="s">
        <v>664</v>
      </c>
      <c r="D55" s="1096">
        <v>39333</v>
      </c>
      <c r="E55" s="1096">
        <v>32772</v>
      </c>
      <c r="F55" s="1096">
        <v>26211</v>
      </c>
      <c r="G55" s="1097">
        <v>19650</v>
      </c>
      <c r="H55" s="1096">
        <v>13089</v>
      </c>
      <c r="I55" s="1096">
        <v>6528</v>
      </c>
      <c r="J55" s="1134"/>
      <c r="K55" s="1134"/>
      <c r="L55" s="1134"/>
      <c r="M55" s="1134"/>
      <c r="N55" s="1134"/>
      <c r="O55" s="1143"/>
      <c r="P55" s="1134"/>
      <c r="Q55" s="1134"/>
      <c r="R55" s="1099"/>
    </row>
    <row r="56" spans="1:18" s="1140" customFormat="1" ht="47.25" x14ac:dyDescent="0.25">
      <c r="A56" s="1074">
        <v>5274194</v>
      </c>
      <c r="B56" s="1075" t="s">
        <v>667</v>
      </c>
      <c r="C56" s="1144" t="s">
        <v>668</v>
      </c>
      <c r="D56" s="1077">
        <v>546041</v>
      </c>
      <c r="E56" s="1077">
        <v>546041</v>
      </c>
      <c r="F56" s="1077">
        <v>546041</v>
      </c>
      <c r="G56" s="1077">
        <v>546041</v>
      </c>
      <c r="H56" s="1077">
        <v>546041</v>
      </c>
      <c r="I56" s="1077">
        <v>546041</v>
      </c>
      <c r="J56" s="1077">
        <v>321875</v>
      </c>
      <c r="K56" s="1076"/>
      <c r="L56" s="1077"/>
      <c r="M56" s="1076"/>
      <c r="N56" s="1077"/>
      <c r="O56" s="1076"/>
      <c r="P56" s="1077"/>
      <c r="Q56" s="1077"/>
      <c r="R56" s="1078"/>
    </row>
    <row r="57" spans="1:18" s="1140" customFormat="1" ht="16.5" thickBot="1" x14ac:dyDescent="0.3">
      <c r="A57" s="1102"/>
      <c r="B57" s="1103"/>
      <c r="C57" s="1145" t="s">
        <v>629</v>
      </c>
      <c r="D57" s="1105">
        <v>103202</v>
      </c>
      <c r="E57" s="1105">
        <v>88459</v>
      </c>
      <c r="F57" s="1105">
        <v>73716</v>
      </c>
      <c r="G57" s="1105">
        <v>58972</v>
      </c>
      <c r="H57" s="1105">
        <v>44229</v>
      </c>
      <c r="I57" s="1105">
        <v>29486</v>
      </c>
      <c r="J57" s="1105">
        <v>14743</v>
      </c>
      <c r="K57" s="1106"/>
      <c r="L57" s="1105"/>
      <c r="M57" s="1106"/>
      <c r="N57" s="1105"/>
      <c r="O57" s="1106"/>
      <c r="P57" s="1105"/>
      <c r="Q57" s="1105"/>
      <c r="R57" s="1107"/>
    </row>
    <row r="58" spans="1:18" s="1140" customFormat="1" ht="31.5" x14ac:dyDescent="0.25">
      <c r="A58" s="1074">
        <v>1156633</v>
      </c>
      <c r="B58" s="1075">
        <v>2016</v>
      </c>
      <c r="C58" s="1075" t="s">
        <v>669</v>
      </c>
      <c r="D58" s="1076">
        <v>121216</v>
      </c>
      <c r="E58" s="1076">
        <v>121216</v>
      </c>
      <c r="F58" s="1076">
        <v>121216</v>
      </c>
      <c r="G58" s="1076">
        <v>121216</v>
      </c>
      <c r="H58" s="1076">
        <v>121216</v>
      </c>
      <c r="I58" s="1076">
        <v>93452</v>
      </c>
      <c r="J58" s="1076">
        <v>93453</v>
      </c>
      <c r="K58" s="1076"/>
      <c r="L58" s="1077"/>
      <c r="M58" s="1076"/>
      <c r="N58" s="1077"/>
      <c r="O58" s="1076"/>
      <c r="P58" s="1077"/>
      <c r="Q58" s="1077"/>
      <c r="R58" s="1078"/>
    </row>
    <row r="59" spans="1:18" s="1140" customFormat="1" ht="16.5" thickBot="1" x14ac:dyDescent="0.3">
      <c r="A59" s="1102"/>
      <c r="B59" s="1103"/>
      <c r="C59" s="1137" t="s">
        <v>629</v>
      </c>
      <c r="D59" s="1106">
        <v>21411</v>
      </c>
      <c r="E59" s="1106">
        <v>18138</v>
      </c>
      <c r="F59" s="1106">
        <v>14865</v>
      </c>
      <c r="G59" s="1106">
        <v>11592</v>
      </c>
      <c r="H59" s="1106">
        <v>8319</v>
      </c>
      <c r="I59" s="1106">
        <v>5046</v>
      </c>
      <c r="J59" s="1106">
        <v>2523</v>
      </c>
      <c r="K59" s="1106"/>
      <c r="L59" s="1105"/>
      <c r="M59" s="1106"/>
      <c r="N59" s="1105"/>
      <c r="O59" s="1106"/>
      <c r="P59" s="1105"/>
      <c r="Q59" s="1105"/>
      <c r="R59" s="1107"/>
    </row>
    <row r="60" spans="1:18" s="1112" customFormat="1" ht="39" customHeight="1" x14ac:dyDescent="0.25">
      <c r="A60" s="1074">
        <v>722842.29</v>
      </c>
      <c r="B60" s="1075">
        <v>2017</v>
      </c>
      <c r="C60" s="1075" t="s">
        <v>670</v>
      </c>
      <c r="D60" s="1076">
        <v>70000</v>
      </c>
      <c r="E60" s="1076">
        <v>70000</v>
      </c>
      <c r="F60" s="1076">
        <v>74000</v>
      </c>
      <c r="G60" s="1076">
        <v>75000</v>
      </c>
      <c r="H60" s="1076">
        <v>75000</v>
      </c>
      <c r="I60" s="1076">
        <v>75000</v>
      </c>
      <c r="J60" s="1076">
        <v>75000</v>
      </c>
      <c r="K60" s="1076">
        <v>63842.29</v>
      </c>
      <c r="L60" s="1076"/>
      <c r="M60" s="1076"/>
      <c r="N60" s="1077"/>
      <c r="O60" s="1076"/>
      <c r="P60" s="1077"/>
      <c r="Q60" s="1077"/>
      <c r="R60" s="1078"/>
    </row>
    <row r="61" spans="1:18" s="1112" customFormat="1" ht="17.25" customHeight="1" thickBot="1" x14ac:dyDescent="0.3">
      <c r="A61" s="1102"/>
      <c r="B61" s="1103"/>
      <c r="C61" s="1137" t="s">
        <v>629</v>
      </c>
      <c r="D61" s="1106">
        <v>15602</v>
      </c>
      <c r="E61" s="1106">
        <v>13712</v>
      </c>
      <c r="F61" s="1106">
        <v>11822</v>
      </c>
      <c r="G61" s="1106">
        <v>9824</v>
      </c>
      <c r="H61" s="1106">
        <v>7799</v>
      </c>
      <c r="I61" s="1106">
        <v>5774</v>
      </c>
      <c r="J61" s="1106">
        <v>3749</v>
      </c>
      <c r="K61" s="1106">
        <v>1724</v>
      </c>
      <c r="L61" s="1105"/>
      <c r="M61" s="1105"/>
      <c r="N61" s="1105"/>
      <c r="O61" s="1106"/>
      <c r="P61" s="1105"/>
      <c r="Q61" s="1105"/>
      <c r="R61" s="1107"/>
    </row>
    <row r="62" spans="1:18" s="1112" customFormat="1" ht="36" customHeight="1" x14ac:dyDescent="0.25">
      <c r="A62" s="1074">
        <v>1950509</v>
      </c>
      <c r="B62" s="1075">
        <v>2018</v>
      </c>
      <c r="C62" s="1039" t="s">
        <v>671</v>
      </c>
      <c r="D62" s="1077">
        <v>200000</v>
      </c>
      <c r="E62" s="1077">
        <v>110000</v>
      </c>
      <c r="F62" s="1077">
        <v>200000</v>
      </c>
      <c r="G62" s="1077">
        <v>200000</v>
      </c>
      <c r="H62" s="1077">
        <v>200000</v>
      </c>
      <c r="I62" s="1077">
        <v>200000</v>
      </c>
      <c r="J62" s="1077">
        <v>200000</v>
      </c>
      <c r="K62" s="1077">
        <v>250000</v>
      </c>
      <c r="L62" s="1077">
        <v>190509</v>
      </c>
      <c r="M62" s="1077"/>
      <c r="N62" s="1077"/>
      <c r="O62" s="1076"/>
      <c r="P62" s="1077"/>
      <c r="Q62" s="1077"/>
      <c r="R62" s="1078"/>
    </row>
    <row r="63" spans="1:18" s="1112" customFormat="1" ht="17.25" customHeight="1" thickBot="1" x14ac:dyDescent="0.3">
      <c r="A63" s="1093"/>
      <c r="B63" s="1094"/>
      <c r="C63" s="1104" t="s">
        <v>629</v>
      </c>
      <c r="D63" s="1097">
        <v>48979</v>
      </c>
      <c r="E63" s="1097">
        <v>43579</v>
      </c>
      <c r="F63" s="1097">
        <v>40610</v>
      </c>
      <c r="G63" s="1097">
        <v>35209</v>
      </c>
      <c r="H63" s="1097">
        <v>29809</v>
      </c>
      <c r="I63" s="1097">
        <v>24409</v>
      </c>
      <c r="J63" s="1097">
        <v>19009</v>
      </c>
      <c r="K63" s="1097">
        <v>13610</v>
      </c>
      <c r="L63" s="1097">
        <v>6860</v>
      </c>
      <c r="M63" s="1097"/>
      <c r="N63" s="1097"/>
      <c r="O63" s="1096"/>
      <c r="P63" s="1097"/>
      <c r="Q63" s="1097"/>
      <c r="R63" s="1099"/>
    </row>
    <row r="64" spans="1:18" s="1112" customFormat="1" ht="81.75" customHeight="1" x14ac:dyDescent="0.25">
      <c r="A64" s="1074">
        <f>831574+674172</f>
        <v>1505746</v>
      </c>
      <c r="B64" s="1075">
        <v>2018</v>
      </c>
      <c r="C64" s="1039" t="s">
        <v>672</v>
      </c>
      <c r="D64" s="1076">
        <v>839590</v>
      </c>
      <c r="E64" s="1076">
        <v>198692</v>
      </c>
      <c r="F64" s="1076">
        <f>435981-435981</f>
        <v>0</v>
      </c>
      <c r="G64" s="1076"/>
      <c r="H64" s="1076"/>
      <c r="I64" s="1076"/>
      <c r="J64" s="1076"/>
      <c r="K64" s="1076"/>
      <c r="L64" s="1077"/>
      <c r="M64" s="1076"/>
      <c r="N64" s="1077"/>
      <c r="O64" s="1076"/>
      <c r="P64" s="1077"/>
      <c r="Q64" s="1077"/>
      <c r="R64" s="1078"/>
    </row>
    <row r="65" spans="1:18" s="1112" customFormat="1" ht="17.25" customHeight="1" thickBot="1" x14ac:dyDescent="0.3">
      <c r="A65" s="1093"/>
      <c r="B65" s="1094"/>
      <c r="C65" s="1146" t="s">
        <v>629</v>
      </c>
      <c r="D65" s="1096">
        <v>28033</v>
      </c>
      <c r="E65" s="1096">
        <v>5365</v>
      </c>
      <c r="F65" s="1096">
        <f>11771-11771</f>
        <v>0</v>
      </c>
      <c r="G65" s="1096"/>
      <c r="H65" s="1096"/>
      <c r="I65" s="1096"/>
      <c r="J65" s="1096"/>
      <c r="K65" s="1096"/>
      <c r="L65" s="1097"/>
      <c r="M65" s="1096"/>
      <c r="N65" s="1097"/>
      <c r="O65" s="1096"/>
      <c r="P65" s="1097"/>
      <c r="Q65" s="1097"/>
      <c r="R65" s="1099"/>
    </row>
    <row r="66" spans="1:18" s="1112" customFormat="1" ht="32.25" customHeight="1" x14ac:dyDescent="0.25">
      <c r="A66" s="1074">
        <v>1010523</v>
      </c>
      <c r="B66" s="1075" t="s">
        <v>673</v>
      </c>
      <c r="C66" s="1039" t="s">
        <v>674</v>
      </c>
      <c r="D66" s="1076">
        <v>101456</v>
      </c>
      <c r="E66" s="1076">
        <v>101456</v>
      </c>
      <c r="F66" s="1076">
        <v>101455</v>
      </c>
      <c r="G66" s="1076">
        <v>101455</v>
      </c>
      <c r="H66" s="1076">
        <v>101455</v>
      </c>
      <c r="I66" s="1076">
        <v>101455</v>
      </c>
      <c r="J66" s="1076">
        <v>135274</v>
      </c>
      <c r="K66" s="1076">
        <v>135273</v>
      </c>
      <c r="L66" s="1077">
        <v>131244</v>
      </c>
      <c r="M66" s="1076"/>
      <c r="N66" s="1077"/>
      <c r="O66" s="1076"/>
      <c r="P66" s="1077"/>
      <c r="Q66" s="1077"/>
      <c r="R66" s="1078"/>
    </row>
    <row r="67" spans="1:18" s="1112" customFormat="1" ht="17.25" customHeight="1" thickBot="1" x14ac:dyDescent="0.3">
      <c r="A67" s="1079"/>
      <c r="B67" s="1080"/>
      <c r="C67" s="1081" t="s">
        <v>629</v>
      </c>
      <c r="D67" s="1114">
        <v>27393</v>
      </c>
      <c r="E67" s="1114">
        <v>24654</v>
      </c>
      <c r="F67" s="1114">
        <v>21914</v>
      </c>
      <c r="G67" s="1114">
        <v>19175</v>
      </c>
      <c r="H67" s="1114">
        <v>16436</v>
      </c>
      <c r="I67" s="1114">
        <v>13696</v>
      </c>
      <c r="J67" s="1114">
        <v>10957</v>
      </c>
      <c r="K67" s="1114">
        <v>7305</v>
      </c>
      <c r="L67" s="1085">
        <v>3544</v>
      </c>
      <c r="M67" s="1114"/>
      <c r="N67" s="1085"/>
      <c r="O67" s="1114"/>
      <c r="P67" s="1085"/>
      <c r="Q67" s="1085"/>
      <c r="R67" s="1086"/>
    </row>
    <row r="68" spans="1:18" ht="47.25" x14ac:dyDescent="0.25">
      <c r="A68" s="1147">
        <v>450058</v>
      </c>
      <c r="B68" s="1148">
        <v>2019</v>
      </c>
      <c r="C68" s="1089" t="s">
        <v>675</v>
      </c>
      <c r="D68" s="1149">
        <v>90012</v>
      </c>
      <c r="E68" s="1149">
        <v>90012</v>
      </c>
      <c r="F68" s="1149">
        <v>90012</v>
      </c>
      <c r="G68" s="1149">
        <v>90011</v>
      </c>
      <c r="H68" s="1149">
        <v>90011</v>
      </c>
      <c r="I68" s="1149"/>
      <c r="J68" s="1149"/>
      <c r="K68" s="1149"/>
      <c r="L68" s="1149"/>
      <c r="M68" s="1149"/>
      <c r="N68" s="1149"/>
      <c r="O68" s="1149"/>
      <c r="P68" s="1149"/>
      <c r="Q68" s="1149"/>
      <c r="R68" s="1150"/>
    </row>
    <row r="69" spans="1:18" s="1112" customFormat="1" ht="17.25" customHeight="1" thickBot="1" x14ac:dyDescent="0.3">
      <c r="A69" s="1151"/>
      <c r="B69" s="1094"/>
      <c r="C69" s="1095" t="s">
        <v>629</v>
      </c>
      <c r="D69" s="1097">
        <v>12152</v>
      </c>
      <c r="E69" s="1097">
        <v>9721</v>
      </c>
      <c r="F69" s="1097">
        <v>7291</v>
      </c>
      <c r="G69" s="1097">
        <v>4861</v>
      </c>
      <c r="H69" s="1097">
        <v>2430</v>
      </c>
      <c r="I69" s="1097"/>
      <c r="J69" s="1097"/>
      <c r="K69" s="1097"/>
      <c r="L69" s="1097"/>
      <c r="M69" s="1097"/>
      <c r="N69" s="1097"/>
      <c r="O69" s="1097"/>
      <c r="P69" s="1097"/>
      <c r="Q69" s="1097"/>
      <c r="R69" s="1099"/>
    </row>
    <row r="70" spans="1:18" s="1112" customFormat="1" ht="49.5" customHeight="1" x14ac:dyDescent="0.25">
      <c r="A70" s="1074">
        <f>534114+342953-261116+261116-40706</f>
        <v>836361</v>
      </c>
      <c r="B70" s="1075" t="s">
        <v>676</v>
      </c>
      <c r="C70" s="1113" t="s">
        <v>677</v>
      </c>
      <c r="D70" s="1077">
        <f>66438+1+5073</f>
        <v>71512</v>
      </c>
      <c r="E70" s="1076"/>
      <c r="F70" s="1077">
        <f>87700-66438-5073</f>
        <v>16189</v>
      </c>
      <c r="G70" s="1076">
        <v>87700</v>
      </c>
      <c r="H70" s="1077">
        <v>87700</v>
      </c>
      <c r="I70" s="1076">
        <v>87700</v>
      </c>
      <c r="J70" s="1077">
        <v>87700</v>
      </c>
      <c r="K70" s="1076">
        <v>87700</v>
      </c>
      <c r="L70" s="1077">
        <v>87700</v>
      </c>
      <c r="M70" s="1076">
        <v>87700</v>
      </c>
      <c r="N70" s="1077">
        <v>87700</v>
      </c>
      <c r="O70" s="1076">
        <f>87767-1-40706</f>
        <v>47060</v>
      </c>
      <c r="P70" s="1077"/>
      <c r="Q70" s="1077"/>
      <c r="R70" s="1078"/>
    </row>
    <row r="71" spans="1:18" s="1112" customFormat="1" ht="17.25" customHeight="1" thickBot="1" x14ac:dyDescent="0.3">
      <c r="A71" s="1152"/>
      <c r="B71" s="1103"/>
      <c r="C71" s="1095" t="s">
        <v>629</v>
      </c>
      <c r="D71" s="1105">
        <v>8000</v>
      </c>
      <c r="E71" s="1106">
        <v>12056</v>
      </c>
      <c r="F71" s="1105">
        <v>23681</v>
      </c>
      <c r="G71" s="1106">
        <v>21313</v>
      </c>
      <c r="H71" s="1105">
        <v>18945</v>
      </c>
      <c r="I71" s="1106">
        <v>16577</v>
      </c>
      <c r="J71" s="1105">
        <v>14209</v>
      </c>
      <c r="K71" s="1106">
        <v>11841</v>
      </c>
      <c r="L71" s="1105">
        <v>9473</v>
      </c>
      <c r="M71" s="1106">
        <v>7106</v>
      </c>
      <c r="N71" s="1105">
        <v>4738</v>
      </c>
      <c r="O71" s="1106">
        <v>2639</v>
      </c>
      <c r="P71" s="1105"/>
      <c r="Q71" s="1105"/>
      <c r="R71" s="1107"/>
    </row>
    <row r="72" spans="1:18" s="1112" customFormat="1" ht="54" customHeight="1" x14ac:dyDescent="0.25">
      <c r="A72" s="1074">
        <v>322175</v>
      </c>
      <c r="B72" s="1075" t="s">
        <v>676</v>
      </c>
      <c r="C72" s="1039" t="s">
        <v>678</v>
      </c>
      <c r="D72" s="1077"/>
      <c r="E72" s="1076"/>
      <c r="F72" s="1077">
        <v>32200</v>
      </c>
      <c r="G72" s="1076">
        <v>32200</v>
      </c>
      <c r="H72" s="1077">
        <v>32200</v>
      </c>
      <c r="I72" s="1076">
        <v>32200</v>
      </c>
      <c r="J72" s="1077">
        <v>32200</v>
      </c>
      <c r="K72" s="1076">
        <v>32200</v>
      </c>
      <c r="L72" s="1077">
        <v>32200</v>
      </c>
      <c r="M72" s="1076">
        <v>32200</v>
      </c>
      <c r="N72" s="1077">
        <v>32300</v>
      </c>
      <c r="O72" s="1076">
        <v>32275</v>
      </c>
      <c r="P72" s="1077"/>
      <c r="Q72" s="1077"/>
      <c r="R72" s="1078"/>
    </row>
    <row r="73" spans="1:18" s="1112" customFormat="1" ht="17.25" customHeight="1" thickBot="1" x14ac:dyDescent="0.3">
      <c r="A73" s="1153"/>
      <c r="B73" s="1080"/>
      <c r="C73" s="1154" t="s">
        <v>633</v>
      </c>
      <c r="D73" s="1085">
        <v>2939</v>
      </c>
      <c r="E73" s="1114">
        <v>4429</v>
      </c>
      <c r="F73" s="1085">
        <v>8699</v>
      </c>
      <c r="G73" s="1114">
        <v>7829</v>
      </c>
      <c r="H73" s="1085">
        <v>6960</v>
      </c>
      <c r="I73" s="1114">
        <v>6091</v>
      </c>
      <c r="J73" s="1085">
        <v>5221</v>
      </c>
      <c r="K73" s="1114">
        <v>4352</v>
      </c>
      <c r="L73" s="1085">
        <v>3482</v>
      </c>
      <c r="M73" s="1114">
        <v>2613</v>
      </c>
      <c r="N73" s="1085">
        <v>1744</v>
      </c>
      <c r="O73" s="1114">
        <v>871</v>
      </c>
      <c r="P73" s="1085"/>
      <c r="Q73" s="1085"/>
      <c r="R73" s="1086"/>
    </row>
    <row r="74" spans="1:18" s="1112" customFormat="1" ht="47.25" x14ac:dyDescent="0.25">
      <c r="A74" s="1074">
        <v>1289745</v>
      </c>
      <c r="B74" s="1075" t="s">
        <v>679</v>
      </c>
      <c r="C74" s="1039" t="s">
        <v>680</v>
      </c>
      <c r="D74" s="1077"/>
      <c r="E74" s="1077">
        <v>129000</v>
      </c>
      <c r="F74" s="1077">
        <v>129000</v>
      </c>
      <c r="G74" s="1077">
        <v>129000</v>
      </c>
      <c r="H74" s="1077">
        <v>129000</v>
      </c>
      <c r="I74" s="1077">
        <v>129000</v>
      </c>
      <c r="J74" s="1077">
        <v>129000</v>
      </c>
      <c r="K74" s="1077">
        <v>129000</v>
      </c>
      <c r="L74" s="1077">
        <v>129000</v>
      </c>
      <c r="M74" s="1077">
        <v>129000</v>
      </c>
      <c r="N74" s="1077">
        <v>128745</v>
      </c>
      <c r="O74" s="1077"/>
      <c r="P74" s="1077"/>
      <c r="Q74" s="1077"/>
      <c r="R74" s="1078"/>
    </row>
    <row r="75" spans="1:18" s="1112" customFormat="1" ht="16.5" thickBot="1" x14ac:dyDescent="0.3">
      <c r="A75" s="1093"/>
      <c r="B75" s="1094"/>
      <c r="C75" s="1095" t="s">
        <v>633</v>
      </c>
      <c r="D75" s="1097">
        <v>17412</v>
      </c>
      <c r="E75" s="1097">
        <v>34823</v>
      </c>
      <c r="F75" s="1097">
        <v>31340</v>
      </c>
      <c r="G75" s="1097">
        <v>27857</v>
      </c>
      <c r="H75" s="1097">
        <v>24374</v>
      </c>
      <c r="I75" s="1097">
        <v>20891</v>
      </c>
      <c r="J75" s="1097">
        <v>17408</v>
      </c>
      <c r="K75" s="1097">
        <v>13925</v>
      </c>
      <c r="L75" s="1097">
        <v>10442</v>
      </c>
      <c r="M75" s="1097">
        <v>6959</v>
      </c>
      <c r="N75" s="1097">
        <v>3476</v>
      </c>
      <c r="O75" s="1097"/>
      <c r="P75" s="1097"/>
      <c r="Q75" s="1097"/>
      <c r="R75" s="1099"/>
    </row>
    <row r="76" spans="1:18" s="1112" customFormat="1" ht="47.25" x14ac:dyDescent="0.25">
      <c r="A76" s="1087">
        <f>1135705+129698-159468-309289</f>
        <v>796646</v>
      </c>
      <c r="B76" s="1088" t="s">
        <v>679</v>
      </c>
      <c r="C76" s="1089" t="s">
        <v>681</v>
      </c>
      <c r="D76" s="1090">
        <v>0</v>
      </c>
      <c r="E76" s="1090">
        <v>159300</v>
      </c>
      <c r="F76" s="1090">
        <v>159300</v>
      </c>
      <c r="G76" s="1090">
        <v>159300</v>
      </c>
      <c r="H76" s="1090">
        <v>159300</v>
      </c>
      <c r="I76" s="1090">
        <v>159446</v>
      </c>
      <c r="J76" s="1090"/>
      <c r="K76" s="1091"/>
      <c r="L76" s="1091"/>
      <c r="M76" s="1091"/>
      <c r="N76" s="1091"/>
      <c r="O76" s="1090"/>
      <c r="P76" s="1091"/>
      <c r="Q76" s="1091"/>
      <c r="R76" s="1092"/>
    </row>
    <row r="77" spans="1:18" s="1112" customFormat="1" ht="16.5" thickBot="1" x14ac:dyDescent="0.3">
      <c r="A77" s="1093"/>
      <c r="B77" s="1094"/>
      <c r="C77" s="1095" t="s">
        <v>629</v>
      </c>
      <c r="D77" s="1097">
        <v>10755</v>
      </c>
      <c r="E77" s="1097">
        <v>21509</v>
      </c>
      <c r="F77" s="1097">
        <v>17208</v>
      </c>
      <c r="G77" s="1097">
        <v>12907</v>
      </c>
      <c r="H77" s="1097">
        <v>8606</v>
      </c>
      <c r="I77" s="1097">
        <v>4305</v>
      </c>
      <c r="J77" s="1097"/>
      <c r="K77" s="1097"/>
      <c r="L77" s="1097"/>
      <c r="M77" s="1097"/>
      <c r="N77" s="1097"/>
      <c r="O77" s="1096"/>
      <c r="P77" s="1097"/>
      <c r="Q77" s="1097"/>
      <c r="R77" s="1099"/>
    </row>
    <row r="78" spans="1:18" s="1112" customFormat="1" ht="47.25" x14ac:dyDescent="0.25">
      <c r="A78" s="1074">
        <f>816390-46604</f>
        <v>769786</v>
      </c>
      <c r="B78" s="1075" t="s">
        <v>679</v>
      </c>
      <c r="C78" s="1089" t="s">
        <v>682</v>
      </c>
      <c r="D78" s="1077"/>
      <c r="E78" s="1077">
        <v>154000</v>
      </c>
      <c r="F78" s="1077">
        <v>154000</v>
      </c>
      <c r="G78" s="1077">
        <v>154000</v>
      </c>
      <c r="H78" s="1077">
        <v>154000</v>
      </c>
      <c r="I78" s="1077">
        <v>153786</v>
      </c>
      <c r="J78" s="1077"/>
      <c r="K78" s="1077"/>
      <c r="L78" s="1077"/>
      <c r="M78" s="1077"/>
      <c r="N78" s="1077"/>
      <c r="O78" s="1077"/>
      <c r="P78" s="1077"/>
      <c r="Q78" s="1077"/>
      <c r="R78" s="1078"/>
    </row>
    <row r="79" spans="1:18" s="1112" customFormat="1" ht="16.5" thickBot="1" x14ac:dyDescent="0.3">
      <c r="A79" s="1093"/>
      <c r="B79" s="1094"/>
      <c r="C79" s="1095" t="s">
        <v>629</v>
      </c>
      <c r="D79" s="1097">
        <v>10392</v>
      </c>
      <c r="E79" s="1097">
        <v>20784</v>
      </c>
      <c r="F79" s="1097">
        <v>16626</v>
      </c>
      <c r="G79" s="1097">
        <v>12468</v>
      </c>
      <c r="H79" s="1097">
        <v>8310</v>
      </c>
      <c r="I79" s="1097">
        <v>4152</v>
      </c>
      <c r="J79" s="1097"/>
      <c r="K79" s="1097"/>
      <c r="L79" s="1097"/>
      <c r="M79" s="1097"/>
      <c r="N79" s="1097"/>
      <c r="O79" s="1097"/>
      <c r="P79" s="1097"/>
      <c r="Q79" s="1097"/>
      <c r="R79" s="1099"/>
    </row>
    <row r="80" spans="1:18" s="1112" customFormat="1" ht="31.5" x14ac:dyDescent="0.25">
      <c r="A80" s="1074">
        <v>3717631</v>
      </c>
      <c r="B80" s="1075" t="s">
        <v>676</v>
      </c>
      <c r="C80" s="1039" t="s">
        <v>683</v>
      </c>
      <c r="D80" s="1077"/>
      <c r="E80" s="1076"/>
      <c r="F80" s="1077">
        <v>700000</v>
      </c>
      <c r="G80" s="1076">
        <v>514000</v>
      </c>
      <c r="H80" s="1077">
        <v>514000</v>
      </c>
      <c r="I80" s="1076">
        <v>312000</v>
      </c>
      <c r="J80" s="1077">
        <v>312000</v>
      </c>
      <c r="K80" s="1076">
        <v>312000</v>
      </c>
      <c r="L80" s="1077">
        <v>312000</v>
      </c>
      <c r="M80" s="1076">
        <v>312000</v>
      </c>
      <c r="N80" s="1077">
        <v>214839</v>
      </c>
      <c r="O80" s="1076">
        <v>214792</v>
      </c>
      <c r="P80" s="1077"/>
      <c r="Q80" s="1077"/>
      <c r="R80" s="1078"/>
    </row>
    <row r="81" spans="1:18" s="1112" customFormat="1" ht="16.5" thickBot="1" x14ac:dyDescent="0.3">
      <c r="A81" s="1155"/>
      <c r="B81" s="1156"/>
      <c r="C81" s="1157" t="s">
        <v>629</v>
      </c>
      <c r="D81" s="1158">
        <v>33910</v>
      </c>
      <c r="E81" s="1159">
        <v>51104</v>
      </c>
      <c r="F81" s="1158">
        <v>100376</v>
      </c>
      <c r="G81" s="1159">
        <v>81476</v>
      </c>
      <c r="H81" s="1158">
        <v>67598</v>
      </c>
      <c r="I81" s="1159">
        <v>53720</v>
      </c>
      <c r="J81" s="1158">
        <v>45296</v>
      </c>
      <c r="K81" s="1159">
        <v>36872</v>
      </c>
      <c r="L81" s="1158">
        <v>28448</v>
      </c>
      <c r="M81" s="1159">
        <v>20024</v>
      </c>
      <c r="N81" s="1158">
        <v>11600</v>
      </c>
      <c r="O81" s="1159">
        <v>5799</v>
      </c>
      <c r="P81" s="1158"/>
      <c r="Q81" s="1158"/>
      <c r="R81" s="1160"/>
    </row>
    <row r="82" spans="1:18" s="1112" customFormat="1" ht="47.25" x14ac:dyDescent="0.25">
      <c r="A82" s="1161">
        <v>130269</v>
      </c>
      <c r="B82" s="1162">
        <v>2020</v>
      </c>
      <c r="C82" s="1162" t="s">
        <v>684</v>
      </c>
      <c r="D82" s="1163">
        <v>0</v>
      </c>
      <c r="E82" s="1163">
        <v>0</v>
      </c>
      <c r="F82" s="1163">
        <v>0</v>
      </c>
      <c r="G82" s="1164">
        <v>65134</v>
      </c>
      <c r="H82" s="1164">
        <v>65135</v>
      </c>
      <c r="I82" s="1165"/>
      <c r="J82" s="1166"/>
      <c r="K82" s="1165"/>
      <c r="L82" s="1166"/>
      <c r="M82" s="1165"/>
      <c r="N82" s="1166"/>
      <c r="O82" s="1165"/>
      <c r="P82" s="1166"/>
      <c r="Q82" s="1166"/>
      <c r="R82" s="1167"/>
    </row>
    <row r="83" spans="1:18" s="1112" customFormat="1" ht="16.5" thickBot="1" x14ac:dyDescent="0.3">
      <c r="A83" s="1168"/>
      <c r="B83" s="1169"/>
      <c r="C83" s="1170" t="s">
        <v>629</v>
      </c>
      <c r="D83" s="1171">
        <v>0</v>
      </c>
      <c r="E83" s="1171">
        <v>3518</v>
      </c>
      <c r="F83" s="1171">
        <v>3518</v>
      </c>
      <c r="G83" s="1172">
        <v>3518</v>
      </c>
      <c r="H83" s="1172">
        <v>1759</v>
      </c>
      <c r="I83" s="1171"/>
      <c r="J83" s="1173"/>
      <c r="K83" s="1171"/>
      <c r="L83" s="1173"/>
      <c r="M83" s="1171"/>
      <c r="N83" s="1173"/>
      <c r="O83" s="1171"/>
      <c r="P83" s="1173"/>
      <c r="Q83" s="1173"/>
      <c r="R83" s="1174"/>
    </row>
    <row r="84" spans="1:18" s="1112" customFormat="1" ht="31.5" x14ac:dyDescent="0.25">
      <c r="A84" s="1116">
        <v>167971</v>
      </c>
      <c r="B84" s="1117">
        <v>2020</v>
      </c>
      <c r="C84" s="1117" t="s">
        <v>685</v>
      </c>
      <c r="D84" s="1118">
        <v>0</v>
      </c>
      <c r="E84" s="1118">
        <v>0</v>
      </c>
      <c r="F84" s="1118">
        <v>0</v>
      </c>
      <c r="G84" s="1119">
        <v>83985</v>
      </c>
      <c r="H84" s="1119">
        <v>83986</v>
      </c>
      <c r="I84" s="1114"/>
      <c r="J84" s="1085"/>
      <c r="K84" s="1114"/>
      <c r="L84" s="1085"/>
      <c r="M84" s="1114"/>
      <c r="N84" s="1085"/>
      <c r="O84" s="1114"/>
      <c r="P84" s="1085"/>
      <c r="Q84" s="1085"/>
      <c r="R84" s="1086"/>
    </row>
    <row r="85" spans="1:18" s="1112" customFormat="1" ht="16.5" thickBot="1" x14ac:dyDescent="0.3">
      <c r="A85" s="1102"/>
      <c r="B85" s="1263"/>
      <c r="C85" s="1104" t="s">
        <v>629</v>
      </c>
      <c r="D85" s="1106">
        <v>0</v>
      </c>
      <c r="E85" s="1106">
        <v>4536</v>
      </c>
      <c r="F85" s="1106">
        <v>4536</v>
      </c>
      <c r="G85" s="1264">
        <v>4536</v>
      </c>
      <c r="H85" s="1264">
        <v>2268</v>
      </c>
      <c r="I85" s="1106"/>
      <c r="J85" s="1105"/>
      <c r="K85" s="1106"/>
      <c r="L85" s="1105"/>
      <c r="M85" s="1106"/>
      <c r="N85" s="1105"/>
      <c r="O85" s="1106"/>
      <c r="P85" s="1105"/>
      <c r="Q85" s="1105"/>
      <c r="R85" s="1107"/>
    </row>
    <row r="86" spans="1:18" s="1112" customFormat="1" ht="47.25" x14ac:dyDescent="0.25">
      <c r="A86" s="1116">
        <f>G86+H86</f>
        <v>121778</v>
      </c>
      <c r="B86" s="1039" t="s">
        <v>631</v>
      </c>
      <c r="C86" s="1117" t="s">
        <v>643</v>
      </c>
      <c r="D86" s="1118">
        <v>0</v>
      </c>
      <c r="E86" s="1118">
        <v>0</v>
      </c>
      <c r="F86" s="1118">
        <v>0</v>
      </c>
      <c r="G86" s="1119">
        <v>60890</v>
      </c>
      <c r="H86" s="1119">
        <v>60888</v>
      </c>
      <c r="I86" s="1119"/>
      <c r="J86" s="1119"/>
      <c r="K86" s="1119"/>
      <c r="L86" s="1119"/>
      <c r="M86" s="1119"/>
      <c r="N86" s="1119"/>
      <c r="O86" s="1119"/>
      <c r="P86" s="1119"/>
      <c r="Q86" s="1119"/>
      <c r="R86" s="1120"/>
    </row>
    <row r="87" spans="1:18" s="1112" customFormat="1" ht="16.5" thickBot="1" x14ac:dyDescent="0.3">
      <c r="A87" s="1079"/>
      <c r="C87" s="1081" t="s">
        <v>629</v>
      </c>
      <c r="D87" s="1114">
        <v>0</v>
      </c>
      <c r="E87" s="1114">
        <v>3289</v>
      </c>
      <c r="F87" s="1114">
        <v>3289</v>
      </c>
      <c r="G87" s="1083">
        <v>3289</v>
      </c>
      <c r="H87" s="1083">
        <v>1636</v>
      </c>
      <c r="I87" s="1083"/>
      <c r="J87" s="1083"/>
      <c r="K87" s="1083"/>
      <c r="L87" s="1083"/>
      <c r="M87" s="1083"/>
      <c r="N87" s="1083"/>
      <c r="O87" s="1083"/>
      <c r="P87" s="1083"/>
      <c r="Q87" s="1083"/>
      <c r="R87" s="1115"/>
    </row>
    <row r="88" spans="1:18" s="1140" customFormat="1" ht="31.5" x14ac:dyDescent="0.25">
      <c r="A88" s="1087">
        <v>6300200</v>
      </c>
      <c r="B88" s="1175">
        <v>2015</v>
      </c>
      <c r="C88" s="1175" t="s">
        <v>686</v>
      </c>
      <c r="D88" s="1091">
        <v>320500</v>
      </c>
      <c r="E88" s="1176">
        <v>320500</v>
      </c>
      <c r="F88" s="1177">
        <v>320500</v>
      </c>
      <c r="G88" s="1176">
        <v>320500</v>
      </c>
      <c r="H88" s="1177">
        <v>320500</v>
      </c>
      <c r="I88" s="1176">
        <v>320500</v>
      </c>
      <c r="J88" s="1177">
        <v>320500</v>
      </c>
      <c r="K88" s="1176">
        <v>320500</v>
      </c>
      <c r="L88" s="1177">
        <v>320500</v>
      </c>
      <c r="M88" s="1176">
        <v>320500</v>
      </c>
      <c r="N88" s="1177">
        <v>320500</v>
      </c>
      <c r="O88" s="1176">
        <v>320500</v>
      </c>
      <c r="P88" s="1177">
        <v>320500</v>
      </c>
      <c r="Q88" s="1177">
        <v>320500</v>
      </c>
      <c r="R88" s="1092">
        <f>1492700-320500-320500-320500</f>
        <v>531200</v>
      </c>
    </row>
    <row r="89" spans="1:18" s="1140" customFormat="1" ht="16.5" thickBot="1" x14ac:dyDescent="0.3">
      <c r="A89" s="1178"/>
      <c r="B89" s="1179"/>
      <c r="C89" s="1139" t="s">
        <v>664</v>
      </c>
      <c r="D89" s="1143">
        <v>135491</v>
      </c>
      <c r="E89" s="1143">
        <v>126838</v>
      </c>
      <c r="F89" s="1143">
        <v>118184</v>
      </c>
      <c r="G89" s="1134">
        <v>109531</v>
      </c>
      <c r="H89" s="1143">
        <v>100877</v>
      </c>
      <c r="I89" s="1143">
        <v>92224</v>
      </c>
      <c r="J89" s="1097">
        <v>83570</v>
      </c>
      <c r="K89" s="1097">
        <v>74917</v>
      </c>
      <c r="L89" s="1097">
        <v>66263</v>
      </c>
      <c r="M89" s="1097">
        <v>57610</v>
      </c>
      <c r="N89" s="1097">
        <v>48956</v>
      </c>
      <c r="O89" s="1096">
        <v>40303</v>
      </c>
      <c r="P89" s="1097">
        <v>31650</v>
      </c>
      <c r="Q89" s="1097">
        <v>22997</v>
      </c>
      <c r="R89" s="1099">
        <f>114949-40303-31650-22997</f>
        <v>19999</v>
      </c>
    </row>
    <row r="90" spans="1:18" s="1112" customFormat="1" ht="20.25" customHeight="1" thickBot="1" x14ac:dyDescent="0.3">
      <c r="A90" s="1180">
        <f>SUM(A91:A110)</f>
        <v>16670221</v>
      </c>
      <c r="B90" s="1181"/>
      <c r="C90" s="1182" t="s">
        <v>687</v>
      </c>
      <c r="D90" s="1183">
        <f>SUM(D91:D110)</f>
        <v>283989.00528170017</v>
      </c>
      <c r="E90" s="1183">
        <f t="shared" ref="E90:R90" si="13">SUM(E91:E110)</f>
        <v>2503847</v>
      </c>
      <c r="F90" s="1183">
        <f t="shared" si="13"/>
        <v>1156411</v>
      </c>
      <c r="G90" s="1183">
        <f t="shared" si="13"/>
        <v>1135795</v>
      </c>
      <c r="H90" s="1183">
        <f t="shared" si="13"/>
        <v>1115181</v>
      </c>
      <c r="I90" s="1183">
        <f t="shared" si="13"/>
        <v>1094568</v>
      </c>
      <c r="J90" s="1183">
        <f t="shared" si="13"/>
        <v>1073944</v>
      </c>
      <c r="K90" s="1183">
        <f t="shared" si="13"/>
        <v>1053140</v>
      </c>
      <c r="L90" s="1183">
        <f t="shared" si="13"/>
        <v>1009572</v>
      </c>
      <c r="M90" s="1183">
        <f t="shared" si="13"/>
        <v>943598</v>
      </c>
      <c r="N90" s="1183">
        <f t="shared" si="13"/>
        <v>924157</v>
      </c>
      <c r="O90" s="1183">
        <f t="shared" si="13"/>
        <v>904716</v>
      </c>
      <c r="P90" s="1183">
        <f t="shared" si="13"/>
        <v>885275</v>
      </c>
      <c r="Q90" s="1183">
        <f t="shared" si="13"/>
        <v>865834</v>
      </c>
      <c r="R90" s="1183">
        <f t="shared" si="13"/>
        <v>5146763</v>
      </c>
    </row>
    <row r="91" spans="1:18" s="1112" customFormat="1" ht="16.5" thickBot="1" x14ac:dyDescent="0.3">
      <c r="A91" s="1184">
        <v>1280192</v>
      </c>
      <c r="B91" s="1185" t="s">
        <v>688</v>
      </c>
      <c r="C91" s="1185" t="s">
        <v>689</v>
      </c>
      <c r="D91" s="1186">
        <v>78672.005281700156</v>
      </c>
      <c r="E91" s="1186">
        <v>77508</v>
      </c>
      <c r="F91" s="1186">
        <v>76343</v>
      </c>
      <c r="G91" s="1187">
        <v>75178</v>
      </c>
      <c r="H91" s="1186">
        <v>74013</v>
      </c>
      <c r="I91" s="1186">
        <v>72848</v>
      </c>
      <c r="J91" s="1188">
        <v>71683</v>
      </c>
      <c r="K91" s="1188">
        <v>70518</v>
      </c>
      <c r="L91" s="1188">
        <v>46534</v>
      </c>
      <c r="M91" s="1188"/>
      <c r="N91" s="1188"/>
      <c r="O91" s="1189"/>
      <c r="P91" s="1188"/>
      <c r="Q91" s="1188"/>
      <c r="R91" s="1190"/>
    </row>
    <row r="92" spans="1:18" s="1112" customFormat="1" ht="31.5" x14ac:dyDescent="0.25">
      <c r="A92" s="1127">
        <v>1708</v>
      </c>
      <c r="B92" s="1128">
        <v>2015</v>
      </c>
      <c r="C92" s="1128" t="s">
        <v>690</v>
      </c>
      <c r="D92" s="1129">
        <v>171</v>
      </c>
      <c r="E92" s="1129">
        <v>171</v>
      </c>
      <c r="F92" s="1129">
        <v>171</v>
      </c>
      <c r="G92" s="1129">
        <v>171</v>
      </c>
      <c r="H92" s="1129">
        <v>171</v>
      </c>
      <c r="I92" s="1129">
        <v>171</v>
      </c>
      <c r="J92" s="1129">
        <v>171</v>
      </c>
      <c r="K92" s="1077">
        <v>71</v>
      </c>
      <c r="L92" s="1077"/>
      <c r="M92" s="1077"/>
      <c r="N92" s="1077"/>
      <c r="O92" s="1076"/>
      <c r="P92" s="1077"/>
      <c r="Q92" s="1077"/>
      <c r="R92" s="1078"/>
    </row>
    <row r="93" spans="1:18" s="1112" customFormat="1" ht="16.5" thickBot="1" x14ac:dyDescent="0.3">
      <c r="A93" s="1178"/>
      <c r="B93" s="1179"/>
      <c r="C93" s="1139" t="s">
        <v>691</v>
      </c>
      <c r="D93" s="1134">
        <v>30</v>
      </c>
      <c r="E93" s="1134">
        <v>26</v>
      </c>
      <c r="F93" s="1134">
        <v>22</v>
      </c>
      <c r="G93" s="1134">
        <v>17</v>
      </c>
      <c r="H93" s="1134">
        <v>13</v>
      </c>
      <c r="I93" s="1134">
        <v>9</v>
      </c>
      <c r="J93" s="1097">
        <v>4</v>
      </c>
      <c r="K93" s="1097">
        <v>1</v>
      </c>
      <c r="L93" s="1097"/>
      <c r="M93" s="1097"/>
      <c r="N93" s="1097"/>
      <c r="O93" s="1096"/>
      <c r="P93" s="1097"/>
      <c r="Q93" s="1097"/>
      <c r="R93" s="1099"/>
    </row>
    <row r="94" spans="1:18" s="1112" customFormat="1" ht="31.5" x14ac:dyDescent="0.25">
      <c r="A94" s="1074">
        <v>1707</v>
      </c>
      <c r="B94" s="1191">
        <v>2015</v>
      </c>
      <c r="C94" s="1039" t="s">
        <v>692</v>
      </c>
      <c r="D94" s="1108">
        <v>171</v>
      </c>
      <c r="E94" s="1108">
        <v>171</v>
      </c>
      <c r="F94" s="1108">
        <v>171</v>
      </c>
      <c r="G94" s="1108">
        <v>171</v>
      </c>
      <c r="H94" s="1108">
        <v>171</v>
      </c>
      <c r="I94" s="1108">
        <v>171</v>
      </c>
      <c r="J94" s="1108">
        <v>171</v>
      </c>
      <c r="K94" s="1108">
        <v>71</v>
      </c>
      <c r="L94" s="1192"/>
      <c r="M94" s="1192"/>
      <c r="N94" s="1192"/>
      <c r="O94" s="1193"/>
      <c r="P94" s="1192"/>
      <c r="Q94" s="1192"/>
      <c r="R94" s="1194"/>
    </row>
    <row r="95" spans="1:18" ht="17.25" customHeight="1" thickBot="1" x14ac:dyDescent="0.3">
      <c r="A95" s="1178"/>
      <c r="B95" s="1195"/>
      <c r="C95" s="1139" t="s">
        <v>693</v>
      </c>
      <c r="D95" s="1134">
        <v>30</v>
      </c>
      <c r="E95" s="1134">
        <v>26</v>
      </c>
      <c r="F95" s="1134">
        <v>22</v>
      </c>
      <c r="G95" s="1134">
        <v>17</v>
      </c>
      <c r="H95" s="1134">
        <v>13</v>
      </c>
      <c r="I95" s="1134">
        <v>9</v>
      </c>
      <c r="J95" s="1097">
        <v>4</v>
      </c>
      <c r="K95" s="1097">
        <v>1</v>
      </c>
      <c r="L95" s="1097"/>
      <c r="M95" s="1097"/>
      <c r="N95" s="1097"/>
      <c r="O95" s="1096"/>
      <c r="P95" s="1097"/>
      <c r="Q95" s="1097"/>
      <c r="R95" s="1099"/>
    </row>
    <row r="96" spans="1:18" ht="47.25" x14ac:dyDescent="0.25">
      <c r="A96" s="1127">
        <v>13860510</v>
      </c>
      <c r="B96" s="1196" t="s">
        <v>694</v>
      </c>
      <c r="C96" s="1128" t="s">
        <v>695</v>
      </c>
      <c r="D96" s="1130"/>
      <c r="E96" s="1130">
        <v>539992</v>
      </c>
      <c r="F96" s="1130">
        <v>720028</v>
      </c>
      <c r="G96" s="1130">
        <v>720028</v>
      </c>
      <c r="H96" s="1130">
        <v>720028</v>
      </c>
      <c r="I96" s="1130">
        <v>720028</v>
      </c>
      <c r="J96" s="1130">
        <v>720028</v>
      </c>
      <c r="K96" s="1130">
        <v>720028</v>
      </c>
      <c r="L96" s="1130">
        <v>720028</v>
      </c>
      <c r="M96" s="1130">
        <v>720028</v>
      </c>
      <c r="N96" s="1130">
        <v>720028</v>
      </c>
      <c r="O96" s="1130">
        <v>720028</v>
      </c>
      <c r="P96" s="1129">
        <v>720028</v>
      </c>
      <c r="Q96" s="1129">
        <v>720028</v>
      </c>
      <c r="R96" s="1111">
        <f>A96-SUM(D96:Q96)</f>
        <v>4680182</v>
      </c>
    </row>
    <row r="97" spans="1:18" ht="17.25" customHeight="1" thickBot="1" x14ac:dyDescent="0.3">
      <c r="A97" s="1131"/>
      <c r="B97" s="1197"/>
      <c r="C97" s="1137" t="s">
        <v>629</v>
      </c>
      <c r="D97" s="1135">
        <v>190530</v>
      </c>
      <c r="E97" s="1135">
        <v>374234</v>
      </c>
      <c r="F97" s="1135">
        <v>359654</v>
      </c>
      <c r="G97" s="1136">
        <v>340213</v>
      </c>
      <c r="H97" s="1135">
        <v>320772</v>
      </c>
      <c r="I97" s="1135">
        <v>301332</v>
      </c>
      <c r="J97" s="1105">
        <v>281883</v>
      </c>
      <c r="K97" s="1105">
        <v>262450</v>
      </c>
      <c r="L97" s="1105">
        <v>243010</v>
      </c>
      <c r="M97" s="1105">
        <v>223570</v>
      </c>
      <c r="N97" s="1105">
        <v>204129</v>
      </c>
      <c r="O97" s="1106">
        <v>184688</v>
      </c>
      <c r="P97" s="1105">
        <v>165247</v>
      </c>
      <c r="Q97" s="1105">
        <v>145806</v>
      </c>
      <c r="R97" s="1107">
        <f>126365+106924+87484+68044+48603+29161</f>
        <v>466581</v>
      </c>
    </row>
    <row r="98" spans="1:18" s="1206" customFormat="1" ht="18" customHeight="1" thickBot="1" x14ac:dyDescent="0.3">
      <c r="A98" s="1198"/>
      <c r="B98" s="1199"/>
      <c r="C98" s="1199" t="s">
        <v>696</v>
      </c>
      <c r="D98" s="1200"/>
      <c r="E98" s="1201"/>
      <c r="F98" s="1202"/>
      <c r="G98" s="1203"/>
      <c r="H98" s="1202"/>
      <c r="I98" s="1202"/>
      <c r="J98" s="1204"/>
      <c r="K98" s="1204"/>
      <c r="L98" s="1204"/>
      <c r="M98" s="1204"/>
      <c r="N98" s="1204"/>
      <c r="O98" s="1200"/>
      <c r="P98" s="1204"/>
      <c r="Q98" s="1204"/>
      <c r="R98" s="1205"/>
    </row>
    <row r="99" spans="1:18" ht="18" customHeight="1" x14ac:dyDescent="0.25">
      <c r="A99" s="1074">
        <v>25174</v>
      </c>
      <c r="B99" s="1128" t="s">
        <v>631</v>
      </c>
      <c r="C99" s="1207" t="s">
        <v>697</v>
      </c>
      <c r="D99" s="1076">
        <v>14385</v>
      </c>
      <c r="E99" s="1076">
        <v>10789</v>
      </c>
      <c r="F99" s="1130"/>
      <c r="G99" s="1129"/>
      <c r="H99" s="1130"/>
      <c r="I99" s="1130"/>
      <c r="J99" s="1077"/>
      <c r="K99" s="1077"/>
      <c r="L99" s="1077"/>
      <c r="M99" s="1077"/>
      <c r="N99" s="1077"/>
      <c r="O99" s="1076"/>
      <c r="P99" s="1077"/>
      <c r="Q99" s="1077"/>
      <c r="R99" s="1078"/>
    </row>
    <row r="100" spans="1:18" ht="32.25" thickBot="1" x14ac:dyDescent="0.3">
      <c r="A100" s="1093">
        <v>100000</v>
      </c>
      <c r="B100" s="1179">
        <v>2021</v>
      </c>
      <c r="C100" s="1208" t="s">
        <v>698</v>
      </c>
      <c r="D100" s="1096"/>
      <c r="E100" s="1096">
        <v>100000</v>
      </c>
      <c r="F100" s="1143"/>
      <c r="G100" s="1134"/>
      <c r="H100" s="1143"/>
      <c r="I100" s="1143"/>
      <c r="J100" s="1097"/>
      <c r="K100" s="1097"/>
      <c r="L100" s="1097"/>
      <c r="M100" s="1097"/>
      <c r="N100" s="1097"/>
      <c r="O100" s="1096"/>
      <c r="P100" s="1097"/>
      <c r="Q100" s="1097"/>
      <c r="R100" s="1099"/>
    </row>
    <row r="101" spans="1:18" ht="63.75" thickBot="1" x14ac:dyDescent="0.3">
      <c r="A101" s="1209">
        <v>26801</v>
      </c>
      <c r="B101" s="1185">
        <v>2021</v>
      </c>
      <c r="C101" s="1210" t="s">
        <v>699</v>
      </c>
      <c r="D101" s="1189"/>
      <c r="E101" s="1189">
        <v>26801</v>
      </c>
      <c r="F101" s="1186"/>
      <c r="G101" s="1186"/>
      <c r="H101" s="1186"/>
      <c r="I101" s="1186"/>
      <c r="J101" s="1189"/>
      <c r="K101" s="1189"/>
      <c r="L101" s="1189"/>
      <c r="M101" s="1189"/>
      <c r="N101" s="1189"/>
      <c r="O101" s="1189"/>
      <c r="P101" s="1189"/>
      <c r="Q101" s="1189"/>
      <c r="R101" s="1190"/>
    </row>
    <row r="102" spans="1:18" s="1211" customFormat="1" ht="63.75" customHeight="1" thickBot="1" x14ac:dyDescent="0.3">
      <c r="A102" s="1209">
        <v>27855</v>
      </c>
      <c r="B102" s="1185">
        <v>2021</v>
      </c>
      <c r="C102" s="1210" t="s">
        <v>700</v>
      </c>
      <c r="D102" s="1189"/>
      <c r="E102" s="1189">
        <v>27855</v>
      </c>
      <c r="F102" s="1186"/>
      <c r="G102" s="1186"/>
      <c r="H102" s="1186"/>
      <c r="I102" s="1186"/>
      <c r="J102" s="1189"/>
      <c r="K102" s="1189"/>
      <c r="L102" s="1189"/>
      <c r="M102" s="1189"/>
      <c r="N102" s="1189"/>
      <c r="O102" s="1189"/>
      <c r="P102" s="1189"/>
      <c r="Q102" s="1189"/>
      <c r="R102" s="1190"/>
    </row>
    <row r="103" spans="1:18" s="1211" customFormat="1" ht="63.75" hidden="1" customHeight="1" thickBot="1" x14ac:dyDescent="0.3">
      <c r="A103" s="1209">
        <v>11665</v>
      </c>
      <c r="B103" s="1185">
        <v>2021</v>
      </c>
      <c r="C103" s="1210" t="s">
        <v>701</v>
      </c>
      <c r="D103" s="1189"/>
      <c r="E103" s="1189">
        <v>11665</v>
      </c>
      <c r="F103" s="1186"/>
      <c r="G103" s="1186"/>
      <c r="H103" s="1186"/>
      <c r="I103" s="1186"/>
      <c r="J103" s="1189"/>
      <c r="K103" s="1189"/>
      <c r="L103" s="1189"/>
      <c r="M103" s="1189"/>
      <c r="N103" s="1189"/>
      <c r="O103" s="1189"/>
      <c r="P103" s="1189"/>
      <c r="Q103" s="1189"/>
      <c r="R103" s="1190"/>
    </row>
    <row r="104" spans="1:18" s="1211" customFormat="1" ht="63.75" customHeight="1" thickBot="1" x14ac:dyDescent="0.3">
      <c r="A104" s="1209">
        <v>56826</v>
      </c>
      <c r="B104" s="1212">
        <v>2021</v>
      </c>
      <c r="C104" s="1213" t="s">
        <v>702</v>
      </c>
      <c r="D104" s="1188"/>
      <c r="E104" s="1188">
        <v>56826</v>
      </c>
      <c r="F104" s="1187"/>
      <c r="G104" s="1187"/>
      <c r="H104" s="1187"/>
      <c r="I104" s="1187"/>
      <c r="J104" s="1188"/>
      <c r="K104" s="1188"/>
      <c r="L104" s="1188"/>
      <c r="M104" s="1188"/>
      <c r="N104" s="1188"/>
      <c r="O104" s="1188"/>
      <c r="P104" s="1188"/>
      <c r="Q104" s="1188"/>
      <c r="R104" s="1190"/>
    </row>
    <row r="105" spans="1:18" s="1211" customFormat="1" ht="63.75" customHeight="1" thickBot="1" x14ac:dyDescent="0.3">
      <c r="A105" s="1209">
        <v>14520</v>
      </c>
      <c r="B105" s="1212">
        <v>2021</v>
      </c>
      <c r="C105" s="1213" t="s">
        <v>703</v>
      </c>
      <c r="D105" s="1188"/>
      <c r="E105" s="1188">
        <v>14520</v>
      </c>
      <c r="F105" s="1187"/>
      <c r="G105" s="1187"/>
      <c r="H105" s="1187"/>
      <c r="I105" s="1187"/>
      <c r="J105" s="1188"/>
      <c r="K105" s="1188"/>
      <c r="L105" s="1188"/>
      <c r="M105" s="1188"/>
      <c r="N105" s="1188"/>
      <c r="O105" s="1188"/>
      <c r="P105" s="1188"/>
      <c r="Q105" s="1188"/>
      <c r="R105" s="1190"/>
    </row>
    <row r="106" spans="1:18" s="1211" customFormat="1" ht="32.25" thickBot="1" x14ac:dyDescent="0.3">
      <c r="A106" s="1209">
        <v>40805</v>
      </c>
      <c r="B106" s="1185">
        <v>2021</v>
      </c>
      <c r="C106" s="1213" t="s">
        <v>704</v>
      </c>
      <c r="D106" s="1189"/>
      <c r="E106" s="1189">
        <v>40805</v>
      </c>
      <c r="F106" s="1189"/>
      <c r="G106" s="1189"/>
      <c r="H106" s="1189"/>
      <c r="I106" s="1189"/>
      <c r="J106" s="1189"/>
      <c r="K106" s="1189"/>
      <c r="L106" s="1189"/>
      <c r="M106" s="1189"/>
      <c r="N106" s="1189"/>
      <c r="O106" s="1189"/>
      <c r="P106" s="1189"/>
      <c r="Q106" s="1189"/>
      <c r="R106" s="1190"/>
    </row>
    <row r="107" spans="1:18" s="1211" customFormat="1" ht="48" thickBot="1" x14ac:dyDescent="0.3">
      <c r="A107" s="1214">
        <v>174031</v>
      </c>
      <c r="B107" s="1215">
        <v>2021</v>
      </c>
      <c r="C107" s="1216" t="s">
        <v>705</v>
      </c>
      <c r="D107" s="1217"/>
      <c r="E107" s="1217">
        <v>174031</v>
      </c>
      <c r="F107" s="1217"/>
      <c r="G107" s="1217"/>
      <c r="H107" s="1217"/>
      <c r="I107" s="1217"/>
      <c r="J107" s="1217"/>
      <c r="K107" s="1217"/>
      <c r="L107" s="1217"/>
      <c r="M107" s="1217"/>
      <c r="N107" s="1217"/>
      <c r="O107" s="1217"/>
      <c r="P107" s="1217"/>
      <c r="Q107" s="1217"/>
      <c r="R107" s="1218"/>
    </row>
    <row r="108" spans="1:18" s="1211" customFormat="1" ht="16.5" thickBot="1" x14ac:dyDescent="0.3">
      <c r="A108" s="1219">
        <v>9239</v>
      </c>
      <c r="B108" s="1220">
        <v>2021</v>
      </c>
      <c r="C108" s="1221" t="s">
        <v>706</v>
      </c>
      <c r="D108" s="1222"/>
      <c r="E108" s="1222">
        <v>9239</v>
      </c>
      <c r="F108" s="1222"/>
      <c r="G108" s="1222"/>
      <c r="H108" s="1222"/>
      <c r="I108" s="1222"/>
      <c r="J108" s="1222"/>
      <c r="K108" s="1222"/>
      <c r="L108" s="1222"/>
      <c r="M108" s="1222"/>
      <c r="N108" s="1222"/>
      <c r="O108" s="1222"/>
      <c r="P108" s="1222"/>
      <c r="Q108" s="1222"/>
      <c r="R108" s="1223"/>
    </row>
    <row r="109" spans="1:18" s="1211" customFormat="1" ht="63.75" thickBot="1" x14ac:dyDescent="0.3">
      <c r="A109" s="1224">
        <v>1000000</v>
      </c>
      <c r="B109" s="1225">
        <v>2021</v>
      </c>
      <c r="C109" s="1221" t="s">
        <v>707</v>
      </c>
      <c r="D109" s="1222"/>
      <c r="E109" s="1222">
        <v>1000000</v>
      </c>
      <c r="F109" s="1222"/>
      <c r="G109" s="1222"/>
      <c r="H109" s="1222"/>
      <c r="I109" s="1222"/>
      <c r="J109" s="1222"/>
      <c r="K109" s="1222"/>
      <c r="L109" s="1222"/>
      <c r="M109" s="1222"/>
      <c r="N109" s="1222"/>
      <c r="O109" s="1222"/>
      <c r="P109" s="1222"/>
      <c r="Q109" s="1222"/>
      <c r="R109" s="1222"/>
    </row>
    <row r="110" spans="1:18" s="1211" customFormat="1" ht="48" thickBot="1" x14ac:dyDescent="0.3">
      <c r="A110" s="1079">
        <v>39188</v>
      </c>
      <c r="B110" s="1226">
        <v>2021</v>
      </c>
      <c r="C110" s="1227" t="s">
        <v>708</v>
      </c>
      <c r="D110" s="1114"/>
      <c r="E110" s="1114">
        <v>39188</v>
      </c>
      <c r="F110" s="1114"/>
      <c r="G110" s="1114"/>
      <c r="H110" s="1114"/>
      <c r="I110" s="1114"/>
      <c r="J110" s="1114"/>
      <c r="K110" s="1114"/>
      <c r="L110" s="1114"/>
      <c r="M110" s="1114"/>
      <c r="N110" s="1114"/>
      <c r="O110" s="1114"/>
      <c r="P110" s="1114"/>
      <c r="Q110" s="1114"/>
      <c r="R110" s="1086"/>
    </row>
    <row r="111" spans="1:18" s="1211" customFormat="1" ht="16.5" thickBot="1" x14ac:dyDescent="0.3">
      <c r="A111" s="1228">
        <f>SUM(A112:A113)</f>
        <v>14100000</v>
      </c>
      <c r="B111" s="1229"/>
      <c r="C111" s="1230" t="s">
        <v>709</v>
      </c>
      <c r="D111" s="1231">
        <f t="shared" ref="D111:R111" si="14">SUM(D112:D113)</f>
        <v>0</v>
      </c>
      <c r="E111" s="1231">
        <f>SUM(E112:E113)</f>
        <v>850700</v>
      </c>
      <c r="F111" s="1231">
        <f t="shared" si="14"/>
        <v>838010</v>
      </c>
      <c r="G111" s="1231">
        <f t="shared" si="14"/>
        <v>825320</v>
      </c>
      <c r="H111" s="1231">
        <f t="shared" si="14"/>
        <v>812630</v>
      </c>
      <c r="I111" s="1231">
        <f t="shared" si="14"/>
        <v>799940</v>
      </c>
      <c r="J111" s="1231">
        <f t="shared" si="14"/>
        <v>787250</v>
      </c>
      <c r="K111" s="1231">
        <f t="shared" si="14"/>
        <v>774560</v>
      </c>
      <c r="L111" s="1231">
        <f t="shared" si="14"/>
        <v>761870</v>
      </c>
      <c r="M111" s="1231">
        <f t="shared" si="14"/>
        <v>749180</v>
      </c>
      <c r="N111" s="1231">
        <f t="shared" si="14"/>
        <v>736490</v>
      </c>
      <c r="O111" s="1231">
        <f t="shared" si="14"/>
        <v>723800</v>
      </c>
      <c r="P111" s="1231">
        <f t="shared" si="14"/>
        <v>711110</v>
      </c>
      <c r="Q111" s="1231">
        <f t="shared" si="14"/>
        <v>698420</v>
      </c>
      <c r="R111" s="1232">
        <f t="shared" si="14"/>
        <v>9931570</v>
      </c>
    </row>
    <row r="112" spans="1:18" s="1211" customFormat="1" ht="47.25" x14ac:dyDescent="0.25">
      <c r="A112" s="1233">
        <v>14100000</v>
      </c>
      <c r="B112" s="1234" t="s">
        <v>627</v>
      </c>
      <c r="C112" s="1235" t="s">
        <v>695</v>
      </c>
      <c r="D112" s="1236"/>
      <c r="E112" s="1236">
        <v>470000</v>
      </c>
      <c r="F112" s="1236">
        <v>470000</v>
      </c>
      <c r="G112" s="1237">
        <v>470000</v>
      </c>
      <c r="H112" s="1236">
        <v>470000</v>
      </c>
      <c r="I112" s="1236">
        <v>470000</v>
      </c>
      <c r="J112" s="1237">
        <v>470000</v>
      </c>
      <c r="K112" s="1237">
        <v>470000</v>
      </c>
      <c r="L112" s="1237">
        <v>470000</v>
      </c>
      <c r="M112" s="1237">
        <v>470000</v>
      </c>
      <c r="N112" s="1237">
        <v>470000</v>
      </c>
      <c r="O112" s="1236">
        <v>470000</v>
      </c>
      <c r="P112" s="1237">
        <v>470000</v>
      </c>
      <c r="Q112" s="1237">
        <v>470000</v>
      </c>
      <c r="R112" s="1238">
        <f>470000+470000+470000+470000+470000+470000+470000+470000+470000+470000+470000+470000+470000+470000+470000+470000+470000</f>
        <v>7990000</v>
      </c>
    </row>
    <row r="113" spans="1:18" s="1211" customFormat="1" ht="16.5" thickBot="1" x14ac:dyDescent="0.3">
      <c r="A113" s="1102"/>
      <c r="B113" s="1103"/>
      <c r="C113" s="1137" t="s">
        <v>629</v>
      </c>
      <c r="D113" s="1106"/>
      <c r="E113" s="1106">
        <f>(A112)*0.027</f>
        <v>380700</v>
      </c>
      <c r="F113" s="1106">
        <f>(A112-E112)*0.027</f>
        <v>368010</v>
      </c>
      <c r="G113" s="1105">
        <f>(A112-E112-F112)*0.027</f>
        <v>355320</v>
      </c>
      <c r="H113" s="1106">
        <f>(A112-E112-F112-G112)*0.027</f>
        <v>342630</v>
      </c>
      <c r="I113" s="1106">
        <f>(A112-E112-F112-G112-H112)*0.027</f>
        <v>329940</v>
      </c>
      <c r="J113" s="1105">
        <f>(A112-E112-F112-G112-H112-I112)*0.027</f>
        <v>317250</v>
      </c>
      <c r="K113" s="1105">
        <f>(A112-E112-F112-G112-H112-I112-J112)*0.027</f>
        <v>304560</v>
      </c>
      <c r="L113" s="1105">
        <f>(A112-E112-F112-G112-H112-I112-J112-K112)*0.027</f>
        <v>291870</v>
      </c>
      <c r="M113" s="1105">
        <f>(A112-E112-F112-G112-H112-I112-J112-K112-L112)*0.027</f>
        <v>279180</v>
      </c>
      <c r="N113" s="1105">
        <f>(A112-E112-F112-G112-H112-I112-J112-K112-L112-M112)*0.027</f>
        <v>266490</v>
      </c>
      <c r="O113" s="1106">
        <f>(A112-E112-F112-G112-H112-I112-J112-K112-L112-M112-N112)*0.027</f>
        <v>253800</v>
      </c>
      <c r="P113" s="1105">
        <f>(A112-E112-F112-G112-H112-I112-J112-K112-L112-M112-N112-O112)*0.027</f>
        <v>241110</v>
      </c>
      <c r="Q113" s="1105">
        <f>(A112-E112-F112-G112-H112-I112-J112-K112-L112-M112-N112-O112-P112)*0.027</f>
        <v>228420</v>
      </c>
      <c r="R113" s="1107">
        <f>215730+203040+190350+177660+164970+152280+139590+126900+114210+101520+88830+76140+63450+50760+38070+25380+12690</f>
        <v>1941570</v>
      </c>
    </row>
    <row r="114" spans="1:18" s="1211" customFormat="1" ht="16.5" thickBot="1" x14ac:dyDescent="0.3">
      <c r="A114" s="1239"/>
      <c r="B114" s="1240"/>
      <c r="C114" s="1241" t="s">
        <v>710</v>
      </c>
      <c r="D114" s="1105">
        <f t="shared" ref="D114:R114" si="15">SUM(D16+D37+D90+D111)</f>
        <v>6909373.5302817002</v>
      </c>
      <c r="E114" s="1105">
        <f t="shared" si="15"/>
        <v>12445984.829675</v>
      </c>
      <c r="F114" s="1105">
        <f t="shared" si="15"/>
        <v>12913417.561200252</v>
      </c>
      <c r="G114" s="1105">
        <f t="shared" si="15"/>
        <v>14313012.184177499</v>
      </c>
      <c r="H114" s="1105">
        <f t="shared" si="15"/>
        <v>14331838.204</v>
      </c>
      <c r="I114" s="1105">
        <f t="shared" si="15"/>
        <v>11639448.804000001</v>
      </c>
      <c r="J114" s="1105">
        <f t="shared" si="15"/>
        <v>10859324.604</v>
      </c>
      <c r="K114" s="1105">
        <f t="shared" si="15"/>
        <v>10191178.631999999</v>
      </c>
      <c r="L114" s="1105">
        <f t="shared" si="15"/>
        <v>9774158.7459999993</v>
      </c>
      <c r="M114" s="1105">
        <f t="shared" si="15"/>
        <v>9260232.9460000005</v>
      </c>
      <c r="N114" s="1105">
        <f t="shared" si="15"/>
        <v>8957639.4459999986</v>
      </c>
      <c r="O114" s="1105">
        <f t="shared" si="15"/>
        <v>8585787.6459999997</v>
      </c>
      <c r="P114" s="1105">
        <f t="shared" si="15"/>
        <v>7793597.1129999999</v>
      </c>
      <c r="Q114" s="1105">
        <f t="shared" si="15"/>
        <v>6774388.29</v>
      </c>
      <c r="R114" s="1107">
        <f t="shared" si="15"/>
        <v>28984012.611000001</v>
      </c>
    </row>
    <row r="115" spans="1:18" s="1211" customFormat="1" ht="15.75" x14ac:dyDescent="0.25">
      <c r="A115" s="1242"/>
      <c r="B115" s="1242"/>
      <c r="C115" s="1242"/>
      <c r="D115" s="1243"/>
      <c r="E115" s="1243"/>
      <c r="F115" s="1243"/>
      <c r="G115" s="1243"/>
      <c r="H115" s="1244"/>
      <c r="I115" s="1244"/>
      <c r="J115" s="1244"/>
      <c r="K115" s="1244"/>
      <c r="L115" s="1244"/>
      <c r="M115" s="1244"/>
      <c r="N115" s="1244"/>
      <c r="O115" s="1245"/>
      <c r="P115" s="1245"/>
      <c r="Q115" s="1245"/>
      <c r="R115" s="1245"/>
    </row>
    <row r="116" spans="1:18" s="1211" customFormat="1" ht="15.75" hidden="1" x14ac:dyDescent="0.25">
      <c r="A116" s="1112"/>
      <c r="B116" s="1112"/>
      <c r="C116" s="1242" t="s">
        <v>711</v>
      </c>
      <c r="D116" s="1243">
        <f t="shared" ref="D116:R117" si="16">SUM(D38,D40,D42,D44,D46,D48,D50,D52,D54,D56,D58,D60,D62,D64,D66,D68,D70,D72,D74,D76,D78,D80,D88)</f>
        <v>5428907</v>
      </c>
      <c r="E116" s="1243">
        <f t="shared" si="16"/>
        <v>5376811</v>
      </c>
      <c r="F116" s="1243">
        <f t="shared" si="16"/>
        <v>6063469</v>
      </c>
      <c r="G116" s="1243">
        <f t="shared" si="16"/>
        <v>5500284</v>
      </c>
      <c r="H116" s="1243">
        <f t="shared" si="16"/>
        <v>5502552</v>
      </c>
      <c r="I116" s="1243">
        <f t="shared" si="16"/>
        <v>3155247</v>
      </c>
      <c r="J116" s="1243">
        <f t="shared" si="16"/>
        <v>2376390</v>
      </c>
      <c r="K116" s="1243">
        <f t="shared" si="16"/>
        <v>1999903.29</v>
      </c>
      <c r="L116" s="1243">
        <f t="shared" si="16"/>
        <v>1872541</v>
      </c>
      <c r="M116" s="1243">
        <f t="shared" si="16"/>
        <v>1550788</v>
      </c>
      <c r="N116" s="1243">
        <f t="shared" si="16"/>
        <v>1453472</v>
      </c>
      <c r="O116" s="1243">
        <f t="shared" si="16"/>
        <v>1284015</v>
      </c>
      <c r="P116" s="1243">
        <f t="shared" si="16"/>
        <v>989888</v>
      </c>
      <c r="Q116" s="1243">
        <f t="shared" si="16"/>
        <v>1038575</v>
      </c>
      <c r="R116" s="1243">
        <f t="shared" si="16"/>
        <v>531200</v>
      </c>
    </row>
    <row r="117" spans="1:18" s="1211" customFormat="1" ht="15.75" hidden="1" x14ac:dyDescent="0.25">
      <c r="A117" s="1112"/>
      <c r="B117" s="1112"/>
      <c r="C117" s="1242" t="s">
        <v>712</v>
      </c>
      <c r="D117" s="1243">
        <f t="shared" si="16"/>
        <v>1060090</v>
      </c>
      <c r="E117" s="1243">
        <f t="shared" si="16"/>
        <v>974407</v>
      </c>
      <c r="F117" s="1243">
        <f t="shared" si="16"/>
        <v>896497</v>
      </c>
      <c r="G117" s="1243">
        <f t="shared" si="16"/>
        <v>732328</v>
      </c>
      <c r="H117" s="1243">
        <f t="shared" si="16"/>
        <v>589221</v>
      </c>
      <c r="I117" s="1243">
        <f t="shared" si="16"/>
        <v>447780</v>
      </c>
      <c r="J117" s="1243">
        <f t="shared" si="16"/>
        <v>362587</v>
      </c>
      <c r="K117" s="1243">
        <f t="shared" si="16"/>
        <v>292375</v>
      </c>
      <c r="L117" s="1243">
        <f t="shared" si="16"/>
        <v>238267</v>
      </c>
      <c r="M117" s="1243">
        <f t="shared" si="16"/>
        <v>185994</v>
      </c>
      <c r="N117" s="1243">
        <f t="shared" si="16"/>
        <v>144122</v>
      </c>
      <c r="O117" s="1243">
        <f t="shared" si="16"/>
        <v>105147</v>
      </c>
      <c r="P117" s="1243">
        <f t="shared" si="16"/>
        <v>69111</v>
      </c>
      <c r="Q117" s="1243">
        <f t="shared" si="16"/>
        <v>67588</v>
      </c>
      <c r="R117" s="1243">
        <f t="shared" si="16"/>
        <v>19999</v>
      </c>
    </row>
    <row r="118" spans="1:18" s="1211" customFormat="1" ht="15" customHeight="1" x14ac:dyDescent="0.25">
      <c r="A118" s="1112"/>
      <c r="B118" s="1112"/>
      <c r="C118" s="1242"/>
      <c r="D118" s="1242"/>
      <c r="E118" s="1242"/>
      <c r="F118" s="1242"/>
      <c r="G118" s="1243"/>
      <c r="H118" s="1242"/>
      <c r="I118" s="1242"/>
      <c r="J118" s="1242"/>
      <c r="K118" s="1242"/>
      <c r="L118" s="1242"/>
      <c r="M118" s="1242"/>
      <c r="N118" s="1242"/>
      <c r="O118" s="1242"/>
      <c r="P118" s="1242"/>
      <c r="Q118" s="1242"/>
      <c r="R118" s="1242"/>
    </row>
    <row r="119" spans="1:18" s="1211" customFormat="1" ht="15.75" hidden="1" x14ac:dyDescent="0.25">
      <c r="A119" s="1112"/>
      <c r="B119" s="1112"/>
      <c r="C119" s="1242"/>
      <c r="D119" s="1246"/>
      <c r="E119" s="1059">
        <v>14100000</v>
      </c>
      <c r="F119" s="1059"/>
      <c r="G119" s="1243"/>
      <c r="H119" s="1242"/>
      <c r="I119" s="1242"/>
      <c r="J119" s="1242"/>
      <c r="K119" s="1242"/>
      <c r="L119" s="1242"/>
      <c r="M119" s="1242"/>
      <c r="N119" s="1242"/>
      <c r="O119" s="1242"/>
      <c r="P119" s="1242"/>
      <c r="Q119" s="1242"/>
      <c r="R119" s="1242"/>
    </row>
    <row r="120" spans="1:18" s="1211" customFormat="1" ht="15.75" hidden="1" x14ac:dyDescent="0.25">
      <c r="A120" s="1112"/>
      <c r="B120" s="1112"/>
      <c r="C120" s="1242"/>
      <c r="D120" s="1247"/>
      <c r="E120" s="1237"/>
      <c r="F120" s="1237"/>
      <c r="G120" s="1243"/>
      <c r="H120" s="1242"/>
      <c r="I120" s="1242"/>
      <c r="J120" s="1242"/>
      <c r="K120" s="1242"/>
      <c r="L120" s="1242"/>
      <c r="M120" s="1242"/>
      <c r="N120" s="1242"/>
      <c r="O120" s="1242"/>
      <c r="P120" s="1242"/>
      <c r="Q120" s="1242"/>
      <c r="R120" s="1242"/>
    </row>
    <row r="121" spans="1:18" s="1211" customFormat="1" hidden="1" x14ac:dyDescent="0.25">
      <c r="A121" s="1112"/>
      <c r="B121" s="1112"/>
      <c r="C121" s="1112">
        <v>1</v>
      </c>
      <c r="D121" s="1248">
        <v>21</v>
      </c>
      <c r="E121" s="1249">
        <v>470000</v>
      </c>
      <c r="F121" s="1250">
        <f>E119*0.027</f>
        <v>380700</v>
      </c>
      <c r="G121" s="1251"/>
      <c r="H121" s="1112"/>
      <c r="I121" s="1112"/>
      <c r="J121" s="1112"/>
      <c r="K121" s="1112"/>
      <c r="L121" s="1112"/>
      <c r="M121" s="1112"/>
      <c r="N121" s="1112"/>
      <c r="O121" s="1112"/>
      <c r="P121" s="1112"/>
      <c r="Q121" s="1112"/>
      <c r="R121" s="1112"/>
    </row>
    <row r="122" spans="1:18" s="1211" customFormat="1" hidden="1" x14ac:dyDescent="0.25">
      <c r="A122" s="1028"/>
      <c r="B122" s="1028"/>
      <c r="C122" s="1028">
        <v>2</v>
      </c>
      <c r="D122" s="1252">
        <v>22</v>
      </c>
      <c r="E122" s="1249">
        <v>470000</v>
      </c>
      <c r="F122" s="1250">
        <f>(E119-E121)*0.027</f>
        <v>368010</v>
      </c>
      <c r="G122" s="1028"/>
      <c r="H122" s="1028"/>
      <c r="I122" s="1028"/>
      <c r="J122" s="1028"/>
      <c r="K122" s="1028"/>
      <c r="L122" s="1028"/>
      <c r="M122" s="1028"/>
      <c r="N122" s="1028"/>
      <c r="O122" s="1028"/>
      <c r="P122" s="1028"/>
      <c r="Q122" s="1028"/>
      <c r="R122" s="1028"/>
    </row>
    <row r="123" spans="1:18" s="1211" customFormat="1" hidden="1" x14ac:dyDescent="0.25">
      <c r="A123" s="1028"/>
      <c r="B123" s="1028"/>
      <c r="C123" s="1028">
        <v>3</v>
      </c>
      <c r="D123" s="1253">
        <v>23</v>
      </c>
      <c r="E123" s="1249">
        <v>470000</v>
      </c>
      <c r="F123" s="1254">
        <f>(E119-E121-E122)*0.027</f>
        <v>355320</v>
      </c>
      <c r="G123" s="1255"/>
      <c r="H123" s="1255"/>
      <c r="I123" s="1255"/>
      <c r="J123" s="1255"/>
      <c r="K123" s="1255"/>
      <c r="L123" s="1255"/>
      <c r="M123" s="1255"/>
      <c r="N123" s="1255"/>
      <c r="O123" s="1255"/>
      <c r="P123" s="1255"/>
      <c r="Q123" s="1255"/>
      <c r="R123" s="1255"/>
    </row>
    <row r="124" spans="1:18" s="1211" customFormat="1" hidden="1" x14ac:dyDescent="0.25">
      <c r="A124" s="1028"/>
      <c r="B124" s="1028"/>
      <c r="C124" s="1028">
        <v>4</v>
      </c>
      <c r="D124" s="1252">
        <v>24</v>
      </c>
      <c r="E124" s="1249">
        <v>470000</v>
      </c>
      <c r="F124" s="1254">
        <f>(E119-E121-E122-E123)*0.027</f>
        <v>342630</v>
      </c>
      <c r="G124" s="1028"/>
      <c r="H124" s="1255"/>
      <c r="I124" s="1028"/>
      <c r="J124" s="1028"/>
      <c r="K124" s="1028"/>
      <c r="L124" s="1028"/>
      <c r="M124" s="1028"/>
      <c r="N124" s="1028"/>
      <c r="O124" s="1028"/>
      <c r="P124" s="1028"/>
      <c r="Q124" s="1028"/>
      <c r="R124" s="1028"/>
    </row>
    <row r="125" spans="1:18" s="1211" customFormat="1" hidden="1" x14ac:dyDescent="0.25">
      <c r="A125" s="1028"/>
      <c r="B125" s="1028"/>
      <c r="C125" s="1028">
        <v>5</v>
      </c>
      <c r="D125" s="1253">
        <v>25</v>
      </c>
      <c r="E125" s="1249">
        <v>470000</v>
      </c>
      <c r="F125" s="1254">
        <f>(E119-E121-E122-E123-E124)*0.027</f>
        <v>329940</v>
      </c>
      <c r="G125" s="1255"/>
      <c r="H125" s="1255"/>
      <c r="I125" s="1255"/>
      <c r="J125" s="1255"/>
      <c r="K125" s="1255"/>
      <c r="L125" s="1255"/>
      <c r="M125" s="1255"/>
      <c r="N125" s="1255"/>
      <c r="O125" s="1255"/>
      <c r="P125" s="1255"/>
      <c r="Q125" s="1255"/>
      <c r="R125" s="1255"/>
    </row>
    <row r="126" spans="1:18" s="1211" customFormat="1" hidden="1" x14ac:dyDescent="0.25">
      <c r="A126" s="1028"/>
      <c r="B126" s="1028"/>
      <c r="C126" s="1028">
        <v>6</v>
      </c>
      <c r="D126" s="1252">
        <v>26</v>
      </c>
      <c r="E126" s="1249">
        <v>470000</v>
      </c>
      <c r="F126" s="1254">
        <f>(E119-E121-E122-E123-E124-E125)*0.027</f>
        <v>317250</v>
      </c>
      <c r="G126" s="1028"/>
      <c r="H126" s="1028"/>
      <c r="I126" s="1256"/>
      <c r="J126" s="1028"/>
      <c r="K126" s="1028"/>
      <c r="L126" s="1028"/>
      <c r="M126" s="1028"/>
      <c r="N126" s="1028"/>
      <c r="O126" s="1028"/>
      <c r="P126" s="1028"/>
      <c r="Q126" s="1028"/>
      <c r="R126" s="1028"/>
    </row>
    <row r="127" spans="1:18" s="1211" customFormat="1" hidden="1" x14ac:dyDescent="0.25">
      <c r="A127" s="1028"/>
      <c r="B127" s="1028"/>
      <c r="C127" s="1028">
        <v>7</v>
      </c>
      <c r="D127" s="1253">
        <v>27</v>
      </c>
      <c r="E127" s="1249">
        <v>470000</v>
      </c>
      <c r="F127" s="1254">
        <f>(E119-E121-E122-E123-E124-E125-E126)*0.027</f>
        <v>304560</v>
      </c>
      <c r="G127" s="1255"/>
      <c r="H127" s="1255"/>
      <c r="I127" s="1255"/>
      <c r="J127" s="1255"/>
      <c r="K127" s="1255"/>
      <c r="L127" s="1255"/>
      <c r="M127" s="1255"/>
      <c r="N127" s="1255"/>
      <c r="O127" s="1255"/>
      <c r="P127" s="1255"/>
      <c r="Q127" s="1255"/>
      <c r="R127" s="1255"/>
    </row>
    <row r="128" spans="1:18" s="1211" customFormat="1" hidden="1" x14ac:dyDescent="0.25">
      <c r="A128" s="1028"/>
      <c r="B128" s="1028"/>
      <c r="C128" s="1028">
        <v>8</v>
      </c>
      <c r="D128" s="1252">
        <v>28</v>
      </c>
      <c r="E128" s="1249">
        <v>470000</v>
      </c>
      <c r="F128" s="1254">
        <f>(E119-E121-E122-E123-E124-E125-E126-E127)*0.027</f>
        <v>291870</v>
      </c>
      <c r="G128" s="1028"/>
      <c r="H128" s="1028"/>
      <c r="I128" s="1256"/>
      <c r="J128" s="1028"/>
      <c r="K128" s="1028"/>
      <c r="L128" s="1028"/>
      <c r="M128" s="1028"/>
      <c r="N128" s="1028"/>
      <c r="O128" s="1028"/>
      <c r="P128" s="1028"/>
      <c r="Q128" s="1028"/>
      <c r="R128" s="1028"/>
    </row>
    <row r="129" spans="1:18" s="1211" customFormat="1" hidden="1" x14ac:dyDescent="0.25">
      <c r="A129" s="1028"/>
      <c r="B129" s="1028"/>
      <c r="C129" s="1028">
        <v>9</v>
      </c>
      <c r="D129" s="1252">
        <v>29</v>
      </c>
      <c r="E129" s="1249">
        <v>470000</v>
      </c>
      <c r="F129" s="1254">
        <f>(E119-E121-E122-E123-E124-E125-E126-E127-E128)*0.027</f>
        <v>279180</v>
      </c>
      <c r="G129" s="1028"/>
      <c r="H129" s="1028"/>
      <c r="I129" s="1256"/>
      <c r="J129" s="1028"/>
      <c r="K129" s="1028"/>
      <c r="L129" s="1028"/>
      <c r="M129" s="1028"/>
      <c r="N129" s="1028"/>
      <c r="O129" s="1028"/>
      <c r="P129" s="1028"/>
      <c r="Q129" s="1028"/>
      <c r="R129" s="1028"/>
    </row>
    <row r="130" spans="1:18" s="1211" customFormat="1" hidden="1" x14ac:dyDescent="0.25">
      <c r="A130" s="1028"/>
      <c r="B130" s="1028"/>
      <c r="C130" s="1028">
        <v>10</v>
      </c>
      <c r="D130" s="1252">
        <v>30</v>
      </c>
      <c r="E130" s="1249">
        <v>470000</v>
      </c>
      <c r="F130" s="1254">
        <f>(E119-E121-E122-E123-E124-E125-E126-E127-E128-E129)*0.027</f>
        <v>266490</v>
      </c>
      <c r="G130" s="1028"/>
      <c r="H130" s="1028"/>
      <c r="I130" s="1256"/>
      <c r="J130" s="1028"/>
      <c r="K130" s="1028"/>
      <c r="L130" s="1028"/>
      <c r="M130" s="1028"/>
      <c r="N130" s="1028"/>
      <c r="O130" s="1028"/>
      <c r="P130" s="1028"/>
      <c r="Q130" s="1028"/>
      <c r="R130" s="1028"/>
    </row>
    <row r="131" spans="1:18" s="1211" customFormat="1" hidden="1" x14ac:dyDescent="0.25">
      <c r="A131" s="1028"/>
      <c r="B131" s="1028"/>
      <c r="C131" s="1028">
        <v>11</v>
      </c>
      <c r="D131" s="1252">
        <v>31</v>
      </c>
      <c r="E131" s="1249">
        <v>470000</v>
      </c>
      <c r="F131" s="1254">
        <f>(E119-E121-E122-E123-E124-E125-E126-E127-E128-E129-E130)*0.027</f>
        <v>253800</v>
      </c>
      <c r="G131" s="1028"/>
      <c r="H131" s="1028"/>
      <c r="I131" s="1256"/>
      <c r="J131" s="1028"/>
      <c r="K131" s="1028"/>
      <c r="L131" s="1028"/>
      <c r="M131" s="1028"/>
      <c r="N131" s="1028"/>
      <c r="O131" s="1028"/>
      <c r="P131" s="1028"/>
      <c r="Q131" s="1028"/>
      <c r="R131" s="1028"/>
    </row>
    <row r="132" spans="1:18" s="1211" customFormat="1" hidden="1" x14ac:dyDescent="0.25">
      <c r="A132" s="1028"/>
      <c r="B132" s="1028"/>
      <c r="C132" s="1028">
        <v>12</v>
      </c>
      <c r="D132" s="1252">
        <v>32</v>
      </c>
      <c r="E132" s="1249">
        <v>470000</v>
      </c>
      <c r="F132" s="1254">
        <f>(E119-E121-E122-E123-E124-E125-E126-E127-E128-E129-E130-E131)*0.027</f>
        <v>241110</v>
      </c>
      <c r="G132" s="1028"/>
      <c r="H132" s="1028"/>
      <c r="I132" s="1256"/>
      <c r="J132" s="1028"/>
      <c r="K132" s="1028"/>
      <c r="L132" s="1028"/>
      <c r="M132" s="1028"/>
      <c r="N132" s="1028"/>
      <c r="O132" s="1028"/>
      <c r="P132" s="1028"/>
      <c r="Q132" s="1028"/>
      <c r="R132" s="1028"/>
    </row>
    <row r="133" spans="1:18" s="1211" customFormat="1" hidden="1" x14ac:dyDescent="0.25">
      <c r="A133" s="1028"/>
      <c r="B133" s="1028"/>
      <c r="C133" s="1028">
        <v>13</v>
      </c>
      <c r="D133" s="1252">
        <v>33</v>
      </c>
      <c r="E133" s="1249">
        <v>470000</v>
      </c>
      <c r="F133" s="1254">
        <f>(E119-E121-E122-E123-E124-E125-E126-E127-E128-E129-E130-E131-E132)*0.027</f>
        <v>228420</v>
      </c>
      <c r="G133" s="1028"/>
      <c r="H133" s="1028"/>
      <c r="I133" s="1256"/>
      <c r="J133" s="1028"/>
      <c r="K133" s="1028"/>
      <c r="L133" s="1028"/>
      <c r="M133" s="1028"/>
      <c r="N133" s="1028"/>
      <c r="O133" s="1028"/>
      <c r="P133" s="1028"/>
      <c r="Q133" s="1028"/>
      <c r="R133" s="1028"/>
    </row>
    <row r="134" spans="1:18" s="1211" customFormat="1" hidden="1" x14ac:dyDescent="0.25">
      <c r="A134" s="1028"/>
      <c r="B134" s="1028"/>
      <c r="C134" s="1028">
        <v>14</v>
      </c>
      <c r="D134" s="1252">
        <v>34</v>
      </c>
      <c r="E134" s="1249">
        <v>470000</v>
      </c>
      <c r="F134" s="1254">
        <f>(E119-E121-E122-E123-E124-E125-E126-E127-E128-E129-E130-E131-E132-E133)*0.027</f>
        <v>215730</v>
      </c>
      <c r="G134" s="1028"/>
      <c r="H134" s="1028"/>
      <c r="I134" s="1256"/>
      <c r="J134" s="1028"/>
      <c r="K134" s="1028"/>
      <c r="L134" s="1028"/>
      <c r="M134" s="1028"/>
      <c r="N134" s="1028"/>
      <c r="O134" s="1028"/>
      <c r="P134" s="1028"/>
      <c r="Q134" s="1028"/>
      <c r="R134" s="1028"/>
    </row>
    <row r="135" spans="1:18" s="1211" customFormat="1" hidden="1" x14ac:dyDescent="0.25">
      <c r="A135" s="1028"/>
      <c r="B135" s="1028"/>
      <c r="C135" s="1028">
        <v>15</v>
      </c>
      <c r="D135" s="1252">
        <v>35</v>
      </c>
      <c r="E135" s="1249">
        <v>470000</v>
      </c>
      <c r="F135" s="1254">
        <f>(E119-E121-E122-E123-E124-E125-E126-E127-E128-E129-E130-E131-E132-E133-E134)*0.027</f>
        <v>203040</v>
      </c>
      <c r="G135" s="1028"/>
      <c r="H135" s="1028"/>
      <c r="I135" s="1028"/>
      <c r="J135" s="1028"/>
      <c r="K135" s="1028"/>
      <c r="L135" s="1028"/>
      <c r="M135" s="1028"/>
      <c r="N135" s="1028"/>
      <c r="O135" s="1028"/>
      <c r="P135" s="1028"/>
      <c r="Q135" s="1028"/>
      <c r="R135" s="1028"/>
    </row>
    <row r="136" spans="1:18" s="1211" customFormat="1" hidden="1" x14ac:dyDescent="0.25">
      <c r="A136" s="1028"/>
      <c r="B136" s="1028"/>
      <c r="C136" s="1028">
        <v>16</v>
      </c>
      <c r="D136" s="1252">
        <v>36</v>
      </c>
      <c r="E136" s="1249">
        <v>470000</v>
      </c>
      <c r="F136" s="1254">
        <f>(E119-E121-E122-E123-E124-E125-E126-E127-E128-E129-E130-E131-E132-E133-E134-E135)*0.027</f>
        <v>190350</v>
      </c>
      <c r="G136" s="1028"/>
      <c r="H136" s="1028"/>
      <c r="I136" s="1028"/>
      <c r="J136" s="1028"/>
      <c r="K136" s="1028"/>
      <c r="L136" s="1028"/>
      <c r="M136" s="1028"/>
      <c r="N136" s="1028"/>
      <c r="O136" s="1028"/>
      <c r="P136" s="1028"/>
      <c r="Q136" s="1028"/>
      <c r="R136" s="1028"/>
    </row>
    <row r="137" spans="1:18" s="1211" customFormat="1" hidden="1" x14ac:dyDescent="0.25">
      <c r="A137" s="1028"/>
      <c r="B137" s="1028"/>
      <c r="C137" s="1028">
        <v>17</v>
      </c>
      <c r="D137" s="1252">
        <v>37</v>
      </c>
      <c r="E137" s="1249">
        <v>470000</v>
      </c>
      <c r="F137" s="1254">
        <f>(E119-E121-E122-E123-E124-E125-E126-E127-E128-E129-E130-E131-E132-E133-E134-E135-E136)*0.027</f>
        <v>177660</v>
      </c>
      <c r="G137" s="1028"/>
      <c r="H137" s="1028"/>
      <c r="I137" s="1028"/>
      <c r="J137" s="1028"/>
      <c r="K137" s="1028"/>
      <c r="L137" s="1028"/>
      <c r="M137" s="1028"/>
      <c r="N137" s="1028"/>
      <c r="O137" s="1028"/>
      <c r="P137" s="1028"/>
      <c r="Q137" s="1028"/>
      <c r="R137" s="1028"/>
    </row>
    <row r="138" spans="1:18" s="1211" customFormat="1" hidden="1" x14ac:dyDescent="0.25">
      <c r="A138" s="1028"/>
      <c r="B138" s="1028"/>
      <c r="C138" s="1028">
        <v>18</v>
      </c>
      <c r="D138" s="1252">
        <v>38</v>
      </c>
      <c r="E138" s="1249">
        <v>470000</v>
      </c>
      <c r="F138" s="1254">
        <f>(E119-E121-E122-E123-E124-E125-E126-E127-E128-E129-E130-E131-E132-E133-E134-E135-E136-E137)*0.027</f>
        <v>164970</v>
      </c>
      <c r="G138" s="1028"/>
      <c r="H138" s="1028"/>
      <c r="I138" s="1028"/>
      <c r="J138" s="1028"/>
      <c r="K138" s="1028"/>
      <c r="L138" s="1028"/>
      <c r="M138" s="1028"/>
      <c r="N138" s="1028"/>
      <c r="O138" s="1028"/>
      <c r="P138" s="1028"/>
      <c r="Q138" s="1028"/>
      <c r="R138" s="1028"/>
    </row>
    <row r="139" spans="1:18" s="1211" customFormat="1" hidden="1" x14ac:dyDescent="0.25">
      <c r="A139" s="1028"/>
      <c r="B139" s="1028"/>
      <c r="C139" s="1028">
        <v>19</v>
      </c>
      <c r="D139" s="1252">
        <v>39</v>
      </c>
      <c r="E139" s="1249">
        <v>470000</v>
      </c>
      <c r="F139" s="1254">
        <f>(E119-E121-E122-E123-E124-E125-E126-E127-E128-E129-E130-E131-E132-E133-E134-E135-E136-E137-E138)*0.027</f>
        <v>152280</v>
      </c>
      <c r="G139" s="1028"/>
      <c r="H139" s="1028"/>
      <c r="I139" s="1028"/>
      <c r="J139" s="1028"/>
      <c r="K139" s="1028"/>
      <c r="L139" s="1028"/>
      <c r="M139" s="1028"/>
      <c r="N139" s="1028"/>
      <c r="O139" s="1028"/>
      <c r="P139" s="1028"/>
      <c r="Q139" s="1028"/>
      <c r="R139" s="1028"/>
    </row>
    <row r="140" spans="1:18" s="1211" customFormat="1" hidden="1" x14ac:dyDescent="0.25">
      <c r="A140" s="1028"/>
      <c r="B140" s="1028"/>
      <c r="C140" s="1028">
        <v>20</v>
      </c>
      <c r="D140" s="1252">
        <v>40</v>
      </c>
      <c r="E140" s="1257">
        <v>470000</v>
      </c>
      <c r="F140" s="1254">
        <f>(E119-E121-E122-E123-E124-E125-E126-E127-E128-E129-E130-E131-E132-E133-E134-E135-E136-E137-E138-E139)*0.027</f>
        <v>139590</v>
      </c>
      <c r="G140" s="1028"/>
      <c r="H140" s="1028"/>
      <c r="I140" s="1028"/>
      <c r="J140" s="1028"/>
      <c r="K140" s="1028"/>
      <c r="L140" s="1028"/>
      <c r="M140" s="1028"/>
      <c r="N140" s="1028"/>
      <c r="O140" s="1028"/>
      <c r="P140" s="1028"/>
      <c r="Q140" s="1028"/>
      <c r="R140" s="1028"/>
    </row>
    <row r="141" spans="1:18" s="1211" customFormat="1" hidden="1" x14ac:dyDescent="0.25">
      <c r="A141" s="1028"/>
      <c r="B141" s="1028"/>
      <c r="C141" s="1028">
        <v>21</v>
      </c>
      <c r="D141" s="1252">
        <v>41</v>
      </c>
      <c r="E141" s="1257">
        <v>470000</v>
      </c>
      <c r="F141" s="1254">
        <f>(E119-E121-E122-E123-E124-E125-E126-E127-E128-E129-E130-E131-E132-E133-E134-E135-E136-E137-E138-E139-E140)*0.027</f>
        <v>126900</v>
      </c>
      <c r="G141" s="1028"/>
      <c r="H141" s="1028"/>
      <c r="I141" s="1028"/>
      <c r="J141" s="1028"/>
      <c r="K141" s="1028"/>
      <c r="L141" s="1028"/>
      <c r="M141" s="1028"/>
      <c r="N141" s="1028"/>
      <c r="O141" s="1028"/>
      <c r="P141" s="1028"/>
      <c r="Q141" s="1028"/>
      <c r="R141" s="1028"/>
    </row>
    <row r="142" spans="1:18" s="1211" customFormat="1" hidden="1" x14ac:dyDescent="0.25">
      <c r="A142" s="1028"/>
      <c r="B142" s="1028"/>
      <c r="C142" s="1028">
        <v>22</v>
      </c>
      <c r="D142" s="1252">
        <v>42</v>
      </c>
      <c r="E142" s="1257">
        <v>470000</v>
      </c>
      <c r="F142" s="1254">
        <f>(E119-E121-E122-E123-E124-E125-E126-E127-E128-E129-E130-E131-E132-E133-E134-E135-E136-E137-E138-E139-E140-E141)*0.027</f>
        <v>114210</v>
      </c>
      <c r="G142" s="1028"/>
      <c r="H142" s="1028"/>
      <c r="I142" s="1028"/>
      <c r="J142" s="1028"/>
      <c r="K142" s="1028"/>
      <c r="L142" s="1028"/>
      <c r="M142" s="1028"/>
      <c r="N142" s="1028"/>
      <c r="O142" s="1028"/>
      <c r="P142" s="1028"/>
      <c r="Q142" s="1028"/>
      <c r="R142" s="1028"/>
    </row>
    <row r="143" spans="1:18" s="1211" customFormat="1" hidden="1" x14ac:dyDescent="0.25">
      <c r="A143" s="1029"/>
      <c r="B143" s="1029"/>
      <c r="C143" s="1028">
        <v>23</v>
      </c>
      <c r="D143" s="1252">
        <v>43</v>
      </c>
      <c r="E143" s="1257">
        <v>470000</v>
      </c>
      <c r="F143" s="1254">
        <f>(E119-E121-E122-E123-E124-E125-E126-E127-E128-E129-E130-E131-E132-E133-E134-E135-E136-E137-E138-E139-E140-E141-E142)*0.027</f>
        <v>101520</v>
      </c>
      <c r="G143" s="1029"/>
      <c r="H143" s="1029"/>
      <c r="I143" s="1029"/>
      <c r="J143" s="1029"/>
      <c r="K143" s="1029"/>
      <c r="L143" s="1029"/>
      <c r="M143" s="1029"/>
      <c r="N143" s="1029"/>
      <c r="O143" s="1029"/>
      <c r="P143" s="1029"/>
      <c r="Q143" s="1029"/>
      <c r="R143" s="1029"/>
    </row>
    <row r="144" spans="1:18" s="1211" customFormat="1" hidden="1" x14ac:dyDescent="0.25">
      <c r="A144" s="1029"/>
      <c r="B144" s="1029"/>
      <c r="C144" s="1028">
        <v>24</v>
      </c>
      <c r="D144" s="1252">
        <v>44</v>
      </c>
      <c r="E144" s="1257">
        <v>470000</v>
      </c>
      <c r="F144" s="1254">
        <f>(E119-E121-E122-E123-E124-E125-E126-E127-E128-E129-E130-E131-E132-E133-E134-E135-E136-E137-E138-E139-E140-E141-E142-E143)*0.027</f>
        <v>88830</v>
      </c>
      <c r="G144" s="1029"/>
      <c r="H144" s="1029"/>
      <c r="I144" s="1029"/>
      <c r="J144" s="1029"/>
      <c r="K144" s="1029"/>
      <c r="L144" s="1029"/>
      <c r="M144" s="1029"/>
      <c r="N144" s="1029"/>
      <c r="O144" s="1029"/>
      <c r="P144" s="1029"/>
      <c r="Q144" s="1029"/>
      <c r="R144" s="1029"/>
    </row>
    <row r="145" spans="1:18" s="1211" customFormat="1" hidden="1" x14ac:dyDescent="0.25">
      <c r="A145" s="1029"/>
      <c r="B145" s="1029"/>
      <c r="C145" s="1028">
        <v>25</v>
      </c>
      <c r="D145" s="1252">
        <v>45</v>
      </c>
      <c r="E145" s="1257">
        <v>470000</v>
      </c>
      <c r="F145" s="1254">
        <f>(E119-E121-E122-E123-E124-E125-E126-E127-E128-E129-E130-E131-E132-E133-E134-E135-E136-E137-E138-E139-E140-E141-E142-E143-E144)*0.027</f>
        <v>76140</v>
      </c>
      <c r="G145" s="1029"/>
      <c r="H145" s="1029"/>
      <c r="I145" s="1029"/>
      <c r="J145" s="1029"/>
      <c r="K145" s="1029"/>
      <c r="L145" s="1029"/>
      <c r="M145" s="1029"/>
      <c r="N145" s="1029"/>
      <c r="O145" s="1029"/>
      <c r="P145" s="1029"/>
      <c r="Q145" s="1029"/>
      <c r="R145" s="1029"/>
    </row>
    <row r="146" spans="1:18" s="1211" customFormat="1" hidden="1" x14ac:dyDescent="0.25">
      <c r="A146" s="1029"/>
      <c r="B146" s="1029"/>
      <c r="C146" s="1028">
        <v>26</v>
      </c>
      <c r="D146" s="1252">
        <v>46</v>
      </c>
      <c r="E146" s="1257">
        <v>470000</v>
      </c>
      <c r="F146" s="1254">
        <f>(E119-E121-E122-E123-E124-E125-E126-E127-E128-E129-E130-E131-E132-E133-E134-E135-E136-E137-E138-E139-E140-E141-E142-E143-E144-E145)*0.027</f>
        <v>63450</v>
      </c>
      <c r="G146" s="1029"/>
      <c r="H146" s="1029"/>
      <c r="I146" s="1029"/>
      <c r="J146" s="1029"/>
      <c r="K146" s="1029"/>
      <c r="L146" s="1029"/>
      <c r="M146" s="1029"/>
      <c r="N146" s="1029"/>
      <c r="O146" s="1029"/>
      <c r="P146" s="1029"/>
      <c r="Q146" s="1029"/>
      <c r="R146" s="1029"/>
    </row>
    <row r="147" spans="1:18" s="1211" customFormat="1" hidden="1" x14ac:dyDescent="0.25">
      <c r="A147" s="1029"/>
      <c r="B147" s="1029"/>
      <c r="C147" s="1028">
        <v>27</v>
      </c>
      <c r="D147" s="1252">
        <v>47</v>
      </c>
      <c r="E147" s="1257">
        <v>470000</v>
      </c>
      <c r="F147" s="1254">
        <f>(E119-E121-E122-E123-E124-E125-E126-E127-E128-E129-E130-E131-E132-E133-E134-E135-E136-E137-E138-E139-E140-E141-E142-E143-E144-E145-E146)*0.027</f>
        <v>50760</v>
      </c>
      <c r="G147" s="1029"/>
      <c r="H147" s="1029"/>
      <c r="I147" s="1029"/>
      <c r="J147" s="1029"/>
      <c r="K147" s="1029"/>
      <c r="L147" s="1029"/>
      <c r="M147" s="1029"/>
      <c r="N147" s="1029"/>
      <c r="O147" s="1029"/>
      <c r="P147" s="1029"/>
      <c r="Q147" s="1029"/>
      <c r="R147" s="1029"/>
    </row>
    <row r="148" spans="1:18" s="1211" customFormat="1" hidden="1" x14ac:dyDescent="0.25">
      <c r="A148" s="1029"/>
      <c r="B148" s="1029"/>
      <c r="C148" s="1028">
        <v>28</v>
      </c>
      <c r="D148" s="1252">
        <v>48</v>
      </c>
      <c r="E148" s="1257">
        <v>470000</v>
      </c>
      <c r="F148" s="1254">
        <f>(E119-E121-E122-E123-E124-E125-E126-E127-E128-E129-E130-E131-E132-E133-E134-E135-E136-E137-E138-E139-E140-E141-E142-E143-E144-E145-E146-E147)*0.027</f>
        <v>38070</v>
      </c>
      <c r="G148" s="1029"/>
      <c r="H148" s="1029"/>
      <c r="I148" s="1029"/>
      <c r="J148" s="1029"/>
      <c r="K148" s="1029"/>
      <c r="L148" s="1029"/>
      <c r="M148" s="1029"/>
      <c r="N148" s="1029"/>
      <c r="O148" s="1029"/>
      <c r="P148" s="1029"/>
      <c r="Q148" s="1029"/>
      <c r="R148" s="1029"/>
    </row>
    <row r="149" spans="1:18" s="1211" customFormat="1" hidden="1" x14ac:dyDescent="0.25">
      <c r="A149" s="1029"/>
      <c r="B149" s="1029"/>
      <c r="C149" s="1028">
        <v>29</v>
      </c>
      <c r="D149" s="1252">
        <v>49</v>
      </c>
      <c r="E149" s="1257">
        <v>470000</v>
      </c>
      <c r="F149" s="1254">
        <f>(E119-E121-E122-E123-E124-E125-E126-E127-E128-E129-E130-E131-E132-E133-E134-E135-E136-E137-E138-E139-E140-E141-E142-E143-E144-E145-E146-E147-E148)*0.027</f>
        <v>25380</v>
      </c>
      <c r="G149" s="1029"/>
      <c r="H149" s="1029"/>
      <c r="I149" s="1029"/>
      <c r="J149" s="1029"/>
      <c r="K149" s="1029"/>
      <c r="L149" s="1029"/>
      <c r="M149" s="1029"/>
      <c r="N149" s="1029"/>
      <c r="O149" s="1029"/>
      <c r="P149" s="1029"/>
      <c r="Q149" s="1029"/>
      <c r="R149" s="1029"/>
    </row>
    <row r="150" spans="1:18" s="1211" customFormat="1" hidden="1" x14ac:dyDescent="0.25">
      <c r="A150" s="1029"/>
      <c r="B150" s="1029"/>
      <c r="C150" s="1028">
        <v>30</v>
      </c>
      <c r="D150" s="1252">
        <v>50</v>
      </c>
      <c r="E150" s="1257">
        <v>470000</v>
      </c>
      <c r="F150" s="1254">
        <f>(E119-E121-E122-E123-E124-E125-E126-E127-E128-E129-E130-E131-E132-E133-E134-E135-E136-E137-E138-E139-E140-E141-E142-E143-E144-E145-E146-E147-E148-E149)*0.027</f>
        <v>12690</v>
      </c>
      <c r="G150" s="1029"/>
      <c r="H150" s="1029"/>
      <c r="I150" s="1029"/>
      <c r="J150" s="1029"/>
      <c r="K150" s="1029"/>
      <c r="L150" s="1029"/>
      <c r="M150" s="1029"/>
      <c r="N150" s="1029"/>
      <c r="O150" s="1029"/>
      <c r="P150" s="1029"/>
      <c r="Q150" s="1029"/>
      <c r="R150" s="1029"/>
    </row>
    <row r="151" spans="1:18" s="1211" customFormat="1" hidden="1" x14ac:dyDescent="0.25">
      <c r="A151" s="1029"/>
      <c r="B151" s="1029"/>
      <c r="C151" s="1028"/>
      <c r="D151" s="1258"/>
      <c r="E151" s="1259">
        <f>SUM(E121:E150)</f>
        <v>14100000</v>
      </c>
      <c r="F151" s="1259">
        <f>SUM(F121:F150)</f>
        <v>5900850</v>
      </c>
      <c r="G151" s="1029"/>
      <c r="H151" s="1029"/>
      <c r="I151" s="1029"/>
      <c r="J151" s="1029"/>
      <c r="K151" s="1029"/>
      <c r="L151" s="1029"/>
      <c r="M151" s="1029"/>
      <c r="N151" s="1029"/>
      <c r="O151" s="1029"/>
      <c r="P151" s="1029"/>
      <c r="Q151" s="1029"/>
      <c r="R151" s="1029"/>
    </row>
    <row r="152" spans="1:18" s="1211" customFormat="1" hidden="1" x14ac:dyDescent="0.25">
      <c r="A152" s="1029"/>
      <c r="B152" s="1029"/>
      <c r="C152" s="1028"/>
      <c r="D152" s="1252"/>
      <c r="E152" s="1252"/>
      <c r="F152" s="1252"/>
      <c r="G152" s="1029"/>
      <c r="H152" s="1029"/>
      <c r="I152" s="1029"/>
      <c r="J152" s="1029"/>
      <c r="K152" s="1029"/>
      <c r="L152" s="1029"/>
      <c r="M152" s="1029"/>
      <c r="N152" s="1029"/>
      <c r="O152" s="1029"/>
      <c r="P152" s="1029"/>
      <c r="Q152" s="1029"/>
      <c r="R152" s="1029"/>
    </row>
    <row r="153" spans="1:18" s="1211" customFormat="1" hidden="1" x14ac:dyDescent="0.25">
      <c r="A153" s="1029"/>
      <c r="B153" s="1029"/>
      <c r="C153" s="1028"/>
      <c r="D153" s="1252"/>
      <c r="E153" s="1253">
        <f>SUM(E151-E119)</f>
        <v>0</v>
      </c>
      <c r="F153" s="1252"/>
      <c r="G153" s="1029"/>
      <c r="H153" s="1029"/>
      <c r="I153" s="1029"/>
      <c r="J153" s="1029"/>
      <c r="K153" s="1029"/>
      <c r="L153" s="1029"/>
      <c r="M153" s="1029"/>
      <c r="N153" s="1029"/>
      <c r="O153" s="1029"/>
      <c r="P153" s="1029"/>
      <c r="Q153" s="1029"/>
      <c r="R153" s="1029"/>
    </row>
    <row r="154" spans="1:18" s="1211" customFormat="1" x14ac:dyDescent="0.25">
      <c r="A154" s="1029"/>
      <c r="B154" s="1029"/>
      <c r="C154" s="1028"/>
      <c r="D154" s="1028"/>
      <c r="E154" s="1255"/>
      <c r="F154" s="1028"/>
      <c r="G154" s="1029"/>
      <c r="H154" s="1029"/>
      <c r="I154" s="1029"/>
      <c r="J154" s="1029"/>
      <c r="K154" s="1029"/>
      <c r="L154" s="1029"/>
      <c r="M154" s="1029"/>
      <c r="N154" s="1029"/>
      <c r="O154" s="1029"/>
      <c r="P154" s="1029"/>
      <c r="Q154" s="1029"/>
      <c r="R154" s="1029"/>
    </row>
  </sheetData>
  <sheetProtection algorithmName="SHA-512" hashValue="794W8qonA4ab7e9e9n3Uc3vquKeVNBCgTZljkapNaV35Rb7O5CB9mdZswjBEDv3tCrgBhS+NWFwMym8QQ7BESw==" saltValue="Klz6DdQ8lNR3nEL9CsJqNA==" spinCount="100000" sheet="1" objects="1" scenarios="1"/>
  <mergeCells count="3">
    <mergeCell ref="A5:R5"/>
    <mergeCell ref="C11:C12"/>
    <mergeCell ref="C13:C14"/>
  </mergeCells>
  <pageMargins left="0.19685039370078741" right="0.11811023622047245" top="0.59055118110236227" bottom="0.39370078740157483" header="0.23622047244094491" footer="0.23622047244094491"/>
  <pageSetup paperSize="9" scale="50" fitToWidth="0" fitToHeight="0" orientation="landscape" r:id="rId1"/>
  <headerFooter differentFirst="1">
    <oddHeader xml:space="preserve">&amp;R&amp;"Times New Roman,Regular"
</oddHeader>
    <oddFooter>&amp;L&amp;"Times New Roman,Regular"&amp;8&amp;D;&amp;T&amp;R&amp;"Times New Roman,Regular"&amp;8&amp;P(&amp;N)</oddFooter>
    <firstHeader xml:space="preserve">&amp;R&amp;"Times New Roman,Regular"&amp;9  42&amp;K000000.pielikums Jūrmalas pilsētas domes
2020.gada 17.decembra saistošajiem noteikumiem Nr.38
(protokols Nr.23, 14.punkts)&amp;K01+000
 </firstHeader>
  </headerFooter>
  <rowBreaks count="2" manualBreakCount="2">
    <brk id="36" max="16383" man="1"/>
    <brk id="89"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A15" sqref="A15:A17"/>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725</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735</v>
      </c>
      <c r="D3" s="1410"/>
      <c r="E3" s="1410"/>
      <c r="F3" s="1410"/>
      <c r="G3" s="1410"/>
      <c r="H3" s="1410"/>
      <c r="I3" s="1410"/>
      <c r="J3" s="1410"/>
      <c r="K3" s="1410"/>
      <c r="L3" s="1410"/>
      <c r="M3" s="1410"/>
      <c r="N3" s="1410"/>
      <c r="O3" s="1410"/>
      <c r="P3" s="1411"/>
      <c r="Q3" s="590"/>
    </row>
    <row r="4" spans="1:17" ht="12.75" customHeight="1" x14ac:dyDescent="0.25">
      <c r="A4" s="3" t="s">
        <v>4</v>
      </c>
      <c r="B4" s="4"/>
      <c r="C4" s="1422" t="s">
        <v>726</v>
      </c>
      <c r="D4" s="1410"/>
      <c r="E4" s="1410"/>
      <c r="F4" s="1410"/>
      <c r="G4" s="1410"/>
      <c r="H4" s="1410"/>
      <c r="I4" s="1410"/>
      <c r="J4" s="1410"/>
      <c r="K4" s="1410"/>
      <c r="L4" s="1410"/>
      <c r="M4" s="1410"/>
      <c r="N4" s="1410"/>
      <c r="O4" s="1410"/>
      <c r="P4" s="1411"/>
      <c r="Q4" s="590"/>
    </row>
    <row r="5" spans="1:17" ht="12.75" customHeight="1" x14ac:dyDescent="0.25">
      <c r="A5" s="5" t="s">
        <v>6</v>
      </c>
      <c r="B5" s="6"/>
      <c r="C5" s="1404" t="s">
        <v>727</v>
      </c>
      <c r="D5" s="1404"/>
      <c r="E5" s="1404"/>
      <c r="F5" s="1404"/>
      <c r="G5" s="1404"/>
      <c r="H5" s="1404"/>
      <c r="I5" s="1404"/>
      <c r="J5" s="1404"/>
      <c r="K5" s="1404"/>
      <c r="L5" s="1404"/>
      <c r="M5" s="1404"/>
      <c r="N5" s="1404"/>
      <c r="O5" s="1404"/>
      <c r="P5" s="1405"/>
      <c r="Q5" s="590"/>
    </row>
    <row r="6" spans="1:17" ht="12.75" customHeight="1" x14ac:dyDescent="0.25">
      <c r="A6" s="5" t="s">
        <v>8</v>
      </c>
      <c r="B6" s="6"/>
      <c r="C6" s="1423" t="s">
        <v>716</v>
      </c>
      <c r="D6" s="1404"/>
      <c r="E6" s="1404"/>
      <c r="F6" s="1404"/>
      <c r="G6" s="1404"/>
      <c r="H6" s="1404"/>
      <c r="I6" s="1404"/>
      <c r="J6" s="1404"/>
      <c r="K6" s="1404"/>
      <c r="L6" s="1404"/>
      <c r="M6" s="1404"/>
      <c r="N6" s="1404"/>
      <c r="O6" s="1404"/>
      <c r="P6" s="1405"/>
      <c r="Q6" s="590"/>
    </row>
    <row r="7" spans="1:17" ht="24.75" customHeight="1" x14ac:dyDescent="0.25">
      <c r="A7" s="5" t="s">
        <v>10</v>
      </c>
      <c r="B7" s="6"/>
      <c r="C7" s="1410" t="s">
        <v>723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728</v>
      </c>
      <c r="D9" s="1404"/>
      <c r="E9" s="1404"/>
      <c r="F9" s="1404"/>
      <c r="G9" s="1404"/>
      <c r="H9" s="1404"/>
      <c r="I9" s="1404"/>
      <c r="J9" s="1404"/>
      <c r="K9" s="1404"/>
      <c r="L9" s="1404"/>
      <c r="M9" s="1404"/>
      <c r="N9" s="1404"/>
      <c r="O9" s="1404"/>
      <c r="P9" s="1405"/>
      <c r="Q9" s="590"/>
    </row>
    <row r="10" spans="1:17" ht="12.75" customHeight="1" x14ac:dyDescent="0.25">
      <c r="A10" s="5"/>
      <c r="B10" s="6" t="s">
        <v>15</v>
      </c>
      <c r="C10" s="1404" t="s">
        <v>729</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730</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364252</v>
      </c>
      <c r="D20" s="32">
        <f t="shared" ref="D20:E20" si="0">SUM(D21,D24,D25,D41,D43)</f>
        <v>202183</v>
      </c>
      <c r="E20" s="33">
        <f t="shared" si="0"/>
        <v>0</v>
      </c>
      <c r="F20" s="34">
        <f>SUM(F21,F24,F25,F41,F43)</f>
        <v>202183</v>
      </c>
      <c r="G20" s="32">
        <f t="shared" ref="G20:H20" si="1">SUM(G21,G24,G43)</f>
        <v>161179</v>
      </c>
      <c r="H20" s="33">
        <f t="shared" si="1"/>
        <v>0</v>
      </c>
      <c r="I20" s="34">
        <f>SUM(I21,I24,I43)</f>
        <v>161179</v>
      </c>
      <c r="J20" s="35">
        <f t="shared" ref="J20:K20" si="2">SUM(J21,J26,J43)</f>
        <v>890</v>
      </c>
      <c r="K20" s="33">
        <f t="shared" si="2"/>
        <v>0</v>
      </c>
      <c r="L20" s="34">
        <f>SUM(L21,L26,L43)</f>
        <v>890</v>
      </c>
      <c r="M20" s="32">
        <f t="shared" ref="M20:O20" si="3">SUM(M21,M45)</f>
        <v>0</v>
      </c>
      <c r="N20" s="33">
        <f t="shared" si="3"/>
        <v>0</v>
      </c>
      <c r="O20" s="34">
        <f t="shared" si="3"/>
        <v>0</v>
      </c>
      <c r="P20" s="36"/>
    </row>
    <row r="21" spans="1:17" ht="12.75" thickTop="1" x14ac:dyDescent="0.25">
      <c r="A21" s="37"/>
      <c r="B21" s="38" t="s">
        <v>41</v>
      </c>
      <c r="C21" s="553">
        <f t="shared" ref="C21:C84" si="4">F21+I21+L21+O21</f>
        <v>10</v>
      </c>
      <c r="D21" s="39">
        <f t="shared" ref="D21:E21" si="5">SUM(D22:D23)</f>
        <v>0</v>
      </c>
      <c r="E21" s="40">
        <f t="shared" si="5"/>
        <v>0</v>
      </c>
      <c r="F21" s="41">
        <f>SUM(F22:F23)</f>
        <v>0</v>
      </c>
      <c r="G21" s="39">
        <f t="shared" ref="G21:H21" si="6">SUM(G22:G23)</f>
        <v>0</v>
      </c>
      <c r="H21" s="40">
        <f t="shared" si="6"/>
        <v>0</v>
      </c>
      <c r="I21" s="41">
        <f>SUM(I22:I23)</f>
        <v>0</v>
      </c>
      <c r="J21" s="42">
        <f t="shared" ref="J21:K21" si="7">SUM(J22:J23)</f>
        <v>10</v>
      </c>
      <c r="K21" s="40">
        <f t="shared" si="7"/>
        <v>0</v>
      </c>
      <c r="L21" s="41">
        <f>SUM(L22:L23)</f>
        <v>10</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368"/>
      <c r="B23" s="355" t="s">
        <v>43</v>
      </c>
      <c r="C23" s="579">
        <f t="shared" si="4"/>
        <v>10</v>
      </c>
      <c r="D23" s="329"/>
      <c r="E23" s="330"/>
      <c r="F23" s="331">
        <f t="shared" ref="F23:F25" si="9">D23+E23</f>
        <v>0</v>
      </c>
      <c r="G23" s="329"/>
      <c r="H23" s="330"/>
      <c r="I23" s="331">
        <f t="shared" ref="I23:I24" si="10">G23+H23</f>
        <v>0</v>
      </c>
      <c r="J23" s="332">
        <v>10</v>
      </c>
      <c r="K23" s="330"/>
      <c r="L23" s="331">
        <f>J23+K23</f>
        <v>10</v>
      </c>
      <c r="M23" s="329"/>
      <c r="N23" s="330"/>
      <c r="O23" s="331">
        <f>M23+N23</f>
        <v>0</v>
      </c>
      <c r="P23" s="488"/>
    </row>
    <row r="24" spans="1:17" s="29" customFormat="1" ht="24.75" thickBot="1" x14ac:dyDescent="0.3">
      <c r="A24" s="300">
        <v>19300</v>
      </c>
      <c r="B24" s="300" t="s">
        <v>44</v>
      </c>
      <c r="C24" s="556">
        <f>F24+I24</f>
        <v>363362</v>
      </c>
      <c r="D24" s="301">
        <v>202183</v>
      </c>
      <c r="E24" s="302"/>
      <c r="F24" s="303">
        <f t="shared" si="9"/>
        <v>202183</v>
      </c>
      <c r="G24" s="301">
        <v>161179</v>
      </c>
      <c r="H24" s="302"/>
      <c r="I24" s="303">
        <f t="shared" si="10"/>
        <v>161179</v>
      </c>
      <c r="J24" s="304">
        <v>96</v>
      </c>
      <c r="K24" s="305" t="s">
        <v>45</v>
      </c>
      <c r="L24" s="308" t="s">
        <v>45</v>
      </c>
      <c r="M24" s="306" t="s">
        <v>45</v>
      </c>
      <c r="N24" s="307" t="s">
        <v>45</v>
      </c>
      <c r="O24" s="308" t="s">
        <v>45</v>
      </c>
      <c r="P24" s="427"/>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880</v>
      </c>
      <c r="D26" s="68" t="s">
        <v>45</v>
      </c>
      <c r="E26" s="67" t="s">
        <v>45</v>
      </c>
      <c r="F26" s="65" t="s">
        <v>45</v>
      </c>
      <c r="G26" s="68" t="s">
        <v>45</v>
      </c>
      <c r="H26" s="67" t="s">
        <v>45</v>
      </c>
      <c r="I26" s="65" t="s">
        <v>45</v>
      </c>
      <c r="J26" s="66">
        <f t="shared" ref="J26:K26" si="11">SUM(J27,J31,J33,J36)</f>
        <v>880</v>
      </c>
      <c r="K26" s="67">
        <f t="shared" si="11"/>
        <v>0</v>
      </c>
      <c r="L26" s="178">
        <f>SUM(L27,L31,L33,L36)</f>
        <v>880</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idden="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880</v>
      </c>
      <c r="D36" s="68" t="s">
        <v>45</v>
      </c>
      <c r="E36" s="67" t="s">
        <v>45</v>
      </c>
      <c r="F36" s="65" t="s">
        <v>45</v>
      </c>
      <c r="G36" s="68" t="s">
        <v>45</v>
      </c>
      <c r="H36" s="67" t="s">
        <v>45</v>
      </c>
      <c r="I36" s="65" t="s">
        <v>45</v>
      </c>
      <c r="J36" s="66">
        <f t="shared" ref="J36:K36" si="18">SUM(J37:J40)</f>
        <v>880</v>
      </c>
      <c r="K36" s="67">
        <f t="shared" si="18"/>
        <v>0</v>
      </c>
      <c r="L36" s="178">
        <f>SUM(L37:L40)</f>
        <v>880</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880</v>
      </c>
      <c r="D40" s="100" t="s">
        <v>45</v>
      </c>
      <c r="E40" s="101" t="s">
        <v>45</v>
      </c>
      <c r="F40" s="102" t="s">
        <v>45</v>
      </c>
      <c r="G40" s="100" t="s">
        <v>45</v>
      </c>
      <c r="H40" s="101" t="s">
        <v>45</v>
      </c>
      <c r="I40" s="102" t="s">
        <v>45</v>
      </c>
      <c r="J40" s="103">
        <v>880</v>
      </c>
      <c r="K40" s="104"/>
      <c r="L40" s="216">
        <f t="shared" si="19"/>
        <v>880</v>
      </c>
      <c r="M40" s="105" t="s">
        <v>45</v>
      </c>
      <c r="N40" s="104" t="s">
        <v>45</v>
      </c>
      <c r="O40" s="102" t="s">
        <v>45</v>
      </c>
      <c r="P40" s="45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364252</v>
      </c>
      <c r="D50" s="150">
        <f t="shared" ref="D50:E50" si="26">SUM(D51,D269)</f>
        <v>202183</v>
      </c>
      <c r="E50" s="151">
        <f t="shared" si="26"/>
        <v>0</v>
      </c>
      <c r="F50" s="152">
        <f>SUM(F51,F269)</f>
        <v>202183</v>
      </c>
      <c r="G50" s="150">
        <f t="shared" ref="G50:O50" si="27">SUM(G51,G269)</f>
        <v>161179</v>
      </c>
      <c r="H50" s="151">
        <f t="shared" si="27"/>
        <v>0</v>
      </c>
      <c r="I50" s="152">
        <f t="shared" si="27"/>
        <v>161179</v>
      </c>
      <c r="J50" s="153">
        <f t="shared" si="27"/>
        <v>890</v>
      </c>
      <c r="K50" s="151">
        <f t="shared" si="27"/>
        <v>0</v>
      </c>
      <c r="L50" s="152">
        <f t="shared" si="27"/>
        <v>890</v>
      </c>
      <c r="M50" s="150">
        <f t="shared" si="27"/>
        <v>0</v>
      </c>
      <c r="N50" s="151">
        <f t="shared" si="27"/>
        <v>0</v>
      </c>
      <c r="O50" s="152">
        <f t="shared" si="27"/>
        <v>0</v>
      </c>
      <c r="P50" s="154"/>
    </row>
    <row r="51" spans="1:16" s="29" customFormat="1" ht="36.75" thickTop="1" x14ac:dyDescent="0.25">
      <c r="A51" s="155"/>
      <c r="B51" s="156" t="s">
        <v>72</v>
      </c>
      <c r="C51" s="568">
        <f t="shared" si="4"/>
        <v>364252</v>
      </c>
      <c r="D51" s="157">
        <f t="shared" ref="D51:E51" si="28">SUM(D52,D181)</f>
        <v>202183</v>
      </c>
      <c r="E51" s="158">
        <f t="shared" si="28"/>
        <v>0</v>
      </c>
      <c r="F51" s="159">
        <f>SUM(F52,F181)</f>
        <v>202183</v>
      </c>
      <c r="G51" s="157">
        <f t="shared" ref="G51:H51" si="29">SUM(G52,G181)</f>
        <v>161179</v>
      </c>
      <c r="H51" s="158">
        <f t="shared" si="29"/>
        <v>0</v>
      </c>
      <c r="I51" s="159">
        <f>SUM(I52,I181)</f>
        <v>161179</v>
      </c>
      <c r="J51" s="160">
        <f t="shared" ref="J51:K51" si="30">SUM(J52,J181)</f>
        <v>890</v>
      </c>
      <c r="K51" s="158">
        <f t="shared" si="30"/>
        <v>0</v>
      </c>
      <c r="L51" s="159">
        <f>SUM(L52,L181)</f>
        <v>890</v>
      </c>
      <c r="M51" s="157">
        <f t="shared" ref="M51:O51" si="31">SUM(M52,M181)</f>
        <v>0</v>
      </c>
      <c r="N51" s="158">
        <f t="shared" si="31"/>
        <v>0</v>
      </c>
      <c r="O51" s="159">
        <f t="shared" si="31"/>
        <v>0</v>
      </c>
      <c r="P51" s="161"/>
    </row>
    <row r="52" spans="1:16" s="29" customFormat="1" ht="24" x14ac:dyDescent="0.25">
      <c r="A52" s="162"/>
      <c r="B52" s="20" t="s">
        <v>73</v>
      </c>
      <c r="C52" s="569">
        <f t="shared" si="4"/>
        <v>363382</v>
      </c>
      <c r="D52" s="163">
        <f t="shared" ref="D52:E52" si="32">SUM(D53,D75,D160,D174)</f>
        <v>201563</v>
      </c>
      <c r="E52" s="164">
        <f t="shared" si="32"/>
        <v>0</v>
      </c>
      <c r="F52" s="165">
        <f>SUM(F53,F75,F160,F174)</f>
        <v>201563</v>
      </c>
      <c r="G52" s="163">
        <f t="shared" ref="G52:H52" si="33">SUM(G53,G75,G160,G174)</f>
        <v>160929</v>
      </c>
      <c r="H52" s="164">
        <f t="shared" si="33"/>
        <v>0</v>
      </c>
      <c r="I52" s="165">
        <f>SUM(I53,I75,I160,I174)</f>
        <v>160929</v>
      </c>
      <c r="J52" s="166">
        <f t="shared" ref="J52:K52" si="34">SUM(J53,J75,J160,J174)</f>
        <v>890</v>
      </c>
      <c r="K52" s="164">
        <f t="shared" si="34"/>
        <v>0</v>
      </c>
      <c r="L52" s="165">
        <f>SUM(L53,L75,L160,L174)</f>
        <v>890</v>
      </c>
      <c r="M52" s="163">
        <f t="shared" ref="M52:O52" si="35">SUM(M53,M75,M160,M174)</f>
        <v>0</v>
      </c>
      <c r="N52" s="164">
        <f t="shared" si="35"/>
        <v>0</v>
      </c>
      <c r="O52" s="165">
        <f t="shared" si="35"/>
        <v>0</v>
      </c>
      <c r="P52" s="167"/>
    </row>
    <row r="53" spans="1:16" s="29" customFormat="1" x14ac:dyDescent="0.25">
      <c r="A53" s="168">
        <v>1000</v>
      </c>
      <c r="B53" s="168" t="s">
        <v>74</v>
      </c>
      <c r="C53" s="570">
        <f t="shared" si="4"/>
        <v>339857</v>
      </c>
      <c r="D53" s="169">
        <f t="shared" ref="D53:E53" si="36">SUM(D54,D67)</f>
        <v>179319</v>
      </c>
      <c r="E53" s="170">
        <f t="shared" si="36"/>
        <v>0</v>
      </c>
      <c r="F53" s="171">
        <f>SUM(F54,F67)</f>
        <v>179319</v>
      </c>
      <c r="G53" s="169">
        <f t="shared" ref="G53:H53" si="37">SUM(G54,G67)</f>
        <v>160538</v>
      </c>
      <c r="H53" s="170">
        <f t="shared" si="37"/>
        <v>0</v>
      </c>
      <c r="I53" s="171">
        <f>SUM(I54,I67)</f>
        <v>160538</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260177</v>
      </c>
      <c r="D54" s="176">
        <f t="shared" ref="D54:E54" si="40">SUM(D55,D58,D66)</f>
        <v>129161</v>
      </c>
      <c r="E54" s="177">
        <f t="shared" si="40"/>
        <v>2060</v>
      </c>
      <c r="F54" s="178">
        <f>SUM(F55,F58,F66)</f>
        <v>131221</v>
      </c>
      <c r="G54" s="176">
        <f t="shared" ref="G54:H54" si="41">SUM(G55,G58,G66)</f>
        <v>128956</v>
      </c>
      <c r="H54" s="177">
        <f t="shared" si="41"/>
        <v>0</v>
      </c>
      <c r="I54" s="178">
        <f>SUM(I55,I58,I66)</f>
        <v>128956</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224554</v>
      </c>
      <c r="D55" s="140">
        <f t="shared" ref="D55:E55" si="44">SUM(D56:D57)</f>
        <v>104637</v>
      </c>
      <c r="E55" s="141">
        <f t="shared" si="44"/>
        <v>2059</v>
      </c>
      <c r="F55" s="182">
        <f>SUM(F56:F57)</f>
        <v>106696</v>
      </c>
      <c r="G55" s="140">
        <f t="shared" ref="G55:H55" si="45">SUM(G56:G57)</f>
        <v>117858</v>
      </c>
      <c r="H55" s="141">
        <f t="shared" si="45"/>
        <v>0</v>
      </c>
      <c r="I55" s="182">
        <f>SUM(I56:I57)</f>
        <v>117858</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x14ac:dyDescent="0.25">
      <c r="A57" s="52">
        <v>1119</v>
      </c>
      <c r="B57" s="79" t="s">
        <v>78</v>
      </c>
      <c r="C57" s="559">
        <f t="shared" si="4"/>
        <v>224554</v>
      </c>
      <c r="D57" s="190">
        <v>104637</v>
      </c>
      <c r="E57" s="191">
        <v>2059</v>
      </c>
      <c r="F57" s="192">
        <f t="shared" si="48"/>
        <v>106696</v>
      </c>
      <c r="G57" s="190">
        <v>117858</v>
      </c>
      <c r="H57" s="191"/>
      <c r="I57" s="192">
        <f t="shared" si="49"/>
        <v>117858</v>
      </c>
      <c r="J57" s="193"/>
      <c r="K57" s="191"/>
      <c r="L57" s="192">
        <f t="shared" si="50"/>
        <v>0</v>
      </c>
      <c r="M57" s="190"/>
      <c r="N57" s="191"/>
      <c r="O57" s="192">
        <f t="shared" si="51"/>
        <v>0</v>
      </c>
      <c r="P57" s="208" t="s">
        <v>731</v>
      </c>
    </row>
    <row r="58" spans="1:16" x14ac:dyDescent="0.25">
      <c r="A58" s="195">
        <v>1140</v>
      </c>
      <c r="B58" s="79" t="s">
        <v>79</v>
      </c>
      <c r="C58" s="559">
        <f t="shared" si="4"/>
        <v>31771</v>
      </c>
      <c r="D58" s="196">
        <f t="shared" ref="D58:E58" si="52">SUM(D59:D65)</f>
        <v>20672</v>
      </c>
      <c r="E58" s="197">
        <f t="shared" si="52"/>
        <v>1</v>
      </c>
      <c r="F58" s="192">
        <f>SUM(F59:F65)</f>
        <v>20673</v>
      </c>
      <c r="G58" s="196">
        <f t="shared" ref="G58:H58" si="53">SUM(G59:G65)</f>
        <v>11098</v>
      </c>
      <c r="H58" s="197">
        <f t="shared" si="53"/>
        <v>0</v>
      </c>
      <c r="I58" s="192">
        <f>SUM(I59:I65)</f>
        <v>11098</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1026</v>
      </c>
      <c r="D60" s="190">
        <v>1025</v>
      </c>
      <c r="E60" s="191">
        <v>1</v>
      </c>
      <c r="F60" s="192">
        <f t="shared" si="56"/>
        <v>1026</v>
      </c>
      <c r="G60" s="190"/>
      <c r="H60" s="191"/>
      <c r="I60" s="192">
        <f t="shared" si="57"/>
        <v>0</v>
      </c>
      <c r="J60" s="193"/>
      <c r="K60" s="191"/>
      <c r="L60" s="192">
        <f t="shared" si="58"/>
        <v>0</v>
      </c>
      <c r="M60" s="190"/>
      <c r="N60" s="191"/>
      <c r="O60" s="192">
        <f t="shared" si="59"/>
        <v>0</v>
      </c>
      <c r="P60" s="208" t="s">
        <v>732</v>
      </c>
    </row>
    <row r="61" spans="1:16" ht="24" x14ac:dyDescent="0.25">
      <c r="A61" s="52">
        <v>1145</v>
      </c>
      <c r="B61" s="79" t="s">
        <v>82</v>
      </c>
      <c r="C61" s="559">
        <f t="shared" si="4"/>
        <v>9964</v>
      </c>
      <c r="D61" s="190">
        <v>742</v>
      </c>
      <c r="E61" s="191"/>
      <c r="F61" s="192">
        <f t="shared" si="56"/>
        <v>742</v>
      </c>
      <c r="G61" s="190">
        <v>9222</v>
      </c>
      <c r="H61" s="191"/>
      <c r="I61" s="192">
        <f t="shared" si="57"/>
        <v>9222</v>
      </c>
      <c r="J61" s="193"/>
      <c r="K61" s="191"/>
      <c r="L61" s="192">
        <f t="shared" si="58"/>
        <v>0</v>
      </c>
      <c r="M61" s="190"/>
      <c r="N61" s="191"/>
      <c r="O61" s="192">
        <f t="shared" si="59"/>
        <v>0</v>
      </c>
      <c r="P61" s="208"/>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1104</v>
      </c>
      <c r="D63" s="190">
        <v>1104</v>
      </c>
      <c r="E63" s="191"/>
      <c r="F63" s="192">
        <f t="shared" si="56"/>
        <v>1104</v>
      </c>
      <c r="G63" s="190"/>
      <c r="H63" s="191"/>
      <c r="I63" s="192">
        <f t="shared" si="57"/>
        <v>0</v>
      </c>
      <c r="J63" s="193"/>
      <c r="K63" s="191"/>
      <c r="L63" s="192">
        <f t="shared" si="58"/>
        <v>0</v>
      </c>
      <c r="M63" s="190"/>
      <c r="N63" s="191"/>
      <c r="O63" s="192">
        <f t="shared" si="59"/>
        <v>0</v>
      </c>
      <c r="P63" s="208"/>
    </row>
    <row r="64" spans="1:16" x14ac:dyDescent="0.25">
      <c r="A64" s="52">
        <v>1148</v>
      </c>
      <c r="B64" s="79" t="s">
        <v>85</v>
      </c>
      <c r="C64" s="559">
        <f t="shared" si="4"/>
        <v>13632</v>
      </c>
      <c r="D64" s="190">
        <v>13632</v>
      </c>
      <c r="E64" s="191"/>
      <c r="F64" s="192">
        <f t="shared" si="56"/>
        <v>13632</v>
      </c>
      <c r="G64" s="190"/>
      <c r="H64" s="191"/>
      <c r="I64" s="192">
        <f t="shared" si="57"/>
        <v>0</v>
      </c>
      <c r="J64" s="193"/>
      <c r="K64" s="191"/>
      <c r="L64" s="192">
        <f t="shared" si="58"/>
        <v>0</v>
      </c>
      <c r="M64" s="190"/>
      <c r="N64" s="191"/>
      <c r="O64" s="192">
        <f t="shared" si="59"/>
        <v>0</v>
      </c>
      <c r="P64" s="194"/>
    </row>
    <row r="65" spans="1:16" ht="31.5" customHeight="1" x14ac:dyDescent="0.25">
      <c r="A65" s="52">
        <v>1149</v>
      </c>
      <c r="B65" s="79" t="s">
        <v>86</v>
      </c>
      <c r="C65" s="559">
        <f t="shared" si="4"/>
        <v>1876</v>
      </c>
      <c r="D65" s="190"/>
      <c r="E65" s="191"/>
      <c r="F65" s="192">
        <f t="shared" si="56"/>
        <v>0</v>
      </c>
      <c r="G65" s="190">
        <v>1876</v>
      </c>
      <c r="H65" s="191"/>
      <c r="I65" s="192">
        <f t="shared" si="57"/>
        <v>1876</v>
      </c>
      <c r="J65" s="193"/>
      <c r="K65" s="191"/>
      <c r="L65" s="192">
        <f t="shared" si="58"/>
        <v>0</v>
      </c>
      <c r="M65" s="190"/>
      <c r="N65" s="191"/>
      <c r="O65" s="192">
        <f t="shared" si="59"/>
        <v>0</v>
      </c>
      <c r="P65" s="208"/>
    </row>
    <row r="66" spans="1:16" ht="36" x14ac:dyDescent="0.25">
      <c r="A66" s="181">
        <v>1150</v>
      </c>
      <c r="B66" s="135" t="s">
        <v>88</v>
      </c>
      <c r="C66" s="565">
        <f t="shared" si="4"/>
        <v>3852</v>
      </c>
      <c r="D66" s="199">
        <v>3852</v>
      </c>
      <c r="E66" s="200"/>
      <c r="F66" s="182">
        <f t="shared" si="56"/>
        <v>3852</v>
      </c>
      <c r="G66" s="199"/>
      <c r="H66" s="200"/>
      <c r="I66" s="182">
        <f t="shared" si="57"/>
        <v>0</v>
      </c>
      <c r="J66" s="201"/>
      <c r="K66" s="200"/>
      <c r="L66" s="182">
        <f t="shared" si="58"/>
        <v>0</v>
      </c>
      <c r="M66" s="199"/>
      <c r="N66" s="200"/>
      <c r="O66" s="182">
        <f t="shared" si="59"/>
        <v>0</v>
      </c>
      <c r="P66" s="311"/>
    </row>
    <row r="67" spans="1:16" ht="36" x14ac:dyDescent="0.25">
      <c r="A67" s="59">
        <v>1200</v>
      </c>
      <c r="B67" s="175" t="s">
        <v>89</v>
      </c>
      <c r="C67" s="557">
        <f t="shared" si="4"/>
        <v>79680</v>
      </c>
      <c r="D67" s="176">
        <f t="shared" ref="D67:E67" si="60">SUM(D68:D69)</f>
        <v>50158</v>
      </c>
      <c r="E67" s="177">
        <f t="shared" si="60"/>
        <v>-2060</v>
      </c>
      <c r="F67" s="178">
        <f>SUM(F68:F69)</f>
        <v>48098</v>
      </c>
      <c r="G67" s="176">
        <f t="shared" ref="G67:H67" si="61">SUM(G68:G69)</f>
        <v>31582</v>
      </c>
      <c r="H67" s="177">
        <f t="shared" si="61"/>
        <v>0</v>
      </c>
      <c r="I67" s="178">
        <f>SUM(I68:I69)</f>
        <v>31582</v>
      </c>
      <c r="J67" s="179">
        <f t="shared" ref="J67:K67" si="62">SUM(J68:J69)</f>
        <v>0</v>
      </c>
      <c r="K67" s="177">
        <f t="shared" si="62"/>
        <v>0</v>
      </c>
      <c r="L67" s="178">
        <f>SUM(L68:L69)</f>
        <v>0</v>
      </c>
      <c r="M67" s="176">
        <f t="shared" ref="M67:O67" si="63">SUM(M68:M69)</f>
        <v>0</v>
      </c>
      <c r="N67" s="177">
        <f t="shared" si="63"/>
        <v>0</v>
      </c>
      <c r="O67" s="178">
        <f t="shared" si="63"/>
        <v>0</v>
      </c>
      <c r="P67" s="202"/>
    </row>
    <row r="68" spans="1:16" ht="24" x14ac:dyDescent="0.25">
      <c r="A68" s="1299">
        <v>1210</v>
      </c>
      <c r="B68" s="71" t="s">
        <v>90</v>
      </c>
      <c r="C68" s="558">
        <f t="shared" si="4"/>
        <v>63226</v>
      </c>
      <c r="D68" s="185">
        <v>33203</v>
      </c>
      <c r="E68" s="186">
        <v>-600</v>
      </c>
      <c r="F68" s="187">
        <f>D68+E68</f>
        <v>32603</v>
      </c>
      <c r="G68" s="185">
        <v>30623</v>
      </c>
      <c r="H68" s="186"/>
      <c r="I68" s="187">
        <f>G68+H68</f>
        <v>30623</v>
      </c>
      <c r="J68" s="188"/>
      <c r="K68" s="186"/>
      <c r="L68" s="187">
        <f>J68+K68</f>
        <v>0</v>
      </c>
      <c r="M68" s="185"/>
      <c r="N68" s="186"/>
      <c r="O68" s="187">
        <f t="shared" ref="O68" si="64">M68+N68</f>
        <v>0</v>
      </c>
      <c r="P68" s="310" t="s">
        <v>733</v>
      </c>
    </row>
    <row r="69" spans="1:16" ht="24" x14ac:dyDescent="0.25">
      <c r="A69" s="195">
        <v>1220</v>
      </c>
      <c r="B69" s="79" t="s">
        <v>92</v>
      </c>
      <c r="C69" s="559">
        <f t="shared" si="4"/>
        <v>16454</v>
      </c>
      <c r="D69" s="196">
        <f t="shared" ref="D69:E69" si="65">SUM(D70:D74)</f>
        <v>16955</v>
      </c>
      <c r="E69" s="197">
        <f t="shared" si="65"/>
        <v>-1460</v>
      </c>
      <c r="F69" s="192">
        <f>SUM(F70:F74)</f>
        <v>15495</v>
      </c>
      <c r="G69" s="196">
        <f t="shared" ref="G69:H69" si="66">SUM(G70:G74)</f>
        <v>959</v>
      </c>
      <c r="H69" s="197">
        <f t="shared" si="66"/>
        <v>0</v>
      </c>
      <c r="I69" s="192">
        <f>SUM(I70:I74)</f>
        <v>959</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10394</v>
      </c>
      <c r="D70" s="190">
        <v>10645</v>
      </c>
      <c r="E70" s="191">
        <v>-1210</v>
      </c>
      <c r="F70" s="192">
        <f t="shared" ref="F70:F74" si="69">D70+E70</f>
        <v>9435</v>
      </c>
      <c r="G70" s="190">
        <v>959</v>
      </c>
      <c r="H70" s="191"/>
      <c r="I70" s="192">
        <f t="shared" ref="I70:I74" si="70">G70+H70</f>
        <v>959</v>
      </c>
      <c r="J70" s="193"/>
      <c r="K70" s="191"/>
      <c r="L70" s="192">
        <f t="shared" ref="L70:L74" si="71">J70+K70</f>
        <v>0</v>
      </c>
      <c r="M70" s="190"/>
      <c r="N70" s="191"/>
      <c r="O70" s="192">
        <f t="shared" ref="O70:O74" si="72">M70+N70</f>
        <v>0</v>
      </c>
      <c r="P70" s="208" t="s">
        <v>734</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5740</v>
      </c>
      <c r="D73" s="190">
        <v>5740</v>
      </c>
      <c r="E73" s="191"/>
      <c r="F73" s="192">
        <f t="shared" si="69"/>
        <v>5740</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320</v>
      </c>
      <c r="D74" s="190">
        <v>570</v>
      </c>
      <c r="E74" s="191">
        <v>-250</v>
      </c>
      <c r="F74" s="192">
        <f t="shared" si="69"/>
        <v>320</v>
      </c>
      <c r="G74" s="190"/>
      <c r="H74" s="191"/>
      <c r="I74" s="192">
        <f t="shared" si="70"/>
        <v>0</v>
      </c>
      <c r="J74" s="193"/>
      <c r="K74" s="191"/>
      <c r="L74" s="192">
        <f t="shared" si="71"/>
        <v>0</v>
      </c>
      <c r="M74" s="190"/>
      <c r="N74" s="191"/>
      <c r="O74" s="192">
        <f t="shared" si="72"/>
        <v>0</v>
      </c>
      <c r="P74" s="208"/>
    </row>
    <row r="75" spans="1:16" x14ac:dyDescent="0.25">
      <c r="A75" s="168">
        <v>2000</v>
      </c>
      <c r="B75" s="168" t="s">
        <v>98</v>
      </c>
      <c r="C75" s="570">
        <f t="shared" si="4"/>
        <v>23525</v>
      </c>
      <c r="D75" s="169">
        <f t="shared" ref="D75:O75" si="73">SUM(D76,D83,D120,D151,D152)</f>
        <v>22244</v>
      </c>
      <c r="E75" s="170">
        <f t="shared" si="73"/>
        <v>0</v>
      </c>
      <c r="F75" s="171">
        <f t="shared" si="73"/>
        <v>22244</v>
      </c>
      <c r="G75" s="169">
        <f t="shared" si="73"/>
        <v>391</v>
      </c>
      <c r="H75" s="170">
        <f t="shared" si="73"/>
        <v>0</v>
      </c>
      <c r="I75" s="171">
        <f t="shared" si="73"/>
        <v>391</v>
      </c>
      <c r="J75" s="172">
        <f t="shared" si="73"/>
        <v>890</v>
      </c>
      <c r="K75" s="170">
        <f t="shared" si="73"/>
        <v>0</v>
      </c>
      <c r="L75" s="171">
        <f t="shared" si="73"/>
        <v>890</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1299">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15944</v>
      </c>
      <c r="D83" s="176">
        <f t="shared" ref="D83:E83" si="94">SUM(D84,D85,D91,D99,D107,D108,D114,D119)</f>
        <v>15944</v>
      </c>
      <c r="E83" s="177">
        <f t="shared" si="94"/>
        <v>0</v>
      </c>
      <c r="F83" s="178">
        <f>SUM(F84,F85,F91,F99,F107,F108,F114,F119)</f>
        <v>15944</v>
      </c>
      <c r="G83" s="176">
        <f t="shared" ref="G83:H83" si="95">SUM(G84,G85,G91,G99,G107,G108,G114,G119)</f>
        <v>0</v>
      </c>
      <c r="H83" s="177">
        <f t="shared" si="95"/>
        <v>0</v>
      </c>
      <c r="I83" s="178">
        <f>SUM(I84,I85,I91,I99,I107,I108,I114,I119)</f>
        <v>0</v>
      </c>
      <c r="J83" s="179">
        <f t="shared" ref="J83:K83" si="96">SUM(J84,J85,J91,J99,J107,J108,J114,J119)</f>
        <v>0</v>
      </c>
      <c r="K83" s="177">
        <f t="shared" si="96"/>
        <v>0</v>
      </c>
      <c r="L83" s="178">
        <f>SUM(L84,L85,L91,L99,L107,L108,L114,L119)</f>
        <v>0</v>
      </c>
      <c r="M83" s="176">
        <f t="shared" ref="M83:O83" si="97">SUM(M84,M85,M91,M99,M107,M108,M114,M119)</f>
        <v>0</v>
      </c>
      <c r="N83" s="177">
        <f t="shared" si="97"/>
        <v>0</v>
      </c>
      <c r="O83" s="178">
        <f t="shared" si="97"/>
        <v>0</v>
      </c>
      <c r="P83" s="207"/>
    </row>
    <row r="84" spans="1:16" x14ac:dyDescent="0.25">
      <c r="A84" s="181">
        <v>2210</v>
      </c>
      <c r="B84" s="135" t="s">
        <v>105</v>
      </c>
      <c r="C84" s="565">
        <f t="shared" si="4"/>
        <v>483</v>
      </c>
      <c r="D84" s="199">
        <v>483</v>
      </c>
      <c r="E84" s="200"/>
      <c r="F84" s="182">
        <f>D84+E84</f>
        <v>483</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11492</v>
      </c>
      <c r="D85" s="196">
        <f t="shared" ref="D85:E85" si="100">SUM(D86:D90)</f>
        <v>11492</v>
      </c>
      <c r="E85" s="197">
        <f t="shared" si="100"/>
        <v>0</v>
      </c>
      <c r="F85" s="192">
        <f>SUM(F86:F90)</f>
        <v>11492</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ht="17.25" customHeight="1" x14ac:dyDescent="0.25">
      <c r="A86" s="52">
        <v>2221</v>
      </c>
      <c r="B86" s="79" t="s">
        <v>107</v>
      </c>
      <c r="C86" s="559">
        <f t="shared" si="99"/>
        <v>6228</v>
      </c>
      <c r="D86" s="190">
        <v>6228</v>
      </c>
      <c r="E86" s="191"/>
      <c r="F86" s="192">
        <f t="shared" ref="F86:F90" si="104">D86+E86</f>
        <v>6228</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355">
        <v>2222</v>
      </c>
      <c r="B87" s="356" t="s">
        <v>108</v>
      </c>
      <c r="C87" s="580">
        <f t="shared" si="99"/>
        <v>1354</v>
      </c>
      <c r="D87" s="242">
        <v>1354</v>
      </c>
      <c r="E87" s="211"/>
      <c r="F87" s="241">
        <f t="shared" si="104"/>
        <v>1354</v>
      </c>
      <c r="G87" s="242"/>
      <c r="H87" s="211"/>
      <c r="I87" s="241">
        <f t="shared" si="105"/>
        <v>0</v>
      </c>
      <c r="J87" s="357"/>
      <c r="K87" s="211"/>
      <c r="L87" s="241">
        <f t="shared" si="106"/>
        <v>0</v>
      </c>
      <c r="M87" s="242"/>
      <c r="N87" s="211"/>
      <c r="O87" s="241">
        <f t="shared" si="107"/>
        <v>0</v>
      </c>
      <c r="P87" s="358"/>
    </row>
    <row r="88" spans="1:16" x14ac:dyDescent="0.25">
      <c r="A88" s="52">
        <v>2223</v>
      </c>
      <c r="B88" s="79" t="s">
        <v>109</v>
      </c>
      <c r="C88" s="559">
        <f t="shared" si="99"/>
        <v>3563</v>
      </c>
      <c r="D88" s="190">
        <v>3563</v>
      </c>
      <c r="E88" s="191"/>
      <c r="F88" s="192">
        <f t="shared" si="104"/>
        <v>3563</v>
      </c>
      <c r="G88" s="190"/>
      <c r="H88" s="191"/>
      <c r="I88" s="192">
        <f t="shared" si="105"/>
        <v>0</v>
      </c>
      <c r="J88" s="193"/>
      <c r="K88" s="191"/>
      <c r="L88" s="192">
        <f t="shared" si="106"/>
        <v>0</v>
      </c>
      <c r="M88" s="190"/>
      <c r="N88" s="191"/>
      <c r="O88" s="192">
        <f t="shared" si="107"/>
        <v>0</v>
      </c>
      <c r="P88" s="208"/>
    </row>
    <row r="89" spans="1:16" ht="48.75" customHeight="1" x14ac:dyDescent="0.25">
      <c r="A89" s="52">
        <v>2224</v>
      </c>
      <c r="B89" s="79" t="s">
        <v>110</v>
      </c>
      <c r="C89" s="559">
        <f t="shared" si="99"/>
        <v>347</v>
      </c>
      <c r="D89" s="190">
        <v>347</v>
      </c>
      <c r="E89" s="191"/>
      <c r="F89" s="192">
        <f t="shared" si="104"/>
        <v>347</v>
      </c>
      <c r="G89" s="190"/>
      <c r="H89" s="191"/>
      <c r="I89" s="192">
        <f t="shared" si="105"/>
        <v>0</v>
      </c>
      <c r="J89" s="193"/>
      <c r="K89" s="191"/>
      <c r="L89" s="192">
        <f t="shared" si="106"/>
        <v>0</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597</v>
      </c>
      <c r="D91" s="196">
        <f t="shared" ref="D91:E91" si="108">SUM(D92:D98)</f>
        <v>597</v>
      </c>
      <c r="E91" s="197">
        <f t="shared" si="108"/>
        <v>0</v>
      </c>
      <c r="F91" s="192">
        <f>SUM(F92:F98)</f>
        <v>597</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t="15" customHeight="1" x14ac:dyDescent="0.25">
      <c r="A98" s="355">
        <v>2239</v>
      </c>
      <c r="B98" s="356" t="s">
        <v>119</v>
      </c>
      <c r="C98" s="580">
        <f t="shared" si="99"/>
        <v>597</v>
      </c>
      <c r="D98" s="242">
        <v>597</v>
      </c>
      <c r="E98" s="211"/>
      <c r="F98" s="241">
        <f t="shared" si="112"/>
        <v>597</v>
      </c>
      <c r="G98" s="242"/>
      <c r="H98" s="211"/>
      <c r="I98" s="241">
        <f t="shared" si="113"/>
        <v>0</v>
      </c>
      <c r="J98" s="357"/>
      <c r="K98" s="211"/>
      <c r="L98" s="241">
        <f t="shared" si="114"/>
        <v>0</v>
      </c>
      <c r="M98" s="242"/>
      <c r="N98" s="211"/>
      <c r="O98" s="241">
        <f t="shared" si="115"/>
        <v>0</v>
      </c>
      <c r="P98" s="358"/>
    </row>
    <row r="99" spans="1:16" ht="36" x14ac:dyDescent="0.25">
      <c r="A99" s="195">
        <v>2240</v>
      </c>
      <c r="B99" s="79" t="s">
        <v>120</v>
      </c>
      <c r="C99" s="559">
        <f t="shared" si="99"/>
        <v>2910</v>
      </c>
      <c r="D99" s="196">
        <f t="shared" ref="D99:E99" si="116">SUM(D100:D106)</f>
        <v>2910</v>
      </c>
      <c r="E99" s="197">
        <f t="shared" si="116"/>
        <v>0</v>
      </c>
      <c r="F99" s="192">
        <f>SUM(F100:F106)</f>
        <v>2910</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803</v>
      </c>
      <c r="D102" s="190">
        <v>803</v>
      </c>
      <c r="E102" s="191"/>
      <c r="F102" s="192">
        <f t="shared" si="120"/>
        <v>803</v>
      </c>
      <c r="G102" s="190"/>
      <c r="H102" s="191"/>
      <c r="I102" s="192">
        <f t="shared" si="121"/>
        <v>0</v>
      </c>
      <c r="J102" s="193"/>
      <c r="K102" s="191"/>
      <c r="L102" s="192">
        <f t="shared" si="122"/>
        <v>0</v>
      </c>
      <c r="M102" s="190"/>
      <c r="N102" s="191"/>
      <c r="O102" s="192">
        <f t="shared" si="123"/>
        <v>0</v>
      </c>
      <c r="P102" s="208"/>
    </row>
    <row r="103" spans="1:16" x14ac:dyDescent="0.25">
      <c r="A103" s="52">
        <v>2244</v>
      </c>
      <c r="B103" s="79" t="s">
        <v>124</v>
      </c>
      <c r="C103" s="559">
        <f t="shared" si="99"/>
        <v>1651</v>
      </c>
      <c r="D103" s="190">
        <v>1651</v>
      </c>
      <c r="E103" s="191"/>
      <c r="F103" s="192">
        <f t="shared" si="120"/>
        <v>1651</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456</v>
      </c>
      <c r="D106" s="190">
        <v>456</v>
      </c>
      <c r="E106" s="191"/>
      <c r="F106" s="192">
        <f t="shared" si="120"/>
        <v>456</v>
      </c>
      <c r="G106" s="190"/>
      <c r="H106" s="191"/>
      <c r="I106" s="192">
        <f t="shared" si="121"/>
        <v>0</v>
      </c>
      <c r="J106" s="193"/>
      <c r="K106" s="191"/>
      <c r="L106" s="192">
        <f t="shared" si="122"/>
        <v>0</v>
      </c>
      <c r="M106" s="190"/>
      <c r="N106" s="191"/>
      <c r="O106" s="192">
        <f t="shared" si="123"/>
        <v>0</v>
      </c>
      <c r="P106" s="208"/>
    </row>
    <row r="107" spans="1:16" x14ac:dyDescent="0.25">
      <c r="A107" s="195">
        <v>2250</v>
      </c>
      <c r="B107" s="79" t="s">
        <v>128</v>
      </c>
      <c r="C107" s="559">
        <f t="shared" si="99"/>
        <v>436</v>
      </c>
      <c r="D107" s="190">
        <v>436</v>
      </c>
      <c r="E107" s="191"/>
      <c r="F107" s="192">
        <f t="shared" si="120"/>
        <v>436</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26</v>
      </c>
      <c r="D108" s="196">
        <f t="shared" ref="D108:E108" si="124">SUM(D109:D113)</f>
        <v>26</v>
      </c>
      <c r="E108" s="197">
        <f t="shared" si="124"/>
        <v>0</v>
      </c>
      <c r="F108" s="192">
        <f>SUM(F109:F113)</f>
        <v>26</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26</v>
      </c>
      <c r="D113" s="190">
        <v>26</v>
      </c>
      <c r="E113" s="191"/>
      <c r="F113" s="192">
        <f t="shared" si="128"/>
        <v>26</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v>0</v>
      </c>
      <c r="H117" s="191"/>
      <c r="I117" s="192">
        <f t="shared" si="137"/>
        <v>0</v>
      </c>
      <c r="J117" s="193"/>
      <c r="K117" s="191"/>
      <c r="L117" s="192">
        <f t="shared" si="138"/>
        <v>0</v>
      </c>
      <c r="M117" s="190"/>
      <c r="N117" s="19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7581</v>
      </c>
      <c r="D120" s="214">
        <f t="shared" ref="D120:E120" si="140">SUM(D121,D126,D130,D131,D134,D138,D146,D147,D150)</f>
        <v>6300</v>
      </c>
      <c r="E120" s="215">
        <f t="shared" si="140"/>
        <v>0</v>
      </c>
      <c r="F120" s="216">
        <f>SUM(F121,F126,F130,F131,F134,F138,F146,F147,F150)</f>
        <v>6300</v>
      </c>
      <c r="G120" s="214">
        <f t="shared" ref="G120:H120" si="141">SUM(G121,G126,G130,G131,G134,G138,G146,G147,G150)</f>
        <v>391</v>
      </c>
      <c r="H120" s="215">
        <f t="shared" si="141"/>
        <v>0</v>
      </c>
      <c r="I120" s="216">
        <f>SUM(I121,I126,I130,I131,I134,I138,I146,I147,I150)</f>
        <v>391</v>
      </c>
      <c r="J120" s="217">
        <f t="shared" ref="J120:K120" si="142">SUM(J121,J126,J130,J131,J134,J138,J146,J147,J150)</f>
        <v>890</v>
      </c>
      <c r="K120" s="215">
        <f t="shared" si="142"/>
        <v>0</v>
      </c>
      <c r="L120" s="216">
        <f>SUM(L121,L126,L130,L131,L134,L138,L146,L147,L150)</f>
        <v>890</v>
      </c>
      <c r="M120" s="214">
        <f t="shared" ref="M120:O120" si="143">SUM(M121,M126,M130,M131,M134,M138,M146,M147,M150)</f>
        <v>0</v>
      </c>
      <c r="N120" s="215">
        <f t="shared" si="143"/>
        <v>0</v>
      </c>
      <c r="O120" s="216">
        <f t="shared" si="143"/>
        <v>0</v>
      </c>
      <c r="P120" s="207"/>
    </row>
    <row r="121" spans="1:16" ht="24" x14ac:dyDescent="0.25">
      <c r="A121" s="1299">
        <v>2310</v>
      </c>
      <c r="B121" s="71" t="s">
        <v>142</v>
      </c>
      <c r="C121" s="558">
        <f t="shared" si="99"/>
        <v>1667</v>
      </c>
      <c r="D121" s="204">
        <f t="shared" ref="D121:O121" si="144">SUM(D122:D125)</f>
        <v>1667</v>
      </c>
      <c r="E121" s="205">
        <f t="shared" si="144"/>
        <v>0</v>
      </c>
      <c r="F121" s="187">
        <f t="shared" si="144"/>
        <v>1667</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612</v>
      </c>
      <c r="D122" s="190">
        <v>612</v>
      </c>
      <c r="E122" s="191"/>
      <c r="F122" s="192">
        <f t="shared" ref="F122:F125" si="145">D122+E122</f>
        <v>612</v>
      </c>
      <c r="G122" s="190"/>
      <c r="H122" s="191"/>
      <c r="I122" s="192">
        <f t="shared" ref="I122:I125" si="146">G122+H122</f>
        <v>0</v>
      </c>
      <c r="J122" s="193"/>
      <c r="K122" s="191"/>
      <c r="L122" s="192">
        <f t="shared" ref="L122:L125" si="147">J122+K122</f>
        <v>0</v>
      </c>
      <c r="M122" s="190"/>
      <c r="N122" s="191"/>
      <c r="O122" s="192">
        <f t="shared" ref="O122:O125" si="148">M122+N122</f>
        <v>0</v>
      </c>
      <c r="P122" s="208"/>
    </row>
    <row r="123" spans="1:16" x14ac:dyDescent="0.25">
      <c r="A123" s="355">
        <v>2312</v>
      </c>
      <c r="B123" s="356" t="s">
        <v>144</v>
      </c>
      <c r="C123" s="580">
        <f t="shared" si="99"/>
        <v>1055</v>
      </c>
      <c r="D123" s="242">
        <v>1055</v>
      </c>
      <c r="E123" s="211"/>
      <c r="F123" s="241">
        <f t="shared" si="145"/>
        <v>1055</v>
      </c>
      <c r="G123" s="242"/>
      <c r="H123" s="211"/>
      <c r="I123" s="241">
        <f t="shared" si="146"/>
        <v>0</v>
      </c>
      <c r="J123" s="357"/>
      <c r="K123" s="211"/>
      <c r="L123" s="241">
        <f t="shared" si="147"/>
        <v>0</v>
      </c>
      <c r="M123" s="242"/>
      <c r="N123" s="211"/>
      <c r="O123" s="241">
        <f t="shared" si="148"/>
        <v>0</v>
      </c>
      <c r="P123" s="35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4" hidden="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36</v>
      </c>
      <c r="D126" s="196">
        <f t="shared" ref="D126:E126" si="149">SUM(D127:D129)</f>
        <v>36</v>
      </c>
      <c r="E126" s="197">
        <f t="shared" si="149"/>
        <v>0</v>
      </c>
      <c r="F126" s="192">
        <f>SUM(F127:F129)</f>
        <v>36</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36</v>
      </c>
      <c r="D128" s="190">
        <v>36</v>
      </c>
      <c r="E128" s="191"/>
      <c r="F128" s="192">
        <f t="shared" si="153"/>
        <v>36</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0.5" customHeight="1" x14ac:dyDescent="0.25">
      <c r="A131" s="195">
        <v>2340</v>
      </c>
      <c r="B131" s="79" t="s">
        <v>152</v>
      </c>
      <c r="C131" s="559">
        <f t="shared" si="99"/>
        <v>35</v>
      </c>
      <c r="D131" s="196">
        <f t="shared" ref="D131:E131" si="157">SUM(D132:D133)</f>
        <v>35</v>
      </c>
      <c r="E131" s="197">
        <f t="shared" si="157"/>
        <v>0</v>
      </c>
      <c r="F131" s="192">
        <f>SUM(F132:F133)</f>
        <v>35</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35</v>
      </c>
      <c r="D132" s="190">
        <v>35</v>
      </c>
      <c r="E132" s="191"/>
      <c r="F132" s="192">
        <f t="shared" ref="F132:F133" si="161">D132+E132</f>
        <v>35</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6.5" customHeight="1" x14ac:dyDescent="0.25">
      <c r="A134" s="181">
        <v>2350</v>
      </c>
      <c r="B134" s="135" t="s">
        <v>155</v>
      </c>
      <c r="C134" s="565">
        <f t="shared" si="99"/>
        <v>2323</v>
      </c>
      <c r="D134" s="140">
        <f t="shared" ref="D134:E134" si="165">SUM(D135:D137)</f>
        <v>2323</v>
      </c>
      <c r="E134" s="141">
        <f t="shared" si="165"/>
        <v>0</v>
      </c>
      <c r="F134" s="182">
        <f>SUM(F135:F137)</f>
        <v>2323</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132</v>
      </c>
      <c r="D135" s="185">
        <v>132</v>
      </c>
      <c r="E135" s="186"/>
      <c r="F135" s="187">
        <f t="shared" ref="F135:F137" si="169">D135+E135</f>
        <v>132</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355">
        <v>2352</v>
      </c>
      <c r="B136" s="356" t="s">
        <v>157</v>
      </c>
      <c r="C136" s="580">
        <f t="shared" si="99"/>
        <v>2191</v>
      </c>
      <c r="D136" s="242">
        <v>2191</v>
      </c>
      <c r="E136" s="211"/>
      <c r="F136" s="241">
        <f t="shared" si="169"/>
        <v>2191</v>
      </c>
      <c r="G136" s="242"/>
      <c r="H136" s="211"/>
      <c r="I136" s="241">
        <f t="shared" si="170"/>
        <v>0</v>
      </c>
      <c r="J136" s="357"/>
      <c r="K136" s="211"/>
      <c r="L136" s="241">
        <f t="shared" si="171"/>
        <v>0</v>
      </c>
      <c r="M136" s="242"/>
      <c r="N136" s="211"/>
      <c r="O136" s="241">
        <f t="shared" si="172"/>
        <v>0</v>
      </c>
      <c r="P136" s="35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1945</v>
      </c>
      <c r="D138" s="196">
        <f t="shared" ref="D138:E138" si="173">SUM(D139:D145)</f>
        <v>1055</v>
      </c>
      <c r="E138" s="197">
        <f t="shared" si="173"/>
        <v>0</v>
      </c>
      <c r="F138" s="192">
        <f>SUM(F139:F145)</f>
        <v>1055</v>
      </c>
      <c r="G138" s="196">
        <f t="shared" ref="G138:H138" si="174">SUM(G139:G145)</f>
        <v>0</v>
      </c>
      <c r="H138" s="197">
        <f t="shared" si="174"/>
        <v>0</v>
      </c>
      <c r="I138" s="192">
        <f>SUM(I139:I145)</f>
        <v>0</v>
      </c>
      <c r="J138" s="198">
        <f t="shared" ref="J138:K138" si="175">SUM(J139:J145)</f>
        <v>890</v>
      </c>
      <c r="K138" s="197">
        <f t="shared" si="175"/>
        <v>0</v>
      </c>
      <c r="L138" s="192">
        <f>SUM(L139:L145)</f>
        <v>890</v>
      </c>
      <c r="M138" s="196">
        <f t="shared" ref="M138:O138" si="176">SUM(M139:M145)</f>
        <v>0</v>
      </c>
      <c r="N138" s="197">
        <f t="shared" si="176"/>
        <v>0</v>
      </c>
      <c r="O138" s="192">
        <f t="shared" si="176"/>
        <v>0</v>
      </c>
      <c r="P138" s="194"/>
    </row>
    <row r="139" spans="1:16" x14ac:dyDescent="0.25">
      <c r="A139" s="51">
        <v>2361</v>
      </c>
      <c r="B139" s="79" t="s">
        <v>160</v>
      </c>
      <c r="C139" s="559">
        <f t="shared" si="99"/>
        <v>896</v>
      </c>
      <c r="D139" s="190">
        <v>896</v>
      </c>
      <c r="E139" s="191"/>
      <c r="F139" s="192">
        <f t="shared" ref="F139:F146" si="177">D139+E139</f>
        <v>896</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x14ac:dyDescent="0.25">
      <c r="A140" s="51">
        <v>2362</v>
      </c>
      <c r="B140" s="79" t="s">
        <v>161</v>
      </c>
      <c r="C140" s="559">
        <f t="shared" si="99"/>
        <v>159</v>
      </c>
      <c r="D140" s="190">
        <v>159</v>
      </c>
      <c r="E140" s="191"/>
      <c r="F140" s="192">
        <f t="shared" si="177"/>
        <v>159</v>
      </c>
      <c r="G140" s="190"/>
      <c r="H140" s="191"/>
      <c r="I140" s="192">
        <f t="shared" si="178"/>
        <v>0</v>
      </c>
      <c r="J140" s="193"/>
      <c r="K140" s="191"/>
      <c r="L140" s="192">
        <f t="shared" si="179"/>
        <v>0</v>
      </c>
      <c r="M140" s="190"/>
      <c r="N140" s="191"/>
      <c r="O140" s="192">
        <f t="shared" si="180"/>
        <v>0</v>
      </c>
      <c r="P140" s="194"/>
    </row>
    <row r="141" spans="1:16" x14ac:dyDescent="0.25">
      <c r="A141" s="51">
        <v>2363</v>
      </c>
      <c r="B141" s="79" t="s">
        <v>162</v>
      </c>
      <c r="C141" s="559">
        <f t="shared" si="99"/>
        <v>890</v>
      </c>
      <c r="D141" s="190"/>
      <c r="E141" s="191"/>
      <c r="F141" s="192">
        <f t="shared" si="177"/>
        <v>0</v>
      </c>
      <c r="G141" s="190"/>
      <c r="H141" s="191"/>
      <c r="I141" s="192">
        <f t="shared" si="178"/>
        <v>0</v>
      </c>
      <c r="J141" s="193">
        <v>890</v>
      </c>
      <c r="K141" s="191"/>
      <c r="L141" s="192">
        <f t="shared" si="179"/>
        <v>890</v>
      </c>
      <c r="M141" s="190"/>
      <c r="N141" s="191"/>
      <c r="O141" s="192">
        <f t="shared" si="180"/>
        <v>0</v>
      </c>
      <c r="P141" s="451"/>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1575</v>
      </c>
      <c r="D146" s="199">
        <v>1184</v>
      </c>
      <c r="E146" s="200"/>
      <c r="F146" s="182">
        <f t="shared" si="177"/>
        <v>1184</v>
      </c>
      <c r="G146" s="199">
        <v>391</v>
      </c>
      <c r="H146" s="200"/>
      <c r="I146" s="182">
        <f t="shared" si="178"/>
        <v>391</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1299">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1299">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1299">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1299">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1299">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870</v>
      </c>
      <c r="D181" s="163">
        <f t="shared" ref="D181:O181" si="245">SUM(D182,D211,D252,D265)</f>
        <v>620</v>
      </c>
      <c r="E181" s="164">
        <f t="shared" si="245"/>
        <v>0</v>
      </c>
      <c r="F181" s="165">
        <f t="shared" si="245"/>
        <v>620</v>
      </c>
      <c r="G181" s="163">
        <f t="shared" si="245"/>
        <v>250</v>
      </c>
      <c r="H181" s="164">
        <f t="shared" si="245"/>
        <v>0</v>
      </c>
      <c r="I181" s="165">
        <f t="shared" si="245"/>
        <v>250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870</v>
      </c>
      <c r="D182" s="169">
        <f t="shared" ref="D182:E182" si="246">D183+D187</f>
        <v>620</v>
      </c>
      <c r="E182" s="170">
        <f t="shared" si="246"/>
        <v>0</v>
      </c>
      <c r="F182" s="171">
        <f>F183+F187</f>
        <v>620</v>
      </c>
      <c r="G182" s="169">
        <f t="shared" ref="G182:H182" si="247">G183+G187</f>
        <v>250</v>
      </c>
      <c r="H182" s="170">
        <f t="shared" si="247"/>
        <v>0</v>
      </c>
      <c r="I182" s="171">
        <f>I183+I187</f>
        <v>250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1299">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870</v>
      </c>
      <c r="D187" s="176">
        <f t="shared" ref="D187:E187" si="258">D188+D198+D199+D206+D207+D208+D210</f>
        <v>620</v>
      </c>
      <c r="E187" s="177">
        <f t="shared" si="258"/>
        <v>0</v>
      </c>
      <c r="F187" s="178">
        <f>F188+F198+F199+F206+F207+F208+F210</f>
        <v>620</v>
      </c>
      <c r="G187" s="176">
        <f t="shared" ref="G187:H187" si="259">G188+G198+G199+G206+G207+G208+G210</f>
        <v>250</v>
      </c>
      <c r="H187" s="177">
        <f t="shared" si="259"/>
        <v>0</v>
      </c>
      <c r="I187" s="178">
        <f>I188+I198+I199+I206+I207+I208+I210</f>
        <v>250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870</v>
      </c>
      <c r="D199" s="196">
        <f t="shared" ref="D199:E199" si="270">SUM(D200:D205)</f>
        <v>620</v>
      </c>
      <c r="E199" s="197">
        <f t="shared" si="270"/>
        <v>0</v>
      </c>
      <c r="F199" s="192">
        <f>SUM(F200:F205)</f>
        <v>620</v>
      </c>
      <c r="G199" s="196">
        <f t="shared" ref="G199:H199" si="271">SUM(G200:G205)</f>
        <v>250</v>
      </c>
      <c r="H199" s="197">
        <f t="shared" si="271"/>
        <v>0</v>
      </c>
      <c r="I199" s="192">
        <f>SUM(I200:I205)</f>
        <v>250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250</v>
      </c>
      <c r="D201" s="190"/>
      <c r="E201" s="191"/>
      <c r="F201" s="192">
        <f t="shared" si="274"/>
        <v>0</v>
      </c>
      <c r="G201" s="190">
        <v>250</v>
      </c>
      <c r="H201" s="191"/>
      <c r="I201" s="192">
        <f t="shared" si="275"/>
        <v>250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620</v>
      </c>
      <c r="D204" s="190">
        <v>620</v>
      </c>
      <c r="E204" s="191"/>
      <c r="F204" s="192">
        <f t="shared" si="274"/>
        <v>620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1299">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1299">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1299">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1298">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1299">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1299">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364252</v>
      </c>
      <c r="D272" s="269">
        <f>SUM(D269,D265,D252,D211,D182,D174,D160,D75,D53)</f>
        <v>202183</v>
      </c>
      <c r="E272" s="270">
        <f t="shared" ref="E272:O272" si="371">SUM(E269,E265,E252,E211,E182,E174,E160,E75,E53)</f>
        <v>0</v>
      </c>
      <c r="F272" s="271">
        <f t="shared" si="371"/>
        <v>202183</v>
      </c>
      <c r="G272" s="269">
        <f t="shared" si="371"/>
        <v>161179</v>
      </c>
      <c r="H272" s="270">
        <f t="shared" si="371"/>
        <v>0</v>
      </c>
      <c r="I272" s="271">
        <f t="shared" si="371"/>
        <v>161179</v>
      </c>
      <c r="J272" s="272">
        <f t="shared" si="371"/>
        <v>890</v>
      </c>
      <c r="K272" s="270">
        <f t="shared" si="371"/>
        <v>0</v>
      </c>
      <c r="L272" s="271">
        <f t="shared" si="371"/>
        <v>890</v>
      </c>
      <c r="M272" s="269">
        <f t="shared" si="371"/>
        <v>0</v>
      </c>
      <c r="N272" s="270">
        <f t="shared" si="371"/>
        <v>0</v>
      </c>
      <c r="O272" s="271">
        <f t="shared" si="371"/>
        <v>0</v>
      </c>
      <c r="P272" s="273"/>
    </row>
    <row r="273" spans="1:16" s="29" customFormat="1" ht="13.5" thickTop="1" thickBot="1" x14ac:dyDescent="0.3">
      <c r="A273" s="1373" t="s">
        <v>295</v>
      </c>
      <c r="B273" s="1374"/>
      <c r="C273" s="576">
        <f t="shared" si="291"/>
        <v>-10</v>
      </c>
      <c r="D273" s="274">
        <f>SUM(D24,D25,D41,D43)-D51</f>
        <v>0</v>
      </c>
      <c r="E273" s="275">
        <f t="shared" ref="E273:F273" si="372">SUM(E24,E25,E41,E43)-E51</f>
        <v>0</v>
      </c>
      <c r="F273" s="276">
        <f t="shared" si="372"/>
        <v>0</v>
      </c>
      <c r="G273" s="274">
        <f>SUM(G24,G25,G43)-G51</f>
        <v>0</v>
      </c>
      <c r="H273" s="1303">
        <f t="shared" ref="H273:I273" si="373">SUM(H24,H25,H43)-H51</f>
        <v>0</v>
      </c>
      <c r="I273" s="1304">
        <f t="shared" si="373"/>
        <v>0</v>
      </c>
      <c r="J273" s="277">
        <f t="shared" ref="J273:K273" si="374">(J26+J43)-J51</f>
        <v>-10</v>
      </c>
      <c r="K273" s="275">
        <f t="shared" si="374"/>
        <v>0</v>
      </c>
      <c r="L273" s="276">
        <f>(L26+L43)-L51</f>
        <v>-10</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10</v>
      </c>
      <c r="D274" s="279">
        <f t="shared" ref="D274:O274" si="376">SUM(D275,D276)-D283+D284</f>
        <v>0</v>
      </c>
      <c r="E274" s="280">
        <f t="shared" si="376"/>
        <v>0</v>
      </c>
      <c r="F274" s="281">
        <f t="shared" si="376"/>
        <v>0</v>
      </c>
      <c r="G274" s="279">
        <f t="shared" si="376"/>
        <v>0</v>
      </c>
      <c r="H274" s="280">
        <f t="shared" si="376"/>
        <v>0</v>
      </c>
      <c r="I274" s="281">
        <f t="shared" si="376"/>
        <v>0</v>
      </c>
      <c r="J274" s="286">
        <f t="shared" si="376"/>
        <v>10</v>
      </c>
      <c r="K274" s="280">
        <f t="shared" si="376"/>
        <v>0</v>
      </c>
      <c r="L274" s="281">
        <f t="shared" si="376"/>
        <v>10</v>
      </c>
      <c r="M274" s="279">
        <f t="shared" si="376"/>
        <v>0</v>
      </c>
      <c r="N274" s="280">
        <f t="shared" si="376"/>
        <v>0</v>
      </c>
      <c r="O274" s="281">
        <f t="shared" si="376"/>
        <v>0</v>
      </c>
      <c r="P274" s="283"/>
    </row>
    <row r="275" spans="1:16" s="29" customFormat="1" ht="12.75" thickBot="1" x14ac:dyDescent="0.3">
      <c r="A275" s="149" t="s">
        <v>297</v>
      </c>
      <c r="B275" s="149" t="s">
        <v>298</v>
      </c>
      <c r="C275" s="567">
        <f t="shared" si="291"/>
        <v>10</v>
      </c>
      <c r="D275" s="150">
        <f>D21-D269</f>
        <v>0</v>
      </c>
      <c r="E275" s="150">
        <f t="shared" ref="E275:O275" si="377">E21-E269</f>
        <v>0</v>
      </c>
      <c r="F275" s="150">
        <f t="shared" si="377"/>
        <v>0</v>
      </c>
      <c r="G275" s="150">
        <f t="shared" si="377"/>
        <v>0</v>
      </c>
      <c r="H275" s="150">
        <f t="shared" si="377"/>
        <v>0</v>
      </c>
      <c r="I275" s="150">
        <f t="shared" si="377"/>
        <v>0</v>
      </c>
      <c r="J275" s="150">
        <f t="shared" si="377"/>
        <v>10</v>
      </c>
      <c r="K275" s="150">
        <f t="shared" si="377"/>
        <v>0</v>
      </c>
      <c r="L275" s="567">
        <f t="shared" si="377"/>
        <v>10</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Lwo3m+YWkCFN29g0vQNkjCQiID+c+pA1k7bJM5XE1rEO36s3ffciW9NC2KF7smaVXWbsliSlz6WIgWBlW13rsg==" saltValue="AcHvBh1khD3/6WG0Bjf/fA==" spinCount="100000" sheet="1" objects="1" scenarios="1" formatCells="0" formatColumns="0" formatRows="0" sort="0"/>
  <autoFilter ref="A18:P284">
    <filterColumn colId="2">
      <filters>
        <filter val="1 026"/>
        <filter val="1 055"/>
        <filter val="1 104"/>
        <filter val="1 354"/>
        <filter val="1 575"/>
        <filter val="1 651"/>
        <filter val="1 667"/>
        <filter val="1 876"/>
        <filter val="1 945"/>
        <filter val="10"/>
        <filter val="-10"/>
        <filter val="10 394"/>
        <filter val="11 492"/>
        <filter val="13 632"/>
        <filter val="132"/>
        <filter val="15 944"/>
        <filter val="159"/>
        <filter val="16 454"/>
        <filter val="2 191"/>
        <filter val="2 323"/>
        <filter val="2 910"/>
        <filter val="224 554"/>
        <filter val="23 525"/>
        <filter val="250"/>
        <filter val="26"/>
        <filter val="260 177"/>
        <filter val="3 563"/>
        <filter val="3 852"/>
        <filter val="31 771"/>
        <filter val="320"/>
        <filter val="339 857"/>
        <filter val="347"/>
        <filter val="35"/>
        <filter val="36"/>
        <filter val="363 362"/>
        <filter val="363 382"/>
        <filter val="364 252"/>
        <filter val="4 169"/>
        <filter val="436"/>
        <filter val="456"/>
        <filter val="483"/>
        <filter val="5 740"/>
        <filter val="597"/>
        <filter val="6 228"/>
        <filter val="612"/>
        <filter val="620"/>
        <filter val="63 226"/>
        <filter val="7 581"/>
        <filter val="79 680"/>
        <filter val="803"/>
        <filter val="870"/>
        <filter val="880"/>
        <filter val="890"/>
        <filter val="896"/>
        <filter val="9 964"/>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43.pielikums Jūrmalas pilsētas domes
2020.gada 17.decembra saistošajiem noteikumiem Nr.38
(protokols Nr.23, 14.punkts)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R302"/>
  <sheetViews>
    <sheetView showGridLines="0" view="pageLayout" zoomScaleNormal="100" workbookViewId="0">
      <selection activeCell="S13" sqref="S13"/>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736</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737</v>
      </c>
      <c r="D3" s="1410"/>
      <c r="E3" s="1410"/>
      <c r="F3" s="1410"/>
      <c r="G3" s="1410"/>
      <c r="H3" s="1410"/>
      <c r="I3" s="1410"/>
      <c r="J3" s="1410"/>
      <c r="K3" s="1410"/>
      <c r="L3" s="1410"/>
      <c r="M3" s="1410"/>
      <c r="N3" s="1410"/>
      <c r="O3" s="1410"/>
      <c r="P3" s="1411"/>
      <c r="Q3" s="590"/>
    </row>
    <row r="4" spans="1:17" ht="12.75" customHeight="1" x14ac:dyDescent="0.25">
      <c r="A4" s="3" t="s">
        <v>4</v>
      </c>
      <c r="B4" s="4"/>
      <c r="C4" s="1422" t="s">
        <v>738</v>
      </c>
      <c r="D4" s="1410"/>
      <c r="E4" s="1410"/>
      <c r="F4" s="1410"/>
      <c r="G4" s="1410"/>
      <c r="H4" s="1410"/>
      <c r="I4" s="1410"/>
      <c r="J4" s="1410"/>
      <c r="K4" s="1410"/>
      <c r="L4" s="1410"/>
      <c r="M4" s="1410"/>
      <c r="N4" s="1410"/>
      <c r="O4" s="1410"/>
      <c r="P4" s="1411"/>
      <c r="Q4" s="590"/>
    </row>
    <row r="5" spans="1:17" ht="12.75" customHeight="1" x14ac:dyDescent="0.25">
      <c r="A5" s="5" t="s">
        <v>6</v>
      </c>
      <c r="B5" s="6"/>
      <c r="C5" s="1404" t="s">
        <v>739</v>
      </c>
      <c r="D5" s="1404"/>
      <c r="E5" s="1404"/>
      <c r="F5" s="1404"/>
      <c r="G5" s="1404"/>
      <c r="H5" s="1404"/>
      <c r="I5" s="1404"/>
      <c r="J5" s="1404"/>
      <c r="K5" s="1404"/>
      <c r="L5" s="1404"/>
      <c r="M5" s="1404"/>
      <c r="N5" s="1404"/>
      <c r="O5" s="1404"/>
      <c r="P5" s="1405"/>
      <c r="Q5" s="590"/>
    </row>
    <row r="6" spans="1:17" ht="12.75" customHeight="1" x14ac:dyDescent="0.25">
      <c r="A6" s="5" t="s">
        <v>8</v>
      </c>
      <c r="B6" s="6"/>
      <c r="C6" s="1423" t="s">
        <v>716</v>
      </c>
      <c r="D6" s="1404"/>
      <c r="E6" s="1404"/>
      <c r="F6" s="1404"/>
      <c r="G6" s="1404"/>
      <c r="H6" s="1404"/>
      <c r="I6" s="1404"/>
      <c r="J6" s="1404"/>
      <c r="K6" s="1404"/>
      <c r="L6" s="1404"/>
      <c r="M6" s="1404"/>
      <c r="N6" s="1404"/>
      <c r="O6" s="1404"/>
      <c r="P6" s="1405"/>
      <c r="Q6" s="590"/>
    </row>
    <row r="7" spans="1:17" ht="24.75" customHeight="1" x14ac:dyDescent="0.25">
      <c r="A7" s="5" t="s">
        <v>10</v>
      </c>
      <c r="B7" s="6"/>
      <c r="C7" s="1410" t="s">
        <v>723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740</v>
      </c>
      <c r="D9" s="1404"/>
      <c r="E9" s="1404"/>
      <c r="F9" s="1404"/>
      <c r="G9" s="1404"/>
      <c r="H9" s="1404"/>
      <c r="I9" s="1404"/>
      <c r="J9" s="1404"/>
      <c r="K9" s="1404"/>
      <c r="L9" s="1404"/>
      <c r="M9" s="1404"/>
      <c r="N9" s="1404"/>
      <c r="O9" s="1404"/>
      <c r="P9" s="1405"/>
      <c r="Q9" s="590"/>
    </row>
    <row r="10" spans="1:17" ht="12.75" customHeight="1" x14ac:dyDescent="0.25">
      <c r="A10" s="5"/>
      <c r="B10" s="6" t="s">
        <v>15</v>
      </c>
      <c r="C10" s="1404" t="s">
        <v>741</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742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8" s="13" customFormat="1" ht="61.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8"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8" s="29" customFormat="1" hidden="1" x14ac:dyDescent="0.25">
      <c r="A19" s="20"/>
      <c r="B19" s="21" t="s">
        <v>39</v>
      </c>
      <c r="C19" s="162"/>
      <c r="D19" s="22"/>
      <c r="E19" s="23"/>
      <c r="F19" s="24"/>
      <c r="G19" s="25"/>
      <c r="H19" s="26"/>
      <c r="I19" s="24"/>
      <c r="J19" s="27"/>
      <c r="K19" s="26"/>
      <c r="L19" s="24"/>
      <c r="M19" s="25"/>
      <c r="N19" s="26"/>
      <c r="O19" s="24"/>
      <c r="P19" s="28"/>
    </row>
    <row r="20" spans="1:18" s="29" customFormat="1" ht="12.75" thickBot="1" x14ac:dyDescent="0.3">
      <c r="A20" s="30"/>
      <c r="B20" s="31" t="s">
        <v>40</v>
      </c>
      <c r="C20" s="552">
        <f>F20+I20+L20+O20</f>
        <v>675599</v>
      </c>
      <c r="D20" s="32">
        <f t="shared" ref="D20:E20" si="0">SUM(D21,D24,D25,D41,D43)</f>
        <v>598997</v>
      </c>
      <c r="E20" s="33">
        <f t="shared" si="0"/>
        <v>0</v>
      </c>
      <c r="F20" s="34">
        <f>SUM(F21,F24,F25,F41,F43)</f>
        <v>598997</v>
      </c>
      <c r="G20" s="32">
        <f t="shared" ref="G20:H20" si="1">SUM(G21,G24,G43)</f>
        <v>72388</v>
      </c>
      <c r="H20" s="33">
        <f t="shared" si="1"/>
        <v>0</v>
      </c>
      <c r="I20" s="34">
        <f>SUM(I21,I24,I43)</f>
        <v>72388</v>
      </c>
      <c r="J20" s="35">
        <f t="shared" ref="J20:K20" si="2">SUM(J21,J26,J43)</f>
        <v>4214</v>
      </c>
      <c r="K20" s="33">
        <f t="shared" si="2"/>
        <v>0</v>
      </c>
      <c r="L20" s="34">
        <f>SUM(L21,L26,L43)</f>
        <v>4214</v>
      </c>
      <c r="M20" s="32">
        <f t="shared" ref="M20:O20" si="3">SUM(M21,M45)</f>
        <v>0</v>
      </c>
      <c r="N20" s="33">
        <f t="shared" si="3"/>
        <v>0</v>
      </c>
      <c r="O20" s="34">
        <f t="shared" si="3"/>
        <v>0</v>
      </c>
      <c r="P20" s="36"/>
    </row>
    <row r="21" spans="1:18" ht="12.75" thickTop="1" x14ac:dyDescent="0.25">
      <c r="A21" s="37"/>
      <c r="B21" s="38" t="s">
        <v>41</v>
      </c>
      <c r="C21" s="553">
        <f t="shared" ref="C21:C84" si="4">F21+I21+L21+O21</f>
        <v>282</v>
      </c>
      <c r="D21" s="39">
        <f t="shared" ref="D21:E21" si="5">SUM(D22:D23)</f>
        <v>0</v>
      </c>
      <c r="E21" s="40">
        <f t="shared" si="5"/>
        <v>0</v>
      </c>
      <c r="F21" s="41">
        <f>SUM(F22:F23)</f>
        <v>0</v>
      </c>
      <c r="G21" s="39">
        <f t="shared" ref="G21:H21" si="6">SUM(G22:G23)</f>
        <v>0</v>
      </c>
      <c r="H21" s="40">
        <f t="shared" si="6"/>
        <v>0</v>
      </c>
      <c r="I21" s="41">
        <f>SUM(I22:I23)</f>
        <v>0</v>
      </c>
      <c r="J21" s="42">
        <f t="shared" ref="J21:K21" si="7">SUM(J22:J23)</f>
        <v>282</v>
      </c>
      <c r="K21" s="40">
        <f t="shared" si="7"/>
        <v>0</v>
      </c>
      <c r="L21" s="41">
        <f>SUM(L22:L23)</f>
        <v>282</v>
      </c>
      <c r="M21" s="39">
        <f t="shared" ref="M21:O21" si="8">SUM(M22:M23)</f>
        <v>0</v>
      </c>
      <c r="N21" s="40">
        <f t="shared" si="8"/>
        <v>0</v>
      </c>
      <c r="O21" s="41">
        <f t="shared" si="8"/>
        <v>0</v>
      </c>
      <c r="P21" s="43"/>
    </row>
    <row r="22" spans="1:18"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8" x14ac:dyDescent="0.25">
      <c r="A23" s="368"/>
      <c r="B23" s="355" t="s">
        <v>43</v>
      </c>
      <c r="C23" s="579">
        <f t="shared" si="4"/>
        <v>282</v>
      </c>
      <c r="D23" s="329"/>
      <c r="E23" s="330"/>
      <c r="F23" s="331">
        <f t="shared" ref="F23:F25" si="9">D23+E23</f>
        <v>0</v>
      </c>
      <c r="G23" s="329"/>
      <c r="H23" s="330"/>
      <c r="I23" s="331">
        <f t="shared" ref="I23:I24" si="10">G23+H23</f>
        <v>0</v>
      </c>
      <c r="J23" s="332">
        <v>282</v>
      </c>
      <c r="K23" s="330"/>
      <c r="L23" s="331">
        <f>J23+K23</f>
        <v>282</v>
      </c>
      <c r="M23" s="329"/>
      <c r="N23" s="330"/>
      <c r="O23" s="331">
        <f>M23+N23</f>
        <v>0</v>
      </c>
      <c r="P23" s="488"/>
      <c r="Q23" s="344"/>
      <c r="R23" s="344"/>
    </row>
    <row r="24" spans="1:18" s="29" customFormat="1" ht="24.75" thickBot="1" x14ac:dyDescent="0.3">
      <c r="A24" s="431">
        <v>19300</v>
      </c>
      <c r="B24" s="431" t="s">
        <v>44</v>
      </c>
      <c r="C24" s="583">
        <f>F24+I24</f>
        <v>671385</v>
      </c>
      <c r="D24" s="432">
        <v>598997</v>
      </c>
      <c r="E24" s="433"/>
      <c r="F24" s="434">
        <f t="shared" si="9"/>
        <v>598997</v>
      </c>
      <c r="G24" s="432">
        <v>72388</v>
      </c>
      <c r="H24" s="433"/>
      <c r="I24" s="434">
        <f t="shared" si="10"/>
        <v>72388</v>
      </c>
      <c r="J24" s="435" t="s">
        <v>45</v>
      </c>
      <c r="K24" s="436" t="s">
        <v>45</v>
      </c>
      <c r="L24" s="439" t="s">
        <v>45</v>
      </c>
      <c r="M24" s="437" t="s">
        <v>45</v>
      </c>
      <c r="N24" s="438" t="s">
        <v>45</v>
      </c>
      <c r="O24" s="439" t="s">
        <v>45</v>
      </c>
      <c r="P24" s="1305"/>
      <c r="Q24" s="1008"/>
      <c r="R24" s="1008"/>
    </row>
    <row r="25" spans="1:18" s="29" customFormat="1" ht="24.75" hidden="1" thickTop="1" x14ac:dyDescent="0.25">
      <c r="A25" s="1306"/>
      <c r="B25" s="1005" t="s">
        <v>47</v>
      </c>
      <c r="C25" s="1266">
        <f>F25</f>
        <v>0</v>
      </c>
      <c r="D25" s="1307"/>
      <c r="E25" s="1308"/>
      <c r="F25" s="1309">
        <f t="shared" si="9"/>
        <v>0</v>
      </c>
      <c r="G25" s="1310" t="s">
        <v>45</v>
      </c>
      <c r="H25" s="1311" t="s">
        <v>45</v>
      </c>
      <c r="I25" s="478" t="s">
        <v>45</v>
      </c>
      <c r="J25" s="1006" t="s">
        <v>45</v>
      </c>
      <c r="K25" s="477" t="s">
        <v>45</v>
      </c>
      <c r="L25" s="478" t="s">
        <v>45</v>
      </c>
      <c r="M25" s="476" t="s">
        <v>45</v>
      </c>
      <c r="N25" s="477" t="s">
        <v>45</v>
      </c>
      <c r="O25" s="478" t="s">
        <v>45</v>
      </c>
      <c r="P25" s="1007"/>
    </row>
    <row r="26" spans="1:18" s="29" customFormat="1" ht="36.75" thickTop="1" x14ac:dyDescent="0.25">
      <c r="A26" s="59">
        <v>21300</v>
      </c>
      <c r="B26" s="59" t="s">
        <v>48</v>
      </c>
      <c r="C26" s="557">
        <f>L26</f>
        <v>3932</v>
      </c>
      <c r="D26" s="68" t="s">
        <v>45</v>
      </c>
      <c r="E26" s="67" t="s">
        <v>45</v>
      </c>
      <c r="F26" s="65" t="s">
        <v>45</v>
      </c>
      <c r="G26" s="68" t="s">
        <v>45</v>
      </c>
      <c r="H26" s="67" t="s">
        <v>45</v>
      </c>
      <c r="I26" s="65" t="s">
        <v>45</v>
      </c>
      <c r="J26" s="66">
        <f t="shared" ref="J26:K26" si="11">SUM(J27,J31,J33,J36)</f>
        <v>3932</v>
      </c>
      <c r="K26" s="67">
        <f t="shared" si="11"/>
        <v>0</v>
      </c>
      <c r="L26" s="178">
        <f>SUM(L27,L31,L33,L36)</f>
        <v>3932</v>
      </c>
      <c r="M26" s="68" t="s">
        <v>45</v>
      </c>
      <c r="N26" s="67" t="s">
        <v>45</v>
      </c>
      <c r="O26" s="65" t="s">
        <v>45</v>
      </c>
      <c r="P26" s="69"/>
    </row>
    <row r="27" spans="1:18"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8"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8"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8"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8"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8"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46.5" hidden="1" customHeight="1" x14ac:dyDescent="0.25">
      <c r="A34" s="362">
        <v>21381</v>
      </c>
      <c r="B34" s="363" t="s">
        <v>56</v>
      </c>
      <c r="C34" s="581">
        <f t="shared" si="13"/>
        <v>0</v>
      </c>
      <c r="D34" s="1010" t="s">
        <v>45</v>
      </c>
      <c r="E34" s="1011" t="s">
        <v>45</v>
      </c>
      <c r="F34" s="481" t="s">
        <v>45</v>
      </c>
      <c r="G34" s="1010" t="s">
        <v>45</v>
      </c>
      <c r="H34" s="1011" t="s">
        <v>45</v>
      </c>
      <c r="I34" s="481" t="s">
        <v>45</v>
      </c>
      <c r="J34" s="1012"/>
      <c r="K34" s="480"/>
      <c r="L34" s="366">
        <f t="shared" ref="L34:L35" si="17">J34+K34</f>
        <v>0</v>
      </c>
      <c r="M34" s="479" t="s">
        <v>45</v>
      </c>
      <c r="N34" s="480" t="s">
        <v>45</v>
      </c>
      <c r="O34" s="481" t="s">
        <v>45</v>
      </c>
      <c r="P34" s="1312"/>
    </row>
    <row r="35" spans="1:16" ht="24" hidden="1" x14ac:dyDescent="0.25">
      <c r="A35" s="355">
        <v>21383</v>
      </c>
      <c r="B35" s="356" t="s">
        <v>57</v>
      </c>
      <c r="C35" s="580">
        <f t="shared" si="13"/>
        <v>0</v>
      </c>
      <c r="D35" s="1313" t="s">
        <v>45</v>
      </c>
      <c r="E35" s="1314" t="s">
        <v>45</v>
      </c>
      <c r="F35" s="484" t="s">
        <v>45</v>
      </c>
      <c r="G35" s="1313" t="s">
        <v>45</v>
      </c>
      <c r="H35" s="1314" t="s">
        <v>45</v>
      </c>
      <c r="I35" s="484" t="s">
        <v>45</v>
      </c>
      <c r="J35" s="1315"/>
      <c r="K35" s="483"/>
      <c r="L35" s="241">
        <f t="shared" si="17"/>
        <v>0</v>
      </c>
      <c r="M35" s="482" t="s">
        <v>45</v>
      </c>
      <c r="N35" s="483" t="s">
        <v>45</v>
      </c>
      <c r="O35" s="484" t="s">
        <v>45</v>
      </c>
      <c r="P35" s="1316"/>
    </row>
    <row r="36" spans="1:16" s="29" customFormat="1" ht="25.5" customHeight="1" x14ac:dyDescent="0.25">
      <c r="A36" s="1009">
        <v>21390</v>
      </c>
      <c r="B36" s="1005" t="s">
        <v>58</v>
      </c>
      <c r="C36" s="1266">
        <f t="shared" si="13"/>
        <v>3932</v>
      </c>
      <c r="D36" s="476" t="s">
        <v>45</v>
      </c>
      <c r="E36" s="477" t="s">
        <v>45</v>
      </c>
      <c r="F36" s="478" t="s">
        <v>45</v>
      </c>
      <c r="G36" s="476" t="s">
        <v>45</v>
      </c>
      <c r="H36" s="477" t="s">
        <v>45</v>
      </c>
      <c r="I36" s="478" t="s">
        <v>45</v>
      </c>
      <c r="J36" s="1006">
        <f t="shared" ref="J36:K36" si="18">SUM(J37:J40)</f>
        <v>3932</v>
      </c>
      <c r="K36" s="477">
        <f t="shared" si="18"/>
        <v>0</v>
      </c>
      <c r="L36" s="506">
        <f>SUM(L37:L40)</f>
        <v>3932</v>
      </c>
      <c r="M36" s="476" t="s">
        <v>45</v>
      </c>
      <c r="N36" s="477" t="s">
        <v>45</v>
      </c>
      <c r="O36" s="478" t="s">
        <v>45</v>
      </c>
      <c r="P36" s="1007"/>
    </row>
    <row r="37" spans="1:16" ht="24" hidden="1" x14ac:dyDescent="0.25">
      <c r="A37" s="362">
        <v>21391</v>
      </c>
      <c r="B37" s="363" t="s">
        <v>59</v>
      </c>
      <c r="C37" s="581">
        <f t="shared" si="13"/>
        <v>0</v>
      </c>
      <c r="D37" s="1010" t="s">
        <v>45</v>
      </c>
      <c r="E37" s="1011" t="s">
        <v>45</v>
      </c>
      <c r="F37" s="481" t="s">
        <v>45</v>
      </c>
      <c r="G37" s="1010" t="s">
        <v>45</v>
      </c>
      <c r="H37" s="1011" t="s">
        <v>45</v>
      </c>
      <c r="I37" s="481" t="s">
        <v>45</v>
      </c>
      <c r="J37" s="1012"/>
      <c r="K37" s="480"/>
      <c r="L37" s="366">
        <f t="shared" ref="L37:L40" si="19">J37+K37</f>
        <v>0</v>
      </c>
      <c r="M37" s="479" t="s">
        <v>45</v>
      </c>
      <c r="N37" s="480" t="s">
        <v>45</v>
      </c>
      <c r="O37" s="481" t="s">
        <v>45</v>
      </c>
      <c r="P37" s="1317"/>
    </row>
    <row r="38" spans="1:16" hidden="1" x14ac:dyDescent="0.25">
      <c r="A38" s="355">
        <v>21393</v>
      </c>
      <c r="B38" s="356" t="s">
        <v>60</v>
      </c>
      <c r="C38" s="580">
        <f t="shared" si="13"/>
        <v>0</v>
      </c>
      <c r="D38" s="1313" t="s">
        <v>45</v>
      </c>
      <c r="E38" s="1314" t="s">
        <v>45</v>
      </c>
      <c r="F38" s="484" t="s">
        <v>45</v>
      </c>
      <c r="G38" s="1313" t="s">
        <v>45</v>
      </c>
      <c r="H38" s="1314" t="s">
        <v>45</v>
      </c>
      <c r="I38" s="484" t="s">
        <v>45</v>
      </c>
      <c r="J38" s="1315"/>
      <c r="K38" s="483"/>
      <c r="L38" s="241">
        <f t="shared" si="19"/>
        <v>0</v>
      </c>
      <c r="M38" s="482" t="s">
        <v>45</v>
      </c>
      <c r="N38" s="483" t="s">
        <v>45</v>
      </c>
      <c r="O38" s="484" t="s">
        <v>45</v>
      </c>
      <c r="P38" s="1316"/>
    </row>
    <row r="39" spans="1:16" hidden="1" x14ac:dyDescent="0.25">
      <c r="A39" s="355">
        <v>21395</v>
      </c>
      <c r="B39" s="356" t="s">
        <v>61</v>
      </c>
      <c r="C39" s="580">
        <f t="shared" si="13"/>
        <v>0</v>
      </c>
      <c r="D39" s="1313" t="s">
        <v>45</v>
      </c>
      <c r="E39" s="1314" t="s">
        <v>45</v>
      </c>
      <c r="F39" s="484" t="s">
        <v>45</v>
      </c>
      <c r="G39" s="1313" t="s">
        <v>45</v>
      </c>
      <c r="H39" s="1314" t="s">
        <v>45</v>
      </c>
      <c r="I39" s="484" t="s">
        <v>45</v>
      </c>
      <c r="J39" s="1315"/>
      <c r="K39" s="483"/>
      <c r="L39" s="241">
        <f t="shared" si="19"/>
        <v>0</v>
      </c>
      <c r="M39" s="482" t="s">
        <v>45</v>
      </c>
      <c r="N39" s="483" t="s">
        <v>45</v>
      </c>
      <c r="O39" s="484" t="s">
        <v>45</v>
      </c>
      <c r="P39" s="1316"/>
    </row>
    <row r="40" spans="1:16" ht="24" x14ac:dyDescent="0.25">
      <c r="A40" s="335">
        <v>21399</v>
      </c>
      <c r="B40" s="336" t="s">
        <v>62</v>
      </c>
      <c r="C40" s="584">
        <f t="shared" si="13"/>
        <v>3932</v>
      </c>
      <c r="D40" s="337" t="s">
        <v>45</v>
      </c>
      <c r="E40" s="338" t="s">
        <v>45</v>
      </c>
      <c r="F40" s="339" t="s">
        <v>45</v>
      </c>
      <c r="G40" s="337" t="s">
        <v>45</v>
      </c>
      <c r="H40" s="338" t="s">
        <v>45</v>
      </c>
      <c r="I40" s="339" t="s">
        <v>45</v>
      </c>
      <c r="J40" s="340">
        <v>3932</v>
      </c>
      <c r="K40" s="341"/>
      <c r="L40" s="515">
        <f t="shared" si="19"/>
        <v>3932</v>
      </c>
      <c r="M40" s="342" t="s">
        <v>45</v>
      </c>
      <c r="N40" s="341" t="s">
        <v>45</v>
      </c>
      <c r="O40" s="339" t="s">
        <v>45</v>
      </c>
      <c r="P40" s="1318"/>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675599</v>
      </c>
      <c r="D50" s="150">
        <f t="shared" ref="D50:E50" si="26">SUM(D51,D269)</f>
        <v>598997</v>
      </c>
      <c r="E50" s="151">
        <f t="shared" si="26"/>
        <v>0</v>
      </c>
      <c r="F50" s="152">
        <f>SUM(F51,F269)</f>
        <v>598997</v>
      </c>
      <c r="G50" s="150">
        <f t="shared" ref="G50:O50" si="27">SUM(G51,G269)</f>
        <v>72388</v>
      </c>
      <c r="H50" s="151">
        <f t="shared" si="27"/>
        <v>0</v>
      </c>
      <c r="I50" s="152">
        <f t="shared" si="27"/>
        <v>72388</v>
      </c>
      <c r="J50" s="153">
        <f t="shared" si="27"/>
        <v>4214</v>
      </c>
      <c r="K50" s="151">
        <f t="shared" si="27"/>
        <v>0</v>
      </c>
      <c r="L50" s="152">
        <f t="shared" si="27"/>
        <v>4214</v>
      </c>
      <c r="M50" s="150">
        <f t="shared" si="27"/>
        <v>0</v>
      </c>
      <c r="N50" s="151">
        <f t="shared" si="27"/>
        <v>0</v>
      </c>
      <c r="O50" s="152">
        <f t="shared" si="27"/>
        <v>0</v>
      </c>
      <c r="P50" s="154"/>
    </row>
    <row r="51" spans="1:16" s="29" customFormat="1" ht="36.75" thickTop="1" x14ac:dyDescent="0.25">
      <c r="A51" s="155"/>
      <c r="B51" s="156" t="s">
        <v>72</v>
      </c>
      <c r="C51" s="568">
        <f t="shared" si="4"/>
        <v>675599</v>
      </c>
      <c r="D51" s="157">
        <f t="shared" ref="D51:E51" si="28">SUM(D52,D181)</f>
        <v>598997</v>
      </c>
      <c r="E51" s="158">
        <f t="shared" si="28"/>
        <v>0</v>
      </c>
      <c r="F51" s="159">
        <f>SUM(F52,F181)</f>
        <v>598997</v>
      </c>
      <c r="G51" s="157">
        <f t="shared" ref="G51:H51" si="29">SUM(G52,G181)</f>
        <v>72388</v>
      </c>
      <c r="H51" s="158">
        <f t="shared" si="29"/>
        <v>0</v>
      </c>
      <c r="I51" s="159">
        <f>SUM(I52,I181)</f>
        <v>72388</v>
      </c>
      <c r="J51" s="160">
        <f t="shared" ref="J51:K51" si="30">SUM(J52,J181)</f>
        <v>4214</v>
      </c>
      <c r="K51" s="158">
        <f t="shared" si="30"/>
        <v>0</v>
      </c>
      <c r="L51" s="159">
        <f>SUM(L52,L181)</f>
        <v>4214</v>
      </c>
      <c r="M51" s="157">
        <f t="shared" ref="M51:O51" si="31">SUM(M52,M181)</f>
        <v>0</v>
      </c>
      <c r="N51" s="158">
        <f t="shared" si="31"/>
        <v>0</v>
      </c>
      <c r="O51" s="159">
        <f t="shared" si="31"/>
        <v>0</v>
      </c>
      <c r="P51" s="161"/>
    </row>
    <row r="52" spans="1:16" s="29" customFormat="1" ht="24" x14ac:dyDescent="0.25">
      <c r="A52" s="162"/>
      <c r="B52" s="20" t="s">
        <v>73</v>
      </c>
      <c r="C52" s="569">
        <f t="shared" si="4"/>
        <v>673670</v>
      </c>
      <c r="D52" s="163">
        <f t="shared" ref="D52:E52" si="32">SUM(D53,D75,D160,D174)</f>
        <v>597818</v>
      </c>
      <c r="E52" s="164">
        <f t="shared" si="32"/>
        <v>0</v>
      </c>
      <c r="F52" s="165">
        <f>SUM(F53,F75,F160,F174)</f>
        <v>597818</v>
      </c>
      <c r="G52" s="163">
        <f t="shared" ref="G52:H52" si="33">SUM(G53,G75,G160,G174)</f>
        <v>71638</v>
      </c>
      <c r="H52" s="164">
        <f t="shared" si="33"/>
        <v>0</v>
      </c>
      <c r="I52" s="165">
        <f>SUM(I53,I75,I160,I174)</f>
        <v>71638</v>
      </c>
      <c r="J52" s="166">
        <f t="shared" ref="J52:K52" si="34">SUM(J53,J75,J160,J174)</f>
        <v>4214</v>
      </c>
      <c r="K52" s="164">
        <f t="shared" si="34"/>
        <v>0</v>
      </c>
      <c r="L52" s="165">
        <f>SUM(L53,L75,L160,L174)</f>
        <v>4214</v>
      </c>
      <c r="M52" s="163">
        <f t="shared" ref="M52:O52" si="35">SUM(M53,M75,M160,M174)</f>
        <v>0</v>
      </c>
      <c r="N52" s="164">
        <f t="shared" si="35"/>
        <v>0</v>
      </c>
      <c r="O52" s="165">
        <f t="shared" si="35"/>
        <v>0</v>
      </c>
      <c r="P52" s="167"/>
    </row>
    <row r="53" spans="1:16" s="29" customFormat="1" x14ac:dyDescent="0.25">
      <c r="A53" s="168">
        <v>1000</v>
      </c>
      <c r="B53" s="168" t="s">
        <v>74</v>
      </c>
      <c r="C53" s="570">
        <f t="shared" si="4"/>
        <v>602428</v>
      </c>
      <c r="D53" s="169">
        <f t="shared" ref="D53:E53" si="36">SUM(D54,D67)</f>
        <v>531616</v>
      </c>
      <c r="E53" s="170">
        <f t="shared" si="36"/>
        <v>0</v>
      </c>
      <c r="F53" s="171">
        <f>SUM(F54,F67)</f>
        <v>531616</v>
      </c>
      <c r="G53" s="169">
        <f t="shared" ref="G53:H53" si="37">SUM(G54,G67)</f>
        <v>70812</v>
      </c>
      <c r="H53" s="170">
        <f t="shared" si="37"/>
        <v>0</v>
      </c>
      <c r="I53" s="171">
        <f>SUM(I54,I67)</f>
        <v>70812</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450039</v>
      </c>
      <c r="D54" s="176">
        <f t="shared" ref="D54:E54" si="40">SUM(D55,D58,D66)</f>
        <v>393797</v>
      </c>
      <c r="E54" s="177">
        <f t="shared" si="40"/>
        <v>0</v>
      </c>
      <c r="F54" s="178">
        <f>SUM(F55,F58,F66)</f>
        <v>393797</v>
      </c>
      <c r="G54" s="176">
        <f t="shared" ref="G54:H54" si="41">SUM(G55,G58,G66)</f>
        <v>56448</v>
      </c>
      <c r="H54" s="177">
        <f t="shared" si="41"/>
        <v>-206</v>
      </c>
      <c r="I54" s="178">
        <f>SUM(I55,I58,I66)</f>
        <v>56242</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413096</v>
      </c>
      <c r="D55" s="140">
        <f t="shared" ref="D55:E55" si="44">SUM(D56:D57)</f>
        <v>358045</v>
      </c>
      <c r="E55" s="141">
        <f t="shared" si="44"/>
        <v>0</v>
      </c>
      <c r="F55" s="182">
        <f>SUM(F56:F57)</f>
        <v>358045</v>
      </c>
      <c r="G55" s="140">
        <f t="shared" ref="G55:H55" si="45">SUM(G56:G57)</f>
        <v>55257</v>
      </c>
      <c r="H55" s="141">
        <f t="shared" si="45"/>
        <v>-206</v>
      </c>
      <c r="I55" s="182">
        <f>SUM(I56:I57)</f>
        <v>55051</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6.25" customHeight="1" x14ac:dyDescent="0.25">
      <c r="A57" s="52">
        <v>1119</v>
      </c>
      <c r="B57" s="79" t="s">
        <v>78</v>
      </c>
      <c r="C57" s="559">
        <f t="shared" si="4"/>
        <v>413096</v>
      </c>
      <c r="D57" s="190">
        <v>358045</v>
      </c>
      <c r="E57" s="191"/>
      <c r="F57" s="192">
        <f t="shared" si="48"/>
        <v>358045</v>
      </c>
      <c r="G57" s="190">
        <v>55257</v>
      </c>
      <c r="H57" s="191">
        <v>-206</v>
      </c>
      <c r="I57" s="192">
        <f t="shared" si="49"/>
        <v>55051</v>
      </c>
      <c r="J57" s="193"/>
      <c r="K57" s="191"/>
      <c r="L57" s="192">
        <f t="shared" si="50"/>
        <v>0</v>
      </c>
      <c r="M57" s="190"/>
      <c r="N57" s="191"/>
      <c r="O57" s="192">
        <f t="shared" si="51"/>
        <v>0</v>
      </c>
      <c r="P57" s="208" t="s">
        <v>743</v>
      </c>
    </row>
    <row r="58" spans="1:16" x14ac:dyDescent="0.25">
      <c r="A58" s="1018">
        <v>1140</v>
      </c>
      <c r="B58" s="356" t="s">
        <v>79</v>
      </c>
      <c r="C58" s="580">
        <f t="shared" si="4"/>
        <v>34650</v>
      </c>
      <c r="D58" s="507">
        <f t="shared" ref="D58:E58" si="52">SUM(D59:D65)</f>
        <v>33459</v>
      </c>
      <c r="E58" s="508">
        <f t="shared" si="52"/>
        <v>0</v>
      </c>
      <c r="F58" s="241">
        <f>SUM(F59:F65)</f>
        <v>33459</v>
      </c>
      <c r="G58" s="507">
        <f t="shared" ref="G58:H58" si="53">SUM(G59:G65)</f>
        <v>1191</v>
      </c>
      <c r="H58" s="508">
        <f t="shared" si="53"/>
        <v>0</v>
      </c>
      <c r="I58" s="241">
        <f>SUM(I59:I65)</f>
        <v>1191</v>
      </c>
      <c r="J58" s="512">
        <f t="shared" ref="J58:K58" si="54">SUM(J59:J65)</f>
        <v>0</v>
      </c>
      <c r="K58" s="508">
        <f t="shared" si="54"/>
        <v>0</v>
      </c>
      <c r="L58" s="241">
        <f>SUM(L59:L65)</f>
        <v>0</v>
      </c>
      <c r="M58" s="507">
        <f t="shared" ref="M58:O58" si="55">SUM(M59:M65)</f>
        <v>0</v>
      </c>
      <c r="N58" s="508">
        <f t="shared" si="55"/>
        <v>0</v>
      </c>
      <c r="O58" s="241">
        <f t="shared" si="55"/>
        <v>0</v>
      </c>
      <c r="P58" s="359"/>
    </row>
    <row r="59" spans="1:16" x14ac:dyDescent="0.25">
      <c r="A59" s="355">
        <v>1141</v>
      </c>
      <c r="B59" s="356" t="s">
        <v>80</v>
      </c>
      <c r="C59" s="580">
        <f t="shared" si="4"/>
        <v>4169</v>
      </c>
      <c r="D59" s="242">
        <v>4169</v>
      </c>
      <c r="E59" s="211"/>
      <c r="F59" s="241">
        <f t="shared" ref="F59:F66" si="56">D59+E59</f>
        <v>4169</v>
      </c>
      <c r="G59" s="242"/>
      <c r="H59" s="211"/>
      <c r="I59" s="241">
        <f t="shared" ref="I59:I66" si="57">G59+H59</f>
        <v>0</v>
      </c>
      <c r="J59" s="357"/>
      <c r="K59" s="211"/>
      <c r="L59" s="241">
        <f t="shared" ref="L59:L66" si="58">J59+K59</f>
        <v>0</v>
      </c>
      <c r="M59" s="242"/>
      <c r="N59" s="211"/>
      <c r="O59" s="241">
        <f t="shared" ref="O59:O66" si="59">M59+N59</f>
        <v>0</v>
      </c>
      <c r="P59" s="359"/>
    </row>
    <row r="60" spans="1:16" ht="24.75" customHeight="1" x14ac:dyDescent="0.25">
      <c r="A60" s="355">
        <v>1142</v>
      </c>
      <c r="B60" s="356" t="s">
        <v>81</v>
      </c>
      <c r="C60" s="580">
        <f t="shared" si="4"/>
        <v>1025</v>
      </c>
      <c r="D60" s="242">
        <v>1025</v>
      </c>
      <c r="E60" s="211"/>
      <c r="F60" s="241">
        <f t="shared" si="56"/>
        <v>1025</v>
      </c>
      <c r="G60" s="242"/>
      <c r="H60" s="211"/>
      <c r="I60" s="241">
        <f t="shared" si="57"/>
        <v>0</v>
      </c>
      <c r="J60" s="357"/>
      <c r="K60" s="211"/>
      <c r="L60" s="241">
        <f t="shared" si="58"/>
        <v>0</v>
      </c>
      <c r="M60" s="242"/>
      <c r="N60" s="211"/>
      <c r="O60" s="241">
        <f t="shared" si="59"/>
        <v>0</v>
      </c>
      <c r="P60" s="359"/>
    </row>
    <row r="61" spans="1:16" ht="24" hidden="1" x14ac:dyDescent="0.25">
      <c r="A61" s="355">
        <v>1145</v>
      </c>
      <c r="B61" s="356" t="s">
        <v>82</v>
      </c>
      <c r="C61" s="580">
        <f t="shared" si="4"/>
        <v>0</v>
      </c>
      <c r="D61" s="242"/>
      <c r="E61" s="211"/>
      <c r="F61" s="241">
        <f t="shared" si="56"/>
        <v>0</v>
      </c>
      <c r="G61" s="242"/>
      <c r="H61" s="211"/>
      <c r="I61" s="241">
        <f t="shared" si="57"/>
        <v>0</v>
      </c>
      <c r="J61" s="357"/>
      <c r="K61" s="211"/>
      <c r="L61" s="241">
        <f t="shared" si="58"/>
        <v>0</v>
      </c>
      <c r="M61" s="242"/>
      <c r="N61" s="211"/>
      <c r="O61" s="241">
        <f t="shared" si="59"/>
        <v>0</v>
      </c>
      <c r="P61" s="359"/>
    </row>
    <row r="62" spans="1:16" ht="27.75" hidden="1" customHeight="1" x14ac:dyDescent="0.25">
      <c r="A62" s="355">
        <v>1146</v>
      </c>
      <c r="B62" s="356" t="s">
        <v>83</v>
      </c>
      <c r="C62" s="580">
        <f t="shared" si="4"/>
        <v>0</v>
      </c>
      <c r="D62" s="242"/>
      <c r="E62" s="211"/>
      <c r="F62" s="241">
        <f t="shared" si="56"/>
        <v>0</v>
      </c>
      <c r="G62" s="242"/>
      <c r="H62" s="211"/>
      <c r="I62" s="241">
        <f t="shared" si="57"/>
        <v>0</v>
      </c>
      <c r="J62" s="357"/>
      <c r="K62" s="211"/>
      <c r="L62" s="241">
        <f t="shared" si="58"/>
        <v>0</v>
      </c>
      <c r="M62" s="242"/>
      <c r="N62" s="211"/>
      <c r="O62" s="241">
        <f t="shared" si="59"/>
        <v>0</v>
      </c>
      <c r="P62" s="359"/>
    </row>
    <row r="63" spans="1:16" x14ac:dyDescent="0.25">
      <c r="A63" s="355">
        <v>1147</v>
      </c>
      <c r="B63" s="356" t="s">
        <v>84</v>
      </c>
      <c r="C63" s="580">
        <f t="shared" si="4"/>
        <v>4237</v>
      </c>
      <c r="D63" s="242">
        <v>3046</v>
      </c>
      <c r="E63" s="211"/>
      <c r="F63" s="241">
        <f t="shared" si="56"/>
        <v>3046</v>
      </c>
      <c r="G63" s="242">
        <v>1191</v>
      </c>
      <c r="H63" s="211"/>
      <c r="I63" s="241">
        <f t="shared" si="57"/>
        <v>1191</v>
      </c>
      <c r="J63" s="357"/>
      <c r="K63" s="211"/>
      <c r="L63" s="241">
        <f t="shared" si="58"/>
        <v>0</v>
      </c>
      <c r="M63" s="242"/>
      <c r="N63" s="211"/>
      <c r="O63" s="241">
        <f t="shared" si="59"/>
        <v>0</v>
      </c>
      <c r="P63" s="358"/>
    </row>
    <row r="64" spans="1:16" x14ac:dyDescent="0.25">
      <c r="A64" s="355">
        <v>1148</v>
      </c>
      <c r="B64" s="356" t="s">
        <v>85</v>
      </c>
      <c r="C64" s="580">
        <f t="shared" si="4"/>
        <v>25219</v>
      </c>
      <c r="D64" s="242">
        <v>25219</v>
      </c>
      <c r="E64" s="211"/>
      <c r="F64" s="241">
        <f t="shared" si="56"/>
        <v>25219</v>
      </c>
      <c r="G64" s="242"/>
      <c r="H64" s="211"/>
      <c r="I64" s="241">
        <f t="shared" si="57"/>
        <v>0</v>
      </c>
      <c r="J64" s="357"/>
      <c r="K64" s="211"/>
      <c r="L64" s="241">
        <f t="shared" si="58"/>
        <v>0</v>
      </c>
      <c r="M64" s="242"/>
      <c r="N64" s="211"/>
      <c r="O64" s="241">
        <f t="shared" si="59"/>
        <v>0</v>
      </c>
      <c r="P64" s="359"/>
    </row>
    <row r="65" spans="1:16" ht="24" hidden="1" customHeight="1" x14ac:dyDescent="0.25">
      <c r="A65" s="355">
        <v>1149</v>
      </c>
      <c r="B65" s="356" t="s">
        <v>86</v>
      </c>
      <c r="C65" s="580">
        <f t="shared" si="4"/>
        <v>0</v>
      </c>
      <c r="D65" s="242"/>
      <c r="E65" s="211"/>
      <c r="F65" s="241">
        <f t="shared" si="56"/>
        <v>0</v>
      </c>
      <c r="G65" s="242"/>
      <c r="H65" s="211"/>
      <c r="I65" s="241">
        <f t="shared" si="57"/>
        <v>0</v>
      </c>
      <c r="J65" s="357"/>
      <c r="K65" s="211"/>
      <c r="L65" s="241">
        <f t="shared" si="58"/>
        <v>0</v>
      </c>
      <c r="M65" s="242"/>
      <c r="N65" s="211"/>
      <c r="O65" s="241">
        <f t="shared" si="59"/>
        <v>0</v>
      </c>
      <c r="P65" s="358"/>
    </row>
    <row r="66" spans="1:16" ht="36" x14ac:dyDescent="0.25">
      <c r="A66" s="369">
        <v>1150</v>
      </c>
      <c r="B66" s="370" t="s">
        <v>88</v>
      </c>
      <c r="C66" s="582">
        <f t="shared" si="4"/>
        <v>2293</v>
      </c>
      <c r="D66" s="219">
        <v>2293</v>
      </c>
      <c r="E66" s="220"/>
      <c r="F66" s="218">
        <f t="shared" si="56"/>
        <v>2293</v>
      </c>
      <c r="G66" s="219"/>
      <c r="H66" s="220"/>
      <c r="I66" s="218">
        <f t="shared" si="57"/>
        <v>0</v>
      </c>
      <c r="J66" s="371"/>
      <c r="K66" s="220"/>
      <c r="L66" s="218">
        <f t="shared" si="58"/>
        <v>0</v>
      </c>
      <c r="M66" s="219"/>
      <c r="N66" s="220"/>
      <c r="O66" s="218">
        <f t="shared" si="59"/>
        <v>0</v>
      </c>
      <c r="P66" s="453"/>
    </row>
    <row r="67" spans="1:16" ht="36" x14ac:dyDescent="0.25">
      <c r="A67" s="59">
        <v>1200</v>
      </c>
      <c r="B67" s="175" t="s">
        <v>89</v>
      </c>
      <c r="C67" s="557">
        <f t="shared" si="4"/>
        <v>152389</v>
      </c>
      <c r="D67" s="176">
        <f t="shared" ref="D67:E67" si="60">SUM(D68:D69)</f>
        <v>137819</v>
      </c>
      <c r="E67" s="177">
        <f t="shared" si="60"/>
        <v>0</v>
      </c>
      <c r="F67" s="178">
        <f>SUM(F68:F69)</f>
        <v>137819</v>
      </c>
      <c r="G67" s="176">
        <f t="shared" ref="G67:H67" si="61">SUM(G68:G69)</f>
        <v>14364</v>
      </c>
      <c r="H67" s="177">
        <f t="shared" si="61"/>
        <v>206</v>
      </c>
      <c r="I67" s="178">
        <f>SUM(I68:I69)</f>
        <v>14570</v>
      </c>
      <c r="J67" s="179">
        <f t="shared" ref="J67:K67" si="62">SUM(J68:J69)</f>
        <v>0</v>
      </c>
      <c r="K67" s="177">
        <f t="shared" si="62"/>
        <v>0</v>
      </c>
      <c r="L67" s="178">
        <f>SUM(L68:L69)</f>
        <v>0</v>
      </c>
      <c r="M67" s="176">
        <f t="shared" ref="M67:O67" si="63">SUM(M68:M69)</f>
        <v>0</v>
      </c>
      <c r="N67" s="177">
        <f t="shared" si="63"/>
        <v>0</v>
      </c>
      <c r="O67" s="178">
        <f t="shared" si="63"/>
        <v>0</v>
      </c>
      <c r="P67" s="202"/>
    </row>
    <row r="68" spans="1:16" ht="24" x14ac:dyDescent="0.25">
      <c r="A68" s="509">
        <v>1210</v>
      </c>
      <c r="B68" s="363" t="s">
        <v>90</v>
      </c>
      <c r="C68" s="581">
        <f t="shared" si="4"/>
        <v>114477</v>
      </c>
      <c r="D68" s="364">
        <v>100733</v>
      </c>
      <c r="E68" s="365"/>
      <c r="F68" s="366">
        <f>D68+E68</f>
        <v>100733</v>
      </c>
      <c r="G68" s="364">
        <v>13744</v>
      </c>
      <c r="H68" s="365"/>
      <c r="I68" s="366">
        <f>G68+H68</f>
        <v>13744</v>
      </c>
      <c r="J68" s="367"/>
      <c r="K68" s="365"/>
      <c r="L68" s="366">
        <f>J68+K68</f>
        <v>0</v>
      </c>
      <c r="M68" s="364"/>
      <c r="N68" s="365"/>
      <c r="O68" s="366">
        <f t="shared" ref="O68" si="64">M68+N68</f>
        <v>0</v>
      </c>
      <c r="P68" s="517"/>
    </row>
    <row r="69" spans="1:16" ht="24" x14ac:dyDescent="0.25">
      <c r="A69" s="1018">
        <v>1220</v>
      </c>
      <c r="B69" s="356" t="s">
        <v>92</v>
      </c>
      <c r="C69" s="580">
        <f t="shared" si="4"/>
        <v>37912</v>
      </c>
      <c r="D69" s="507">
        <f t="shared" ref="D69:E69" si="65">SUM(D70:D74)</f>
        <v>37086</v>
      </c>
      <c r="E69" s="508">
        <f t="shared" si="65"/>
        <v>0</v>
      </c>
      <c r="F69" s="241">
        <f>SUM(F70:F74)</f>
        <v>37086</v>
      </c>
      <c r="G69" s="507">
        <f t="shared" ref="G69:H69" si="66">SUM(G70:G74)</f>
        <v>620</v>
      </c>
      <c r="H69" s="508">
        <f t="shared" si="66"/>
        <v>206</v>
      </c>
      <c r="I69" s="241">
        <f>SUM(I70:I74)</f>
        <v>826</v>
      </c>
      <c r="J69" s="512">
        <f t="shared" ref="J69:K69" si="67">SUM(J70:J74)</f>
        <v>0</v>
      </c>
      <c r="K69" s="508">
        <f t="shared" si="67"/>
        <v>0</v>
      </c>
      <c r="L69" s="241">
        <f>SUM(L70:L74)</f>
        <v>0</v>
      </c>
      <c r="M69" s="507">
        <f t="shared" ref="M69:O69" si="68">SUM(M70:M74)</f>
        <v>0</v>
      </c>
      <c r="N69" s="508">
        <f t="shared" si="68"/>
        <v>0</v>
      </c>
      <c r="O69" s="241">
        <f t="shared" si="68"/>
        <v>0</v>
      </c>
      <c r="P69" s="359"/>
    </row>
    <row r="70" spans="1:16" ht="60" x14ac:dyDescent="0.25">
      <c r="A70" s="52">
        <v>1221</v>
      </c>
      <c r="B70" s="79" t="s">
        <v>93</v>
      </c>
      <c r="C70" s="559">
        <f t="shared" si="4"/>
        <v>24392</v>
      </c>
      <c r="D70" s="190">
        <v>23566</v>
      </c>
      <c r="E70" s="191"/>
      <c r="F70" s="192">
        <f t="shared" ref="F70:F74" si="69">D70+E70</f>
        <v>23566</v>
      </c>
      <c r="G70" s="190">
        <v>620</v>
      </c>
      <c r="H70" s="191">
        <v>206</v>
      </c>
      <c r="I70" s="192">
        <f t="shared" ref="I70:I74" si="70">G70+H70</f>
        <v>826</v>
      </c>
      <c r="J70" s="193"/>
      <c r="K70" s="191"/>
      <c r="L70" s="192">
        <f t="shared" ref="L70:L74" si="71">J70+K70</f>
        <v>0</v>
      </c>
      <c r="M70" s="190"/>
      <c r="N70" s="191"/>
      <c r="O70" s="192">
        <f t="shared" ref="O70:O74" si="72">M70+N70</f>
        <v>0</v>
      </c>
      <c r="P70" s="208" t="s">
        <v>744</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13020</v>
      </c>
      <c r="D73" s="190">
        <v>13020</v>
      </c>
      <c r="E73" s="191"/>
      <c r="F73" s="192">
        <f t="shared" si="69"/>
        <v>13020</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500</v>
      </c>
      <c r="D74" s="190">
        <v>500</v>
      </c>
      <c r="E74" s="191"/>
      <c r="F74" s="192">
        <f t="shared" si="69"/>
        <v>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71242</v>
      </c>
      <c r="D75" s="169">
        <f t="shared" ref="D75:O75" si="73">SUM(D76,D83,D120,D151,D152)</f>
        <v>66202</v>
      </c>
      <c r="E75" s="170">
        <f t="shared" si="73"/>
        <v>0</v>
      </c>
      <c r="F75" s="171">
        <f t="shared" si="73"/>
        <v>66202</v>
      </c>
      <c r="G75" s="169">
        <f t="shared" si="73"/>
        <v>826</v>
      </c>
      <c r="H75" s="170">
        <f t="shared" si="73"/>
        <v>0</v>
      </c>
      <c r="I75" s="171">
        <f t="shared" si="73"/>
        <v>826</v>
      </c>
      <c r="J75" s="172">
        <f t="shared" si="73"/>
        <v>4214</v>
      </c>
      <c r="K75" s="170">
        <f t="shared" si="73"/>
        <v>0</v>
      </c>
      <c r="L75" s="171">
        <f t="shared" si="73"/>
        <v>4214</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1299">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54547</v>
      </c>
      <c r="D83" s="176">
        <f t="shared" ref="D83:E83" si="94">SUM(D84,D85,D91,D99,D107,D108,D114,D119)</f>
        <v>54364</v>
      </c>
      <c r="E83" s="177">
        <f t="shared" si="94"/>
        <v>0</v>
      </c>
      <c r="F83" s="178">
        <f>SUM(F84,F85,F91,F99,F107,F108,F114,F119)</f>
        <v>54364</v>
      </c>
      <c r="G83" s="176">
        <f t="shared" ref="G83:H83" si="95">SUM(G84,G85,G91,G99,G107,G108,G114,G119)</f>
        <v>0</v>
      </c>
      <c r="H83" s="177">
        <f t="shared" si="95"/>
        <v>0</v>
      </c>
      <c r="I83" s="178">
        <f>SUM(I84,I85,I91,I99,I107,I108,I114,I119)</f>
        <v>0</v>
      </c>
      <c r="J83" s="179">
        <f t="shared" ref="J83:K83" si="96">SUM(J84,J85,J91,J99,J107,J108,J114,J119)</f>
        <v>183</v>
      </c>
      <c r="K83" s="177">
        <f t="shared" si="96"/>
        <v>0</v>
      </c>
      <c r="L83" s="178">
        <f>SUM(L84,L85,L91,L99,L107,L108,L114,L119)</f>
        <v>183</v>
      </c>
      <c r="M83" s="176">
        <f t="shared" ref="M83:O83" si="97">SUM(M84,M85,M91,M99,M107,M108,M114,M119)</f>
        <v>0</v>
      </c>
      <c r="N83" s="177">
        <f t="shared" si="97"/>
        <v>0</v>
      </c>
      <c r="O83" s="178">
        <f t="shared" si="97"/>
        <v>0</v>
      </c>
      <c r="P83" s="207"/>
    </row>
    <row r="84" spans="1:16" x14ac:dyDescent="0.25">
      <c r="A84" s="181">
        <v>2210</v>
      </c>
      <c r="B84" s="135" t="s">
        <v>105</v>
      </c>
      <c r="C84" s="565">
        <f t="shared" si="4"/>
        <v>724</v>
      </c>
      <c r="D84" s="199">
        <v>724</v>
      </c>
      <c r="E84" s="200"/>
      <c r="F84" s="182">
        <f>D84+E84</f>
        <v>724</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32960</v>
      </c>
      <c r="D85" s="196">
        <f t="shared" ref="D85:E85" si="100">SUM(D86:D90)</f>
        <v>32777</v>
      </c>
      <c r="E85" s="197">
        <f t="shared" si="100"/>
        <v>0</v>
      </c>
      <c r="F85" s="192">
        <f>SUM(F86:F90)</f>
        <v>32777</v>
      </c>
      <c r="G85" s="196">
        <f t="shared" ref="G85:H85" si="101">SUM(G86:G90)</f>
        <v>0</v>
      </c>
      <c r="H85" s="197">
        <f t="shared" si="101"/>
        <v>0</v>
      </c>
      <c r="I85" s="192">
        <f>SUM(I86:I90)</f>
        <v>0</v>
      </c>
      <c r="J85" s="198">
        <f t="shared" ref="J85:K85" si="102">SUM(J86:J90)</f>
        <v>183</v>
      </c>
      <c r="K85" s="197">
        <f t="shared" si="102"/>
        <v>0</v>
      </c>
      <c r="L85" s="192">
        <f>SUM(L86:L90)</f>
        <v>183</v>
      </c>
      <c r="M85" s="196">
        <f t="shared" ref="M85:O85" si="103">SUM(M86:M90)</f>
        <v>0</v>
      </c>
      <c r="N85" s="197">
        <f t="shared" si="103"/>
        <v>0</v>
      </c>
      <c r="O85" s="192">
        <f t="shared" si="103"/>
        <v>0</v>
      </c>
      <c r="P85" s="194"/>
    </row>
    <row r="86" spans="1:16" x14ac:dyDescent="0.25">
      <c r="A86" s="355">
        <v>2221</v>
      </c>
      <c r="B86" s="356" t="s">
        <v>107</v>
      </c>
      <c r="C86" s="580">
        <f t="shared" si="99"/>
        <v>16111</v>
      </c>
      <c r="D86" s="242">
        <v>16111</v>
      </c>
      <c r="E86" s="211"/>
      <c r="F86" s="241">
        <f t="shared" ref="F86:F90" si="104">D86+E86</f>
        <v>16111</v>
      </c>
      <c r="G86" s="242"/>
      <c r="H86" s="211"/>
      <c r="I86" s="241">
        <f t="shared" ref="I86:I90" si="105">G86+H86</f>
        <v>0</v>
      </c>
      <c r="J86" s="357"/>
      <c r="K86" s="211"/>
      <c r="L86" s="241">
        <f t="shared" ref="L86:L90" si="106">J86+K86</f>
        <v>0</v>
      </c>
      <c r="M86" s="242"/>
      <c r="N86" s="211"/>
      <c r="O86" s="241">
        <f t="shared" ref="O86:O90" si="107">M86+N86</f>
        <v>0</v>
      </c>
      <c r="P86" s="359"/>
    </row>
    <row r="87" spans="1:16" ht="24" x14ac:dyDescent="0.25">
      <c r="A87" s="355">
        <v>2222</v>
      </c>
      <c r="B87" s="356" t="s">
        <v>108</v>
      </c>
      <c r="C87" s="580">
        <f t="shared" si="99"/>
        <v>5952</v>
      </c>
      <c r="D87" s="242">
        <v>5952</v>
      </c>
      <c r="E87" s="211"/>
      <c r="F87" s="241">
        <f t="shared" si="104"/>
        <v>5952</v>
      </c>
      <c r="G87" s="242"/>
      <c r="H87" s="211"/>
      <c r="I87" s="241">
        <f t="shared" si="105"/>
        <v>0</v>
      </c>
      <c r="J87" s="357"/>
      <c r="K87" s="211"/>
      <c r="L87" s="241">
        <f t="shared" si="106"/>
        <v>0</v>
      </c>
      <c r="M87" s="242"/>
      <c r="N87" s="211"/>
      <c r="O87" s="241">
        <f t="shared" si="107"/>
        <v>0</v>
      </c>
      <c r="P87" s="358"/>
    </row>
    <row r="88" spans="1:16" x14ac:dyDescent="0.25">
      <c r="A88" s="355">
        <v>2223</v>
      </c>
      <c r="B88" s="356" t="s">
        <v>109</v>
      </c>
      <c r="C88" s="580">
        <f t="shared" si="99"/>
        <v>8835</v>
      </c>
      <c r="D88" s="242">
        <v>8675</v>
      </c>
      <c r="E88" s="211"/>
      <c r="F88" s="241">
        <f t="shared" si="104"/>
        <v>8675</v>
      </c>
      <c r="G88" s="242"/>
      <c r="H88" s="211"/>
      <c r="I88" s="241">
        <f t="shared" si="105"/>
        <v>0</v>
      </c>
      <c r="J88" s="357">
        <v>160</v>
      </c>
      <c r="K88" s="211"/>
      <c r="L88" s="241">
        <f t="shared" si="106"/>
        <v>160</v>
      </c>
      <c r="M88" s="242"/>
      <c r="N88" s="211"/>
      <c r="O88" s="241">
        <f t="shared" si="107"/>
        <v>0</v>
      </c>
      <c r="P88" s="358"/>
    </row>
    <row r="89" spans="1:16" ht="48" x14ac:dyDescent="0.25">
      <c r="A89" s="355">
        <v>2224</v>
      </c>
      <c r="B89" s="356" t="s">
        <v>110</v>
      </c>
      <c r="C89" s="580">
        <f t="shared" si="99"/>
        <v>2062</v>
      </c>
      <c r="D89" s="242">
        <v>2039</v>
      </c>
      <c r="E89" s="211"/>
      <c r="F89" s="241">
        <f t="shared" si="104"/>
        <v>2039</v>
      </c>
      <c r="G89" s="242"/>
      <c r="H89" s="211"/>
      <c r="I89" s="241">
        <f t="shared" si="105"/>
        <v>0</v>
      </c>
      <c r="J89" s="357">
        <v>23</v>
      </c>
      <c r="K89" s="211"/>
      <c r="L89" s="241">
        <f t="shared" si="106"/>
        <v>23</v>
      </c>
      <c r="M89" s="242"/>
      <c r="N89" s="211"/>
      <c r="O89" s="241">
        <f t="shared" si="107"/>
        <v>0</v>
      </c>
      <c r="P89" s="35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1063</v>
      </c>
      <c r="D91" s="196">
        <f t="shared" ref="D91:E91" si="108">SUM(D92:D98)</f>
        <v>1063</v>
      </c>
      <c r="E91" s="197">
        <f t="shared" si="108"/>
        <v>0</v>
      </c>
      <c r="F91" s="192">
        <f>SUM(F92:F98)</f>
        <v>1063</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355">
        <v>2239</v>
      </c>
      <c r="B98" s="356" t="s">
        <v>119</v>
      </c>
      <c r="C98" s="580">
        <f t="shared" si="99"/>
        <v>1063</v>
      </c>
      <c r="D98" s="242">
        <v>1063</v>
      </c>
      <c r="E98" s="211"/>
      <c r="F98" s="241">
        <f t="shared" si="112"/>
        <v>1063</v>
      </c>
      <c r="G98" s="242"/>
      <c r="H98" s="211"/>
      <c r="I98" s="241">
        <f t="shared" si="113"/>
        <v>0</v>
      </c>
      <c r="J98" s="357"/>
      <c r="K98" s="211"/>
      <c r="L98" s="241">
        <f t="shared" si="114"/>
        <v>0</v>
      </c>
      <c r="M98" s="242"/>
      <c r="N98" s="211"/>
      <c r="O98" s="241">
        <f t="shared" si="115"/>
        <v>0</v>
      </c>
      <c r="P98" s="358"/>
    </row>
    <row r="99" spans="1:16" ht="36" x14ac:dyDescent="0.25">
      <c r="A99" s="1018">
        <v>2240</v>
      </c>
      <c r="B99" s="356" t="s">
        <v>120</v>
      </c>
      <c r="C99" s="580">
        <f t="shared" si="99"/>
        <v>11694</v>
      </c>
      <c r="D99" s="507">
        <f t="shared" ref="D99:E99" si="116">SUM(D100:D106)</f>
        <v>11694</v>
      </c>
      <c r="E99" s="508">
        <f t="shared" si="116"/>
        <v>0</v>
      </c>
      <c r="F99" s="241">
        <f>SUM(F100:F106)</f>
        <v>11694</v>
      </c>
      <c r="G99" s="507">
        <f t="shared" ref="G99:H99" si="117">SUM(G100:G106)</f>
        <v>0</v>
      </c>
      <c r="H99" s="508">
        <f t="shared" si="117"/>
        <v>0</v>
      </c>
      <c r="I99" s="241">
        <f>SUM(I100:I106)</f>
        <v>0</v>
      </c>
      <c r="J99" s="512">
        <f t="shared" ref="J99:K99" si="118">SUM(J100:J106)</f>
        <v>0</v>
      </c>
      <c r="K99" s="508">
        <f t="shared" si="118"/>
        <v>0</v>
      </c>
      <c r="L99" s="241">
        <f>SUM(L100:L106)</f>
        <v>0</v>
      </c>
      <c r="M99" s="507">
        <f t="shared" ref="M99:O99" si="119">SUM(M100:M106)</f>
        <v>0</v>
      </c>
      <c r="N99" s="508">
        <f t="shared" si="119"/>
        <v>0</v>
      </c>
      <c r="O99" s="241">
        <f t="shared" si="119"/>
        <v>0</v>
      </c>
      <c r="P99" s="359"/>
    </row>
    <row r="100" spans="1:16" hidden="1" x14ac:dyDescent="0.25">
      <c r="A100" s="355">
        <v>2241</v>
      </c>
      <c r="B100" s="356" t="s">
        <v>121</v>
      </c>
      <c r="C100" s="580">
        <f t="shared" si="99"/>
        <v>0</v>
      </c>
      <c r="D100" s="242"/>
      <c r="E100" s="211"/>
      <c r="F100" s="241">
        <f t="shared" ref="F100:F107" si="120">D100+E100</f>
        <v>0</v>
      </c>
      <c r="G100" s="242"/>
      <c r="H100" s="211"/>
      <c r="I100" s="241">
        <f t="shared" ref="I100:I107" si="121">G100+H100</f>
        <v>0</v>
      </c>
      <c r="J100" s="357"/>
      <c r="K100" s="211"/>
      <c r="L100" s="241">
        <f t="shared" ref="L100:L107" si="122">J100+K100</f>
        <v>0</v>
      </c>
      <c r="M100" s="242"/>
      <c r="N100" s="211"/>
      <c r="O100" s="241">
        <f t="shared" ref="O100:O107" si="123">M100+N100</f>
        <v>0</v>
      </c>
      <c r="P100" s="359"/>
    </row>
    <row r="101" spans="1:16" ht="24" hidden="1" x14ac:dyDescent="0.25">
      <c r="A101" s="355">
        <v>2242</v>
      </c>
      <c r="B101" s="356" t="s">
        <v>122</v>
      </c>
      <c r="C101" s="580">
        <f t="shared" si="99"/>
        <v>0</v>
      </c>
      <c r="D101" s="242"/>
      <c r="E101" s="211"/>
      <c r="F101" s="241">
        <f t="shared" si="120"/>
        <v>0</v>
      </c>
      <c r="G101" s="242"/>
      <c r="H101" s="211"/>
      <c r="I101" s="241">
        <f t="shared" si="121"/>
        <v>0</v>
      </c>
      <c r="J101" s="357"/>
      <c r="K101" s="211"/>
      <c r="L101" s="241">
        <f t="shared" si="122"/>
        <v>0</v>
      </c>
      <c r="M101" s="242"/>
      <c r="N101" s="211"/>
      <c r="O101" s="241">
        <f t="shared" si="123"/>
        <v>0</v>
      </c>
      <c r="P101" s="359"/>
    </row>
    <row r="102" spans="1:16" ht="24" x14ac:dyDescent="0.25">
      <c r="A102" s="355">
        <v>2243</v>
      </c>
      <c r="B102" s="356" t="s">
        <v>123</v>
      </c>
      <c r="C102" s="580">
        <f t="shared" si="99"/>
        <v>1587</v>
      </c>
      <c r="D102" s="242">
        <v>1587</v>
      </c>
      <c r="E102" s="211"/>
      <c r="F102" s="241">
        <f t="shared" si="120"/>
        <v>1587</v>
      </c>
      <c r="G102" s="242"/>
      <c r="H102" s="211"/>
      <c r="I102" s="241">
        <f t="shared" si="121"/>
        <v>0</v>
      </c>
      <c r="J102" s="357"/>
      <c r="K102" s="211"/>
      <c r="L102" s="241">
        <f t="shared" si="122"/>
        <v>0</v>
      </c>
      <c r="M102" s="242"/>
      <c r="N102" s="211"/>
      <c r="O102" s="241">
        <f t="shared" si="123"/>
        <v>0</v>
      </c>
      <c r="P102" s="358"/>
    </row>
    <row r="103" spans="1:16" x14ac:dyDescent="0.25">
      <c r="A103" s="52">
        <v>2244</v>
      </c>
      <c r="B103" s="79" t="s">
        <v>124</v>
      </c>
      <c r="C103" s="559">
        <f t="shared" si="99"/>
        <v>3188</v>
      </c>
      <c r="D103" s="190">
        <v>3188</v>
      </c>
      <c r="E103" s="191"/>
      <c r="F103" s="192">
        <f t="shared" si="120"/>
        <v>3188</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6919</v>
      </c>
      <c r="D106" s="190">
        <v>6919</v>
      </c>
      <c r="E106" s="191"/>
      <c r="F106" s="192">
        <f t="shared" si="120"/>
        <v>6919</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436</v>
      </c>
      <c r="D107" s="190">
        <v>436</v>
      </c>
      <c r="E107" s="191"/>
      <c r="F107" s="192">
        <f t="shared" si="120"/>
        <v>436</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7670</v>
      </c>
      <c r="D108" s="196">
        <f t="shared" ref="D108:E108" si="124">SUM(D109:D113)</f>
        <v>7670</v>
      </c>
      <c r="E108" s="197">
        <f t="shared" si="124"/>
        <v>0</v>
      </c>
      <c r="F108" s="192">
        <f>SUM(F109:F113)</f>
        <v>7670</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x14ac:dyDescent="0.25">
      <c r="A111" s="52">
        <v>2263</v>
      </c>
      <c r="B111" s="79" t="s">
        <v>132</v>
      </c>
      <c r="C111" s="559">
        <f t="shared" si="99"/>
        <v>7618</v>
      </c>
      <c r="D111" s="190">
        <v>7618</v>
      </c>
      <c r="E111" s="191"/>
      <c r="F111" s="192">
        <f t="shared" si="128"/>
        <v>7618</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52</v>
      </c>
      <c r="D113" s="190">
        <v>52</v>
      </c>
      <c r="E113" s="191"/>
      <c r="F113" s="192">
        <f t="shared" si="128"/>
        <v>52</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16695</v>
      </c>
      <c r="D120" s="214">
        <f t="shared" ref="D120:E120" si="140">SUM(D121,D126,D130,D131,D134,D138,D146,D147,D150)</f>
        <v>11838</v>
      </c>
      <c r="E120" s="215">
        <f t="shared" si="140"/>
        <v>0</v>
      </c>
      <c r="F120" s="216">
        <f>SUM(F121,F126,F130,F131,F134,F138,F146,F147,F150)</f>
        <v>11838</v>
      </c>
      <c r="G120" s="214">
        <f t="shared" ref="G120:H120" si="141">SUM(G121,G126,G130,G131,G134,G138,G146,G147,G150)</f>
        <v>826</v>
      </c>
      <c r="H120" s="215">
        <f t="shared" si="141"/>
        <v>0</v>
      </c>
      <c r="I120" s="216">
        <f>SUM(I121,I126,I130,I131,I134,I138,I146,I147,I150)</f>
        <v>826</v>
      </c>
      <c r="J120" s="217">
        <f t="shared" ref="J120:K120" si="142">SUM(J121,J126,J130,J131,J134,J138,J146,J147,J150)</f>
        <v>4031</v>
      </c>
      <c r="K120" s="215">
        <f t="shared" si="142"/>
        <v>0</v>
      </c>
      <c r="L120" s="216">
        <f>SUM(L121,L126,L130,L131,L134,L138,L146,L147,L150)</f>
        <v>4031</v>
      </c>
      <c r="M120" s="214">
        <f t="shared" ref="M120:O120" si="143">SUM(M121,M126,M130,M131,M134,M138,M146,M147,M150)</f>
        <v>0</v>
      </c>
      <c r="N120" s="215">
        <f t="shared" si="143"/>
        <v>0</v>
      </c>
      <c r="O120" s="216">
        <f t="shared" si="143"/>
        <v>0</v>
      </c>
      <c r="P120" s="207"/>
    </row>
    <row r="121" spans="1:16" ht="24" x14ac:dyDescent="0.25">
      <c r="A121" s="1299">
        <v>2310</v>
      </c>
      <c r="B121" s="71" t="s">
        <v>142</v>
      </c>
      <c r="C121" s="558">
        <f t="shared" si="99"/>
        <v>4649</v>
      </c>
      <c r="D121" s="204">
        <f t="shared" ref="D121:O121" si="144">SUM(D122:D125)</f>
        <v>4649</v>
      </c>
      <c r="E121" s="205">
        <f t="shared" si="144"/>
        <v>0</v>
      </c>
      <c r="F121" s="187">
        <f t="shared" si="144"/>
        <v>4649</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390</v>
      </c>
      <c r="D122" s="190">
        <v>390</v>
      </c>
      <c r="E122" s="191"/>
      <c r="F122" s="192">
        <f t="shared" ref="F122:F125" si="145">D122+E122</f>
        <v>390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355">
        <v>2312</v>
      </c>
      <c r="B123" s="356" t="s">
        <v>144</v>
      </c>
      <c r="C123" s="580">
        <f t="shared" si="99"/>
        <v>3929</v>
      </c>
      <c r="D123" s="242">
        <v>3929</v>
      </c>
      <c r="E123" s="211"/>
      <c r="F123" s="241">
        <f t="shared" si="145"/>
        <v>3929</v>
      </c>
      <c r="G123" s="242"/>
      <c r="H123" s="211"/>
      <c r="I123" s="241">
        <f t="shared" si="146"/>
        <v>0</v>
      </c>
      <c r="J123" s="357"/>
      <c r="K123" s="211"/>
      <c r="L123" s="241">
        <f t="shared" si="147"/>
        <v>0</v>
      </c>
      <c r="M123" s="242"/>
      <c r="N123" s="211"/>
      <c r="O123" s="241">
        <f t="shared" si="148"/>
        <v>0</v>
      </c>
      <c r="P123" s="358"/>
    </row>
    <row r="124" spans="1:16" x14ac:dyDescent="0.25">
      <c r="A124" s="52">
        <v>2313</v>
      </c>
      <c r="B124" s="79" t="s">
        <v>145</v>
      </c>
      <c r="C124" s="559">
        <f t="shared" si="99"/>
        <v>330</v>
      </c>
      <c r="D124" s="190">
        <v>330</v>
      </c>
      <c r="E124" s="191"/>
      <c r="F124" s="192">
        <f t="shared" si="145"/>
        <v>330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67</v>
      </c>
      <c r="D126" s="196">
        <f t="shared" ref="D126:E126" si="149">SUM(D127:D129)</f>
        <v>67</v>
      </c>
      <c r="E126" s="197">
        <f t="shared" si="149"/>
        <v>0</v>
      </c>
      <c r="F126" s="192">
        <f>SUM(F127:F129)</f>
        <v>67</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67</v>
      </c>
      <c r="D128" s="190">
        <v>67</v>
      </c>
      <c r="E128" s="191"/>
      <c r="F128" s="192">
        <f t="shared" si="153"/>
        <v>67</v>
      </c>
      <c r="G128" s="190"/>
      <c r="H128" s="191"/>
      <c r="I128" s="192">
        <f t="shared" si="154"/>
        <v>0</v>
      </c>
      <c r="J128" s="193"/>
      <c r="K128" s="191"/>
      <c r="L128" s="192">
        <f t="shared" si="155"/>
        <v>0</v>
      </c>
      <c r="M128" s="190"/>
      <c r="N128" s="191"/>
      <c r="O128" s="192">
        <f t="shared" si="156"/>
        <v>0</v>
      </c>
      <c r="P128" s="194"/>
    </row>
    <row r="129" spans="1:18"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8"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8" ht="39.75" customHeight="1" x14ac:dyDescent="0.25">
      <c r="A131" s="195">
        <v>2340</v>
      </c>
      <c r="B131" s="79" t="s">
        <v>152</v>
      </c>
      <c r="C131" s="559">
        <f t="shared" si="99"/>
        <v>50</v>
      </c>
      <c r="D131" s="196">
        <f t="shared" ref="D131:E131" si="157">SUM(D132:D133)</f>
        <v>50</v>
      </c>
      <c r="E131" s="197">
        <f t="shared" si="157"/>
        <v>0</v>
      </c>
      <c r="F131" s="192">
        <f>SUM(F132:F133)</f>
        <v>50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8" x14ac:dyDescent="0.25">
      <c r="A132" s="52">
        <v>2341</v>
      </c>
      <c r="B132" s="79" t="s">
        <v>153</v>
      </c>
      <c r="C132" s="559">
        <f t="shared" si="99"/>
        <v>50</v>
      </c>
      <c r="D132" s="190">
        <v>50</v>
      </c>
      <c r="E132" s="191"/>
      <c r="F132" s="192">
        <f t="shared" ref="F132:F133" si="161">D132+E132</f>
        <v>50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8"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8" ht="15" customHeight="1" x14ac:dyDescent="0.25">
      <c r="A134" s="181">
        <v>2350</v>
      </c>
      <c r="B134" s="135" t="s">
        <v>155</v>
      </c>
      <c r="C134" s="565">
        <f t="shared" si="99"/>
        <v>4554</v>
      </c>
      <c r="D134" s="140">
        <f t="shared" ref="D134:E134" si="165">SUM(D135:D137)</f>
        <v>4554</v>
      </c>
      <c r="E134" s="141">
        <f t="shared" si="165"/>
        <v>0</v>
      </c>
      <c r="F134" s="182">
        <f>SUM(F135:F137)</f>
        <v>4554</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8" x14ac:dyDescent="0.25">
      <c r="A135" s="45">
        <v>2351</v>
      </c>
      <c r="B135" s="71" t="s">
        <v>156</v>
      </c>
      <c r="C135" s="558">
        <f t="shared" si="99"/>
        <v>490</v>
      </c>
      <c r="D135" s="185">
        <v>490</v>
      </c>
      <c r="E135" s="186"/>
      <c r="F135" s="187">
        <f t="shared" ref="F135:F137" si="169">D135+E135</f>
        <v>490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8" ht="24" x14ac:dyDescent="0.25">
      <c r="A136" s="52">
        <v>2352</v>
      </c>
      <c r="B136" s="79" t="s">
        <v>157</v>
      </c>
      <c r="C136" s="559">
        <f t="shared" si="99"/>
        <v>4064</v>
      </c>
      <c r="D136" s="190">
        <v>4064</v>
      </c>
      <c r="E136" s="191"/>
      <c r="F136" s="192">
        <f t="shared" si="169"/>
        <v>4064</v>
      </c>
      <c r="G136" s="190"/>
      <c r="H136" s="191"/>
      <c r="I136" s="192">
        <f t="shared" si="170"/>
        <v>0</v>
      </c>
      <c r="J136" s="193"/>
      <c r="K136" s="191"/>
      <c r="L136" s="192">
        <f t="shared" si="171"/>
        <v>0</v>
      </c>
      <c r="M136" s="190"/>
      <c r="N136" s="191"/>
      <c r="O136" s="192">
        <f t="shared" si="172"/>
        <v>0</v>
      </c>
      <c r="P136" s="194"/>
    </row>
    <row r="137" spans="1:18"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8" ht="36" x14ac:dyDescent="0.25">
      <c r="A138" s="195">
        <v>2360</v>
      </c>
      <c r="B138" s="79" t="s">
        <v>159</v>
      </c>
      <c r="C138" s="559">
        <f t="shared" si="99"/>
        <v>5466</v>
      </c>
      <c r="D138" s="196">
        <f t="shared" ref="D138:E138" si="173">SUM(D139:D145)</f>
        <v>1435</v>
      </c>
      <c r="E138" s="197">
        <f t="shared" si="173"/>
        <v>0</v>
      </c>
      <c r="F138" s="192">
        <f>SUM(F139:F145)</f>
        <v>1435</v>
      </c>
      <c r="G138" s="196">
        <f t="shared" ref="G138:H138" si="174">SUM(G139:G145)</f>
        <v>0</v>
      </c>
      <c r="H138" s="197">
        <f t="shared" si="174"/>
        <v>0</v>
      </c>
      <c r="I138" s="192">
        <f>SUM(I139:I145)</f>
        <v>0</v>
      </c>
      <c r="J138" s="198">
        <f t="shared" ref="J138:K138" si="175">SUM(J139:J145)</f>
        <v>4031</v>
      </c>
      <c r="K138" s="197">
        <f t="shared" si="175"/>
        <v>0</v>
      </c>
      <c r="L138" s="192">
        <f>SUM(L139:L145)</f>
        <v>4031</v>
      </c>
      <c r="M138" s="196">
        <f t="shared" ref="M138:O138" si="176">SUM(M139:M145)</f>
        <v>0</v>
      </c>
      <c r="N138" s="197">
        <f t="shared" si="176"/>
        <v>0</v>
      </c>
      <c r="O138" s="192">
        <f t="shared" si="176"/>
        <v>0</v>
      </c>
      <c r="P138" s="194"/>
    </row>
    <row r="139" spans="1:18" x14ac:dyDescent="0.25">
      <c r="A139" s="51">
        <v>2361</v>
      </c>
      <c r="B139" s="79" t="s">
        <v>160</v>
      </c>
      <c r="C139" s="559">
        <f t="shared" si="99"/>
        <v>1102</v>
      </c>
      <c r="D139" s="190">
        <v>1102</v>
      </c>
      <c r="E139" s="191"/>
      <c r="F139" s="192">
        <f t="shared" ref="F139:F146" si="177">D139+E139</f>
        <v>1102</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8" ht="24" x14ac:dyDescent="0.25">
      <c r="A140" s="51">
        <v>2362</v>
      </c>
      <c r="B140" s="79" t="s">
        <v>161</v>
      </c>
      <c r="C140" s="559">
        <f t="shared" si="99"/>
        <v>333</v>
      </c>
      <c r="D140" s="190">
        <v>333</v>
      </c>
      <c r="E140" s="191"/>
      <c r="F140" s="192">
        <f t="shared" si="177"/>
        <v>333</v>
      </c>
      <c r="G140" s="190"/>
      <c r="H140" s="191"/>
      <c r="I140" s="192">
        <f t="shared" si="178"/>
        <v>0</v>
      </c>
      <c r="J140" s="193"/>
      <c r="K140" s="191"/>
      <c r="L140" s="192">
        <f t="shared" si="179"/>
        <v>0</v>
      </c>
      <c r="M140" s="190"/>
      <c r="N140" s="191"/>
      <c r="O140" s="192">
        <f t="shared" si="180"/>
        <v>0</v>
      </c>
      <c r="P140" s="194"/>
    </row>
    <row r="141" spans="1:18" x14ac:dyDescent="0.25">
      <c r="A141" s="368">
        <v>2363</v>
      </c>
      <c r="B141" s="356" t="s">
        <v>162</v>
      </c>
      <c r="C141" s="580">
        <f t="shared" si="99"/>
        <v>4031</v>
      </c>
      <c r="D141" s="242"/>
      <c r="E141" s="211"/>
      <c r="F141" s="241">
        <f t="shared" si="177"/>
        <v>0</v>
      </c>
      <c r="G141" s="242"/>
      <c r="H141" s="211"/>
      <c r="I141" s="241">
        <f t="shared" si="178"/>
        <v>0</v>
      </c>
      <c r="J141" s="357">
        <v>4031</v>
      </c>
      <c r="K141" s="211"/>
      <c r="L141" s="241">
        <f t="shared" si="179"/>
        <v>4031</v>
      </c>
      <c r="M141" s="242"/>
      <c r="N141" s="211"/>
      <c r="O141" s="241">
        <f t="shared" si="180"/>
        <v>0</v>
      </c>
      <c r="P141" s="1319"/>
      <c r="Q141" s="344"/>
      <c r="R141" s="344"/>
    </row>
    <row r="142" spans="1:18"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8"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8"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1909</v>
      </c>
      <c r="D146" s="199">
        <v>1083</v>
      </c>
      <c r="E146" s="200"/>
      <c r="F146" s="182">
        <f t="shared" si="177"/>
        <v>1083</v>
      </c>
      <c r="G146" s="199">
        <v>826</v>
      </c>
      <c r="H146" s="200"/>
      <c r="I146" s="182">
        <f t="shared" si="178"/>
        <v>826</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1299">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1299">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1299">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1299">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1299">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1929</v>
      </c>
      <c r="D181" s="163">
        <f t="shared" ref="D181:O181" si="245">SUM(D182,D211,D252,D265)</f>
        <v>1179</v>
      </c>
      <c r="E181" s="164">
        <f t="shared" si="245"/>
        <v>0</v>
      </c>
      <c r="F181" s="165">
        <f t="shared" si="245"/>
        <v>1179</v>
      </c>
      <c r="G181" s="163">
        <f t="shared" si="245"/>
        <v>750</v>
      </c>
      <c r="H181" s="164">
        <f t="shared" si="245"/>
        <v>0</v>
      </c>
      <c r="I181" s="165">
        <f t="shared" si="245"/>
        <v>750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1929</v>
      </c>
      <c r="D182" s="169">
        <f t="shared" ref="D182:E182" si="246">D183+D187</f>
        <v>1179</v>
      </c>
      <c r="E182" s="170">
        <f t="shared" si="246"/>
        <v>0</v>
      </c>
      <c r="F182" s="171">
        <f>F183+F187</f>
        <v>1179</v>
      </c>
      <c r="G182" s="169">
        <f t="shared" ref="G182:H182" si="247">G183+G187</f>
        <v>750</v>
      </c>
      <c r="H182" s="170">
        <f t="shared" si="247"/>
        <v>0</v>
      </c>
      <c r="I182" s="171">
        <f>I183+I187</f>
        <v>750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1299">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1929</v>
      </c>
      <c r="D187" s="176">
        <f t="shared" ref="D187:E187" si="258">D188+D198+D199+D206+D207+D208+D210</f>
        <v>1179</v>
      </c>
      <c r="E187" s="177">
        <f t="shared" si="258"/>
        <v>0</v>
      </c>
      <c r="F187" s="178">
        <f>F188+F198+F199+F206+F207+F208+F210</f>
        <v>1179</v>
      </c>
      <c r="G187" s="176">
        <f t="shared" ref="G187:H187" si="259">G188+G198+G199+G206+G207+G208+G210</f>
        <v>750</v>
      </c>
      <c r="H187" s="177">
        <f t="shared" si="259"/>
        <v>0</v>
      </c>
      <c r="I187" s="178">
        <f>I188+I198+I199+I206+I207+I208+I210</f>
        <v>750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1929</v>
      </c>
      <c r="D199" s="196">
        <f t="shared" ref="D199:E199" si="270">SUM(D200:D205)</f>
        <v>1179</v>
      </c>
      <c r="E199" s="197">
        <f t="shared" si="270"/>
        <v>0</v>
      </c>
      <c r="F199" s="192">
        <f>SUM(F200:F205)</f>
        <v>1179</v>
      </c>
      <c r="G199" s="196">
        <f t="shared" ref="G199:H199" si="271">SUM(G200:G205)</f>
        <v>750</v>
      </c>
      <c r="H199" s="197">
        <f t="shared" si="271"/>
        <v>0</v>
      </c>
      <c r="I199" s="192">
        <f>SUM(I200:I205)</f>
        <v>750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955</v>
      </c>
      <c r="D201" s="190">
        <v>205</v>
      </c>
      <c r="E201" s="191"/>
      <c r="F201" s="192">
        <f t="shared" si="274"/>
        <v>205</v>
      </c>
      <c r="G201" s="190">
        <v>750</v>
      </c>
      <c r="H201" s="191"/>
      <c r="I201" s="192">
        <f t="shared" si="275"/>
        <v>750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355">
        <v>5238</v>
      </c>
      <c r="B204" s="356" t="s">
        <v>225</v>
      </c>
      <c r="C204" s="580">
        <f t="shared" si="189"/>
        <v>0</v>
      </c>
      <c r="D204" s="242"/>
      <c r="E204" s="211"/>
      <c r="F204" s="241">
        <f t="shared" si="274"/>
        <v>0</v>
      </c>
      <c r="G204" s="242"/>
      <c r="H204" s="211"/>
      <c r="I204" s="241">
        <f t="shared" si="275"/>
        <v>0</v>
      </c>
      <c r="J204" s="357"/>
      <c r="K204" s="211"/>
      <c r="L204" s="241">
        <f t="shared" si="276"/>
        <v>0</v>
      </c>
      <c r="M204" s="242"/>
      <c r="N204" s="211"/>
      <c r="O204" s="241">
        <f t="shared" si="277"/>
        <v>0</v>
      </c>
      <c r="P204" s="358"/>
    </row>
    <row r="205" spans="1:16" ht="24" x14ac:dyDescent="0.25">
      <c r="A205" s="52">
        <v>5239</v>
      </c>
      <c r="B205" s="79" t="s">
        <v>226</v>
      </c>
      <c r="C205" s="559">
        <f t="shared" si="189"/>
        <v>974</v>
      </c>
      <c r="D205" s="190">
        <v>974</v>
      </c>
      <c r="E205" s="191"/>
      <c r="F205" s="192">
        <f t="shared" si="274"/>
        <v>974</v>
      </c>
      <c r="G205" s="190"/>
      <c r="H205" s="191"/>
      <c r="I205" s="192">
        <f t="shared" si="275"/>
        <v>0</v>
      </c>
      <c r="J205" s="193"/>
      <c r="K205" s="191"/>
      <c r="L205" s="192">
        <f t="shared" si="276"/>
        <v>0</v>
      </c>
      <c r="M205" s="190"/>
      <c r="N205" s="191"/>
      <c r="O205" s="192">
        <f t="shared" si="277"/>
        <v>0</v>
      </c>
      <c r="P205" s="194"/>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1299">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1299">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1299">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1298">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1299">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1299">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675599</v>
      </c>
      <c r="D272" s="269">
        <f>SUM(D269,D265,D252,D211,D182,D174,D160,D75,D53)</f>
        <v>598997</v>
      </c>
      <c r="E272" s="270">
        <f t="shared" ref="E272:O272" si="371">SUM(E269,E265,E252,E211,E182,E174,E160,E75,E53)</f>
        <v>0</v>
      </c>
      <c r="F272" s="271">
        <f t="shared" si="371"/>
        <v>598997</v>
      </c>
      <c r="G272" s="269">
        <f t="shared" si="371"/>
        <v>72388</v>
      </c>
      <c r="H272" s="270">
        <f t="shared" si="371"/>
        <v>0</v>
      </c>
      <c r="I272" s="271">
        <f t="shared" si="371"/>
        <v>72388</v>
      </c>
      <c r="J272" s="272">
        <f t="shared" si="371"/>
        <v>4214</v>
      </c>
      <c r="K272" s="270">
        <f t="shared" si="371"/>
        <v>0</v>
      </c>
      <c r="L272" s="271">
        <f t="shared" si="371"/>
        <v>4214</v>
      </c>
      <c r="M272" s="269">
        <f t="shared" si="371"/>
        <v>0</v>
      </c>
      <c r="N272" s="270">
        <f t="shared" si="371"/>
        <v>0</v>
      </c>
      <c r="O272" s="271">
        <f t="shared" si="371"/>
        <v>0</v>
      </c>
      <c r="P272" s="273"/>
    </row>
    <row r="273" spans="1:16" s="29" customFormat="1" ht="13.5" thickTop="1" thickBot="1" x14ac:dyDescent="0.3">
      <c r="A273" s="1373" t="s">
        <v>295</v>
      </c>
      <c r="B273" s="1374"/>
      <c r="C273" s="576">
        <f t="shared" si="291"/>
        <v>-282</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-282</v>
      </c>
      <c r="K273" s="275">
        <f t="shared" si="374"/>
        <v>0</v>
      </c>
      <c r="L273" s="276">
        <f>(L26+L43)-L51</f>
        <v>-282</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282</v>
      </c>
      <c r="D274" s="279">
        <f t="shared" ref="D274:O274" si="376">SUM(D275,D276)-D283+D284</f>
        <v>0</v>
      </c>
      <c r="E274" s="280">
        <f t="shared" si="376"/>
        <v>0</v>
      </c>
      <c r="F274" s="281">
        <f t="shared" si="376"/>
        <v>0</v>
      </c>
      <c r="G274" s="279">
        <f t="shared" si="376"/>
        <v>0</v>
      </c>
      <c r="H274" s="280">
        <f t="shared" si="376"/>
        <v>0</v>
      </c>
      <c r="I274" s="281">
        <f t="shared" si="376"/>
        <v>0</v>
      </c>
      <c r="J274" s="286">
        <f t="shared" si="376"/>
        <v>282</v>
      </c>
      <c r="K274" s="280">
        <f t="shared" si="376"/>
        <v>0</v>
      </c>
      <c r="L274" s="281">
        <f t="shared" si="376"/>
        <v>282</v>
      </c>
      <c r="M274" s="279">
        <f t="shared" si="376"/>
        <v>0</v>
      </c>
      <c r="N274" s="280">
        <f t="shared" si="376"/>
        <v>0</v>
      </c>
      <c r="O274" s="281">
        <f t="shared" si="376"/>
        <v>0</v>
      </c>
      <c r="P274" s="283"/>
    </row>
    <row r="275" spans="1:16" s="29" customFormat="1" ht="12.75" thickBot="1" x14ac:dyDescent="0.3">
      <c r="A275" s="149" t="s">
        <v>297</v>
      </c>
      <c r="B275" s="149" t="s">
        <v>298</v>
      </c>
      <c r="C275" s="567">
        <f t="shared" si="291"/>
        <v>282</v>
      </c>
      <c r="D275" s="150">
        <f>D21-D269</f>
        <v>0</v>
      </c>
      <c r="E275" s="150">
        <f t="shared" ref="E275:O275" si="377">E21-E269</f>
        <v>0</v>
      </c>
      <c r="F275" s="150">
        <f t="shared" si="377"/>
        <v>0</v>
      </c>
      <c r="G275" s="150">
        <f t="shared" si="377"/>
        <v>0</v>
      </c>
      <c r="H275" s="150">
        <f t="shared" si="377"/>
        <v>0</v>
      </c>
      <c r="I275" s="150">
        <f t="shared" si="377"/>
        <v>0</v>
      </c>
      <c r="J275" s="150">
        <f t="shared" si="377"/>
        <v>282</v>
      </c>
      <c r="K275" s="150">
        <f t="shared" si="377"/>
        <v>0</v>
      </c>
      <c r="L275" s="567">
        <f t="shared" si="377"/>
        <v>282</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yvPSrC1IoUtJO/O2excxveQDRgNICxyMsxMX/BplByucACBMjhs/KriuiTE4svuNCZzEiA/5s1Zi1/fRyh0ZQA==" saltValue="g+glNMJ0C4EqX4v1+j77bg==" spinCount="100000" sheet="1" objects="1" scenarios="1" formatCells="0" formatColumns="0" formatRows="0" sort="0"/>
  <autoFilter ref="A18:P284">
    <filterColumn colId="2">
      <filters>
        <filter val="1 025"/>
        <filter val="1 063"/>
        <filter val="1 102"/>
        <filter val="1 587"/>
        <filter val="1 909"/>
        <filter val="1 929"/>
        <filter val="11 694"/>
        <filter val="114 477"/>
        <filter val="13 020"/>
        <filter val="152 389"/>
        <filter val="16 111"/>
        <filter val="16 695"/>
        <filter val="2 062"/>
        <filter val="2 293"/>
        <filter val="24 392"/>
        <filter val="25 219"/>
        <filter val="282"/>
        <filter val="-282"/>
        <filter val="3 188"/>
        <filter val="3 929"/>
        <filter val="3 932"/>
        <filter val="32 960"/>
        <filter val="330"/>
        <filter val="333"/>
        <filter val="34 650"/>
        <filter val="37 912"/>
        <filter val="390"/>
        <filter val="4 031"/>
        <filter val="4 064"/>
        <filter val="4 169"/>
        <filter val="4 237"/>
        <filter val="4 554"/>
        <filter val="4 649"/>
        <filter val="413 096"/>
        <filter val="436"/>
        <filter val="450 039"/>
        <filter val="490"/>
        <filter val="5 466"/>
        <filter val="5 952"/>
        <filter val="50"/>
        <filter val="500"/>
        <filter val="52"/>
        <filter val="54 547"/>
        <filter val="6 919"/>
        <filter val="602 428"/>
        <filter val="67"/>
        <filter val="671 385"/>
        <filter val="673 670"/>
        <filter val="675 599"/>
        <filter val="7 618"/>
        <filter val="7 670"/>
        <filter val="71 242"/>
        <filter val="724"/>
        <filter val="8 835"/>
        <filter val="955"/>
        <filter val="974"/>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44.pielikums Jūrmalas pilsētas domes
2020.gada 17.decembra saistošajiem noteikumiem Nr.38
(protokols Nr.23, 14.punkts)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A18" sqref="A18"/>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713</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724</v>
      </c>
      <c r="D3" s="1410"/>
      <c r="E3" s="1410"/>
      <c r="F3" s="1410"/>
      <c r="G3" s="1410"/>
      <c r="H3" s="1410"/>
      <c r="I3" s="1410"/>
      <c r="J3" s="1410"/>
      <c r="K3" s="1410"/>
      <c r="L3" s="1410"/>
      <c r="M3" s="1410"/>
      <c r="N3" s="1410"/>
      <c r="O3" s="1410"/>
      <c r="P3" s="1411"/>
      <c r="Q3" s="590"/>
    </row>
    <row r="4" spans="1:17" ht="12.75" customHeight="1" x14ac:dyDescent="0.25">
      <c r="A4" s="3" t="s">
        <v>4</v>
      </c>
      <c r="B4" s="4"/>
      <c r="C4" s="1422" t="s">
        <v>714</v>
      </c>
      <c r="D4" s="1410"/>
      <c r="E4" s="1410"/>
      <c r="F4" s="1410"/>
      <c r="G4" s="1410"/>
      <c r="H4" s="1410"/>
      <c r="I4" s="1410"/>
      <c r="J4" s="1410"/>
      <c r="K4" s="1410"/>
      <c r="L4" s="1410"/>
      <c r="M4" s="1410"/>
      <c r="N4" s="1410"/>
      <c r="O4" s="1410"/>
      <c r="P4" s="1411"/>
      <c r="Q4" s="590"/>
    </row>
    <row r="5" spans="1:17" ht="12.75" customHeight="1" x14ac:dyDescent="0.25">
      <c r="A5" s="5" t="s">
        <v>6</v>
      </c>
      <c r="B5" s="6"/>
      <c r="C5" s="1404" t="s">
        <v>715</v>
      </c>
      <c r="D5" s="1404"/>
      <c r="E5" s="1404"/>
      <c r="F5" s="1404"/>
      <c r="G5" s="1404"/>
      <c r="H5" s="1404"/>
      <c r="I5" s="1404"/>
      <c r="J5" s="1404"/>
      <c r="K5" s="1404"/>
      <c r="L5" s="1404"/>
      <c r="M5" s="1404"/>
      <c r="N5" s="1404"/>
      <c r="O5" s="1404"/>
      <c r="P5" s="1405"/>
      <c r="Q5" s="590"/>
    </row>
    <row r="6" spans="1:17" ht="12.75" customHeight="1" x14ac:dyDescent="0.25">
      <c r="A6" s="5" t="s">
        <v>8</v>
      </c>
      <c r="B6" s="6"/>
      <c r="C6" s="1423" t="s">
        <v>716</v>
      </c>
      <c r="D6" s="1404"/>
      <c r="E6" s="1404"/>
      <c r="F6" s="1404"/>
      <c r="G6" s="1404"/>
      <c r="H6" s="1404"/>
      <c r="I6" s="1404"/>
      <c r="J6" s="1404"/>
      <c r="K6" s="1404"/>
      <c r="L6" s="1404"/>
      <c r="M6" s="1404"/>
      <c r="N6" s="1404"/>
      <c r="O6" s="1404"/>
      <c r="P6" s="1405"/>
      <c r="Q6" s="590"/>
    </row>
    <row r="7" spans="1:17" ht="24.75" customHeight="1" x14ac:dyDescent="0.25">
      <c r="A7" s="5" t="s">
        <v>10</v>
      </c>
      <c r="B7" s="6"/>
      <c r="C7" s="1410" t="s">
        <v>723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717</v>
      </c>
      <c r="D9" s="1404"/>
      <c r="E9" s="1404"/>
      <c r="F9" s="1404"/>
      <c r="G9" s="1404"/>
      <c r="H9" s="1404"/>
      <c r="I9" s="1404"/>
      <c r="J9" s="1404"/>
      <c r="K9" s="1404"/>
      <c r="L9" s="1404"/>
      <c r="M9" s="1404"/>
      <c r="N9" s="1404"/>
      <c r="O9" s="1404"/>
      <c r="P9" s="1405"/>
      <c r="Q9" s="590"/>
    </row>
    <row r="10" spans="1:17" ht="12.75" customHeight="1" x14ac:dyDescent="0.25">
      <c r="A10" s="5"/>
      <c r="B10" s="6" t="s">
        <v>15</v>
      </c>
      <c r="C10" s="1404" t="s">
        <v>718</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719</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t="s">
        <v>720</v>
      </c>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1.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423459</v>
      </c>
      <c r="D20" s="32">
        <f t="shared" ref="D20:E20" si="0">SUM(D21,D24,D25,D41,D43)</f>
        <v>377789</v>
      </c>
      <c r="E20" s="33">
        <f t="shared" si="0"/>
        <v>0</v>
      </c>
      <c r="F20" s="34">
        <f>SUM(F21,F24,F25,F41,F43)</f>
        <v>377789</v>
      </c>
      <c r="G20" s="32">
        <f t="shared" ref="G20:H20" si="1">SUM(G21,G24,G43)</f>
        <v>45648</v>
      </c>
      <c r="H20" s="33">
        <f t="shared" si="1"/>
        <v>0</v>
      </c>
      <c r="I20" s="34">
        <f>SUM(I21,I24,I43)</f>
        <v>45648</v>
      </c>
      <c r="J20" s="35">
        <f t="shared" ref="J20:K20" si="2">SUM(J21,J26,J43)</f>
        <v>22</v>
      </c>
      <c r="K20" s="33">
        <f t="shared" si="2"/>
        <v>0</v>
      </c>
      <c r="L20" s="34">
        <f>SUM(L21,L26,L43)</f>
        <v>22</v>
      </c>
      <c r="M20" s="32">
        <f t="shared" ref="M20:O20" si="3">SUM(M21,M45)</f>
        <v>0</v>
      </c>
      <c r="N20" s="33">
        <f t="shared" si="3"/>
        <v>0</v>
      </c>
      <c r="O20" s="34">
        <f t="shared" si="3"/>
        <v>0</v>
      </c>
      <c r="P20" s="36"/>
    </row>
    <row r="21" spans="1:17" ht="12.75" thickTop="1" x14ac:dyDescent="0.25">
      <c r="A21" s="37"/>
      <c r="B21" s="38" t="s">
        <v>41</v>
      </c>
      <c r="C21" s="553">
        <f t="shared" ref="C21:C84" si="4">F21+I21+L21+O21</f>
        <v>22</v>
      </c>
      <c r="D21" s="39">
        <f t="shared" ref="D21:E21" si="5">SUM(D22:D23)</f>
        <v>0</v>
      </c>
      <c r="E21" s="40">
        <f t="shared" si="5"/>
        <v>0</v>
      </c>
      <c r="F21" s="41">
        <f>SUM(F22:F23)</f>
        <v>0</v>
      </c>
      <c r="G21" s="39">
        <f t="shared" ref="G21:H21" si="6">SUM(G22:G23)</f>
        <v>0</v>
      </c>
      <c r="H21" s="40">
        <f t="shared" si="6"/>
        <v>0</v>
      </c>
      <c r="I21" s="41">
        <f>SUM(I22:I23)</f>
        <v>0</v>
      </c>
      <c r="J21" s="42">
        <f t="shared" ref="J21:K21" si="7">SUM(J22:J23)</f>
        <v>22</v>
      </c>
      <c r="K21" s="40">
        <f t="shared" si="7"/>
        <v>0</v>
      </c>
      <c r="L21" s="41">
        <f>SUM(L22:L23)</f>
        <v>22</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368"/>
      <c r="B23" s="355" t="s">
        <v>43</v>
      </c>
      <c r="C23" s="579">
        <f t="shared" si="4"/>
        <v>22</v>
      </c>
      <c r="D23" s="329"/>
      <c r="E23" s="330"/>
      <c r="F23" s="331">
        <f t="shared" ref="F23:F25" si="9">D23+E23</f>
        <v>0</v>
      </c>
      <c r="G23" s="329"/>
      <c r="H23" s="330"/>
      <c r="I23" s="331">
        <f t="shared" ref="I23:I24" si="10">G23+H23</f>
        <v>0</v>
      </c>
      <c r="J23" s="332">
        <v>22</v>
      </c>
      <c r="K23" s="330"/>
      <c r="L23" s="331">
        <f>J23+K23</f>
        <v>22</v>
      </c>
      <c r="M23" s="329"/>
      <c r="N23" s="330"/>
      <c r="O23" s="331">
        <f>M23+N23</f>
        <v>0</v>
      </c>
      <c r="P23" s="488"/>
    </row>
    <row r="24" spans="1:17" s="29" customFormat="1" ht="24.75" thickBot="1" x14ac:dyDescent="0.3">
      <c r="A24" s="431">
        <v>19300</v>
      </c>
      <c r="B24" s="431" t="s">
        <v>44</v>
      </c>
      <c r="C24" s="583">
        <f>F24+I24</f>
        <v>423437</v>
      </c>
      <c r="D24" s="432">
        <v>377789</v>
      </c>
      <c r="E24" s="433"/>
      <c r="F24" s="434">
        <f t="shared" si="9"/>
        <v>377789</v>
      </c>
      <c r="G24" s="432">
        <v>45648</v>
      </c>
      <c r="H24" s="433"/>
      <c r="I24" s="434">
        <f t="shared" si="10"/>
        <v>45648</v>
      </c>
      <c r="J24" s="435" t="s">
        <v>45</v>
      </c>
      <c r="K24" s="436" t="s">
        <v>45</v>
      </c>
      <c r="L24" s="439" t="s">
        <v>45</v>
      </c>
      <c r="M24" s="437" t="s">
        <v>45</v>
      </c>
      <c r="N24" s="438" t="s">
        <v>45</v>
      </c>
      <c r="O24" s="439" t="s">
        <v>45</v>
      </c>
      <c r="P24" s="1302"/>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hidden="1" thickTop="1" x14ac:dyDescent="0.25">
      <c r="A26" s="59">
        <v>21300</v>
      </c>
      <c r="B26" s="59" t="s">
        <v>48</v>
      </c>
      <c r="C26" s="557">
        <f>L26</f>
        <v>0</v>
      </c>
      <c r="D26" s="68" t="s">
        <v>45</v>
      </c>
      <c r="E26" s="67" t="s">
        <v>45</v>
      </c>
      <c r="F26" s="65" t="s">
        <v>45</v>
      </c>
      <c r="G26" s="68" t="s">
        <v>45</v>
      </c>
      <c r="H26" s="67" t="s">
        <v>45</v>
      </c>
      <c r="I26" s="65" t="s">
        <v>45</v>
      </c>
      <c r="J26" s="66">
        <f t="shared" ref="J26:K26" si="11">SUM(J27,J31,J33,J36)</f>
        <v>0</v>
      </c>
      <c r="K26" s="67">
        <f t="shared" si="11"/>
        <v>0</v>
      </c>
      <c r="L26" s="178">
        <f>SUM(L27,L31,L33,L36)</f>
        <v>0</v>
      </c>
      <c r="M26" s="68" t="s">
        <v>45</v>
      </c>
      <c r="N26" s="67" t="s">
        <v>45</v>
      </c>
      <c r="O26" s="65" t="s">
        <v>45</v>
      </c>
      <c r="P26" s="69"/>
    </row>
    <row r="27" spans="1:17" s="29" customFormat="1" ht="24.75" hidden="1" thickTop="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t="12.75" hidden="1" thickTop="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t="12.75" hidden="1" thickTop="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75" hidden="1" thickTop="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75" hidden="1" thickTop="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75" hidden="1" thickTop="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2.75" hidden="1" thickTop="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t="12.75" hidden="1" thickTop="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75" hidden="1" thickTop="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hidden="1" customHeight="1" x14ac:dyDescent="0.25">
      <c r="A36" s="70">
        <v>21390</v>
      </c>
      <c r="B36" s="59" t="s">
        <v>58</v>
      </c>
      <c r="C36" s="557">
        <f t="shared" si="13"/>
        <v>0</v>
      </c>
      <c r="D36" s="68" t="s">
        <v>45</v>
      </c>
      <c r="E36" s="67" t="s">
        <v>45</v>
      </c>
      <c r="F36" s="65" t="s">
        <v>45</v>
      </c>
      <c r="G36" s="68" t="s">
        <v>45</v>
      </c>
      <c r="H36" s="67" t="s">
        <v>45</v>
      </c>
      <c r="I36" s="65" t="s">
        <v>45</v>
      </c>
      <c r="J36" s="66">
        <f t="shared" ref="J36:K36" si="18">SUM(J37:J40)</f>
        <v>0</v>
      </c>
      <c r="K36" s="67">
        <f t="shared" si="18"/>
        <v>0</v>
      </c>
      <c r="L36" s="178">
        <f>SUM(L37:L40)</f>
        <v>0</v>
      </c>
      <c r="M36" s="68" t="s">
        <v>45</v>
      </c>
      <c r="N36" s="67" t="s">
        <v>45</v>
      </c>
      <c r="O36" s="65" t="s">
        <v>45</v>
      </c>
      <c r="P36" s="69"/>
    </row>
    <row r="37" spans="1:16" ht="24.75" hidden="1" thickTop="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t="12.75" hidden="1" thickTop="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t="12.75" hidden="1" thickTop="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75" hidden="1" thickTop="1" x14ac:dyDescent="0.25">
      <c r="A40" s="98">
        <v>21399</v>
      </c>
      <c r="B40" s="99" t="s">
        <v>62</v>
      </c>
      <c r="C40" s="561">
        <f t="shared" si="13"/>
        <v>0</v>
      </c>
      <c r="D40" s="100" t="s">
        <v>45</v>
      </c>
      <c r="E40" s="101" t="s">
        <v>45</v>
      </c>
      <c r="F40" s="102" t="s">
        <v>45</v>
      </c>
      <c r="G40" s="100" t="s">
        <v>45</v>
      </c>
      <c r="H40" s="101" t="s">
        <v>45</v>
      </c>
      <c r="I40" s="102" t="s">
        <v>45</v>
      </c>
      <c r="J40" s="103"/>
      <c r="K40" s="104"/>
      <c r="L40" s="216">
        <f t="shared" si="19"/>
        <v>0</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75" hidden="1" thickTop="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75" hidden="1" thickTop="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75" hidden="1" thickTop="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75" hidden="1" thickTop="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t="12.75" hidden="1" thickTop="1" x14ac:dyDescent="0.25">
      <c r="A48" s="139"/>
      <c r="B48" s="135"/>
      <c r="C48" s="565"/>
      <c r="D48" s="140"/>
      <c r="E48" s="141"/>
      <c r="F48" s="112"/>
      <c r="G48" s="115"/>
      <c r="H48" s="114"/>
      <c r="I48" s="112"/>
      <c r="J48" s="113"/>
      <c r="K48" s="114"/>
      <c r="L48" s="111"/>
      <c r="M48" s="109"/>
      <c r="N48" s="110"/>
      <c r="O48" s="111"/>
      <c r="P48" s="138"/>
    </row>
    <row r="49" spans="1:16" s="29" customFormat="1" ht="12.75" hidden="1" thickTop="1" x14ac:dyDescent="0.25">
      <c r="A49" s="142"/>
      <c r="B49" s="143" t="s">
        <v>70</v>
      </c>
      <c r="C49" s="566"/>
      <c r="D49" s="144"/>
      <c r="E49" s="145"/>
      <c r="F49" s="146"/>
      <c r="G49" s="144"/>
      <c r="H49" s="145"/>
      <c r="I49" s="146"/>
      <c r="J49" s="147"/>
      <c r="K49" s="145"/>
      <c r="L49" s="146"/>
      <c r="M49" s="144"/>
      <c r="N49" s="145"/>
      <c r="O49" s="146"/>
      <c r="P49" s="148"/>
    </row>
    <row r="50" spans="1:16" s="29" customFormat="1" ht="13.5" thickTop="1" thickBot="1" x14ac:dyDescent="0.3">
      <c r="A50" s="149"/>
      <c r="B50" s="30" t="s">
        <v>71</v>
      </c>
      <c r="C50" s="567">
        <f t="shared" si="4"/>
        <v>423459</v>
      </c>
      <c r="D50" s="150">
        <f t="shared" ref="D50:E50" si="26">SUM(D51,D269)</f>
        <v>377789</v>
      </c>
      <c r="E50" s="151">
        <f t="shared" si="26"/>
        <v>0</v>
      </c>
      <c r="F50" s="152">
        <f>SUM(F51,F269)</f>
        <v>377789</v>
      </c>
      <c r="G50" s="150">
        <f t="shared" ref="G50:O50" si="27">SUM(G51,G269)</f>
        <v>45648</v>
      </c>
      <c r="H50" s="151">
        <f t="shared" si="27"/>
        <v>0</v>
      </c>
      <c r="I50" s="152">
        <f t="shared" si="27"/>
        <v>45648</v>
      </c>
      <c r="J50" s="153">
        <f t="shared" si="27"/>
        <v>22</v>
      </c>
      <c r="K50" s="151">
        <f t="shared" si="27"/>
        <v>0</v>
      </c>
      <c r="L50" s="152">
        <f t="shared" si="27"/>
        <v>22</v>
      </c>
      <c r="M50" s="150">
        <f t="shared" si="27"/>
        <v>0</v>
      </c>
      <c r="N50" s="151">
        <f t="shared" si="27"/>
        <v>0</v>
      </c>
      <c r="O50" s="152">
        <f t="shared" si="27"/>
        <v>0</v>
      </c>
      <c r="P50" s="154"/>
    </row>
    <row r="51" spans="1:16" s="29" customFormat="1" ht="36.75" thickTop="1" x14ac:dyDescent="0.25">
      <c r="A51" s="155"/>
      <c r="B51" s="156" t="s">
        <v>72</v>
      </c>
      <c r="C51" s="568">
        <f t="shared" si="4"/>
        <v>423459</v>
      </c>
      <c r="D51" s="157">
        <f t="shared" ref="D51:E51" si="28">SUM(D52,D181)</f>
        <v>377789</v>
      </c>
      <c r="E51" s="158">
        <f t="shared" si="28"/>
        <v>0</v>
      </c>
      <c r="F51" s="159">
        <f>SUM(F52,F181)</f>
        <v>377789</v>
      </c>
      <c r="G51" s="157">
        <f t="shared" ref="G51:H51" si="29">SUM(G52,G181)</f>
        <v>45648</v>
      </c>
      <c r="H51" s="158">
        <f t="shared" si="29"/>
        <v>0</v>
      </c>
      <c r="I51" s="159">
        <f>SUM(I52,I181)</f>
        <v>45648</v>
      </c>
      <c r="J51" s="160">
        <f t="shared" ref="J51:K51" si="30">SUM(J52,J181)</f>
        <v>22</v>
      </c>
      <c r="K51" s="158">
        <f t="shared" si="30"/>
        <v>0</v>
      </c>
      <c r="L51" s="159">
        <f>SUM(L52,L181)</f>
        <v>22</v>
      </c>
      <c r="M51" s="157">
        <f t="shared" ref="M51:O51" si="31">SUM(M52,M181)</f>
        <v>0</v>
      </c>
      <c r="N51" s="158">
        <f t="shared" si="31"/>
        <v>0</v>
      </c>
      <c r="O51" s="159">
        <f t="shared" si="31"/>
        <v>0</v>
      </c>
      <c r="P51" s="161"/>
    </row>
    <row r="52" spans="1:16" s="29" customFormat="1" ht="24" x14ac:dyDescent="0.25">
      <c r="A52" s="162"/>
      <c r="B52" s="20" t="s">
        <v>73</v>
      </c>
      <c r="C52" s="569">
        <f t="shared" si="4"/>
        <v>421292</v>
      </c>
      <c r="D52" s="163">
        <f t="shared" ref="D52:E52" si="32">SUM(D53,D75,D160,D174)</f>
        <v>375622</v>
      </c>
      <c r="E52" s="164">
        <f t="shared" si="32"/>
        <v>0</v>
      </c>
      <c r="F52" s="165">
        <f>SUM(F53,F75,F160,F174)</f>
        <v>375622</v>
      </c>
      <c r="G52" s="163">
        <f t="shared" ref="G52:H52" si="33">SUM(G53,G75,G160,G174)</f>
        <v>45648</v>
      </c>
      <c r="H52" s="164">
        <f t="shared" si="33"/>
        <v>0</v>
      </c>
      <c r="I52" s="165">
        <f>SUM(I53,I75,I160,I174)</f>
        <v>45648</v>
      </c>
      <c r="J52" s="166">
        <f t="shared" ref="J52:K52" si="34">SUM(J53,J75,J160,J174)</f>
        <v>22</v>
      </c>
      <c r="K52" s="164">
        <f t="shared" si="34"/>
        <v>0</v>
      </c>
      <c r="L52" s="165">
        <f>SUM(L53,L75,L160,L174)</f>
        <v>22</v>
      </c>
      <c r="M52" s="163">
        <f t="shared" ref="M52:O52" si="35">SUM(M53,M75,M160,M174)</f>
        <v>0</v>
      </c>
      <c r="N52" s="164">
        <f t="shared" si="35"/>
        <v>0</v>
      </c>
      <c r="O52" s="165">
        <f t="shared" si="35"/>
        <v>0</v>
      </c>
      <c r="P52" s="167"/>
    </row>
    <row r="53" spans="1:16" s="29" customFormat="1" x14ac:dyDescent="0.25">
      <c r="A53" s="168">
        <v>1000</v>
      </c>
      <c r="B53" s="168" t="s">
        <v>74</v>
      </c>
      <c r="C53" s="570">
        <f t="shared" si="4"/>
        <v>391769</v>
      </c>
      <c r="D53" s="169">
        <f t="shared" ref="D53:E53" si="36">SUM(D54,D67)</f>
        <v>347129</v>
      </c>
      <c r="E53" s="170">
        <f t="shared" si="36"/>
        <v>0</v>
      </c>
      <c r="F53" s="171">
        <f>SUM(F54,F67)</f>
        <v>347129</v>
      </c>
      <c r="G53" s="169">
        <f t="shared" ref="G53:H53" si="37">SUM(G54,G67)</f>
        <v>44640</v>
      </c>
      <c r="H53" s="170">
        <f t="shared" si="37"/>
        <v>0</v>
      </c>
      <c r="I53" s="171">
        <f>SUM(I54,I67)</f>
        <v>44640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295598</v>
      </c>
      <c r="D54" s="176">
        <f t="shared" ref="D54:E54" si="40">SUM(D55,D58,D66)</f>
        <v>259716</v>
      </c>
      <c r="E54" s="177">
        <f t="shared" si="40"/>
        <v>0</v>
      </c>
      <c r="F54" s="178">
        <f>SUM(F55,F58,F66)</f>
        <v>259716</v>
      </c>
      <c r="G54" s="176">
        <f t="shared" ref="G54:H54" si="41">SUM(G55,G58,G66)</f>
        <v>35743</v>
      </c>
      <c r="H54" s="177">
        <f t="shared" si="41"/>
        <v>139</v>
      </c>
      <c r="I54" s="178">
        <f>SUM(I55,I58,I66)</f>
        <v>35882</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270993</v>
      </c>
      <c r="D55" s="140">
        <f t="shared" ref="D55:E55" si="44">SUM(D56:D57)</f>
        <v>235378</v>
      </c>
      <c r="E55" s="141">
        <f t="shared" si="44"/>
        <v>0</v>
      </c>
      <c r="F55" s="182">
        <f>SUM(F56:F57)</f>
        <v>235378</v>
      </c>
      <c r="G55" s="140">
        <f t="shared" ref="G55:H55" si="45">SUM(G56:G57)</f>
        <v>35476</v>
      </c>
      <c r="H55" s="141">
        <f t="shared" si="45"/>
        <v>139</v>
      </c>
      <c r="I55" s="182">
        <f>SUM(I56:I57)</f>
        <v>35615</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36" x14ac:dyDescent="0.25">
      <c r="A57" s="52">
        <v>1119</v>
      </c>
      <c r="B57" s="79" t="s">
        <v>78</v>
      </c>
      <c r="C57" s="559">
        <f t="shared" si="4"/>
        <v>270993</v>
      </c>
      <c r="D57" s="190">
        <v>235378</v>
      </c>
      <c r="E57" s="191"/>
      <c r="F57" s="192">
        <f t="shared" si="48"/>
        <v>235378</v>
      </c>
      <c r="G57" s="190">
        <v>35476</v>
      </c>
      <c r="H57" s="191">
        <v>139</v>
      </c>
      <c r="I57" s="192">
        <f t="shared" si="49"/>
        <v>35615</v>
      </c>
      <c r="J57" s="193"/>
      <c r="K57" s="191"/>
      <c r="L57" s="192">
        <f t="shared" si="50"/>
        <v>0</v>
      </c>
      <c r="M57" s="190"/>
      <c r="N57" s="191"/>
      <c r="O57" s="192">
        <f t="shared" si="51"/>
        <v>0</v>
      </c>
      <c r="P57" s="208" t="s">
        <v>721</v>
      </c>
    </row>
    <row r="58" spans="1:16" x14ac:dyDescent="0.25">
      <c r="A58" s="195">
        <v>1140</v>
      </c>
      <c r="B58" s="79" t="s">
        <v>79</v>
      </c>
      <c r="C58" s="559">
        <f t="shared" si="4"/>
        <v>22312</v>
      </c>
      <c r="D58" s="196">
        <f t="shared" ref="D58:E58" si="52">SUM(D59:D65)</f>
        <v>22045</v>
      </c>
      <c r="E58" s="197">
        <f t="shared" si="52"/>
        <v>0</v>
      </c>
      <c r="F58" s="192">
        <f>SUM(F59:F65)</f>
        <v>22045</v>
      </c>
      <c r="G58" s="196">
        <f t="shared" ref="G58:H58" si="53">SUM(G59:G65)</f>
        <v>267</v>
      </c>
      <c r="H58" s="197">
        <f t="shared" si="53"/>
        <v>0</v>
      </c>
      <c r="I58" s="192">
        <f>SUM(I59:I65)</f>
        <v>267</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1025</v>
      </c>
      <c r="D60" s="190">
        <v>1025</v>
      </c>
      <c r="E60" s="191"/>
      <c r="F60" s="192">
        <f t="shared" si="56"/>
        <v>1025</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s="344" customFormat="1" x14ac:dyDescent="0.25">
      <c r="A63" s="355">
        <v>1147</v>
      </c>
      <c r="B63" s="356" t="s">
        <v>84</v>
      </c>
      <c r="C63" s="580">
        <f t="shared" si="4"/>
        <v>1143</v>
      </c>
      <c r="D63" s="242">
        <v>876</v>
      </c>
      <c r="E63" s="211"/>
      <c r="F63" s="241">
        <f t="shared" si="56"/>
        <v>876</v>
      </c>
      <c r="G63" s="242">
        <v>267</v>
      </c>
      <c r="H63" s="211"/>
      <c r="I63" s="241">
        <f t="shared" si="57"/>
        <v>267</v>
      </c>
      <c r="J63" s="357"/>
      <c r="K63" s="211"/>
      <c r="L63" s="241">
        <f t="shared" si="58"/>
        <v>0</v>
      </c>
      <c r="M63" s="242"/>
      <c r="N63" s="211"/>
      <c r="O63" s="241">
        <f t="shared" si="59"/>
        <v>0</v>
      </c>
      <c r="P63" s="358"/>
    </row>
    <row r="64" spans="1:16" x14ac:dyDescent="0.25">
      <c r="A64" s="52">
        <v>1148</v>
      </c>
      <c r="B64" s="79" t="s">
        <v>85</v>
      </c>
      <c r="C64" s="559">
        <f t="shared" si="4"/>
        <v>15975</v>
      </c>
      <c r="D64" s="190">
        <f>2251+13724</f>
        <v>15975</v>
      </c>
      <c r="E64" s="191"/>
      <c r="F64" s="192">
        <f t="shared" si="56"/>
        <v>15975</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96171</v>
      </c>
      <c r="D67" s="176">
        <f t="shared" ref="D67:E67" si="60">SUM(D68:D69)</f>
        <v>87413</v>
      </c>
      <c r="E67" s="177">
        <f t="shared" si="60"/>
        <v>0</v>
      </c>
      <c r="F67" s="178">
        <f>SUM(F68:F69)</f>
        <v>87413</v>
      </c>
      <c r="G67" s="176">
        <f t="shared" ref="G67:H67" si="61">SUM(G68:G69)</f>
        <v>8897</v>
      </c>
      <c r="H67" s="177">
        <f t="shared" si="61"/>
        <v>-139</v>
      </c>
      <c r="I67" s="178">
        <f>SUM(I68:I69)</f>
        <v>8758</v>
      </c>
      <c r="J67" s="179">
        <f t="shared" ref="J67:K67" si="62">SUM(J68:J69)</f>
        <v>0</v>
      </c>
      <c r="K67" s="177">
        <f t="shared" si="62"/>
        <v>0</v>
      </c>
      <c r="L67" s="178">
        <f>SUM(L68:L69)</f>
        <v>0</v>
      </c>
      <c r="M67" s="176">
        <f t="shared" ref="M67:O67" si="63">SUM(M68:M69)</f>
        <v>0</v>
      </c>
      <c r="N67" s="177">
        <f t="shared" si="63"/>
        <v>0</v>
      </c>
      <c r="O67" s="178">
        <f t="shared" si="63"/>
        <v>0</v>
      </c>
      <c r="P67" s="202"/>
    </row>
    <row r="68" spans="1:16" s="344" customFormat="1" ht="24" x14ac:dyDescent="0.25">
      <c r="A68" s="509">
        <v>1210</v>
      </c>
      <c r="B68" s="363" t="s">
        <v>90</v>
      </c>
      <c r="C68" s="581">
        <f t="shared" si="4"/>
        <v>74632</v>
      </c>
      <c r="D68" s="364">
        <v>65964</v>
      </c>
      <c r="E68" s="365"/>
      <c r="F68" s="366">
        <f>D68+E68</f>
        <v>65964</v>
      </c>
      <c r="G68" s="364">
        <v>8668</v>
      </c>
      <c r="H68" s="365"/>
      <c r="I68" s="366">
        <f>G68+H68</f>
        <v>8668</v>
      </c>
      <c r="J68" s="367"/>
      <c r="K68" s="365"/>
      <c r="L68" s="366">
        <f>J68+K68</f>
        <v>0</v>
      </c>
      <c r="M68" s="364"/>
      <c r="N68" s="365"/>
      <c r="O68" s="366">
        <f t="shared" ref="O68" si="64">M68+N68</f>
        <v>0</v>
      </c>
      <c r="P68" s="517"/>
    </row>
    <row r="69" spans="1:16" ht="24" x14ac:dyDescent="0.25">
      <c r="A69" s="195">
        <v>1220</v>
      </c>
      <c r="B69" s="79" t="s">
        <v>92</v>
      </c>
      <c r="C69" s="559">
        <f t="shared" si="4"/>
        <v>21539</v>
      </c>
      <c r="D69" s="196">
        <f t="shared" ref="D69:E69" si="65">SUM(D70:D74)</f>
        <v>21449</v>
      </c>
      <c r="E69" s="197">
        <f t="shared" si="65"/>
        <v>0</v>
      </c>
      <c r="F69" s="192">
        <f>SUM(F70:F74)</f>
        <v>21449</v>
      </c>
      <c r="G69" s="196">
        <f t="shared" ref="G69:H69" si="66">SUM(G70:G74)</f>
        <v>229</v>
      </c>
      <c r="H69" s="197">
        <f t="shared" si="66"/>
        <v>-139</v>
      </c>
      <c r="I69" s="192">
        <f>SUM(I70:I74)</f>
        <v>90</v>
      </c>
      <c r="J69" s="198">
        <f t="shared" ref="J69:K69" si="67">SUM(J70:J74)</f>
        <v>0</v>
      </c>
      <c r="K69" s="197">
        <f t="shared" si="67"/>
        <v>0</v>
      </c>
      <c r="L69" s="192">
        <f>SUM(L70:L74)</f>
        <v>0</v>
      </c>
      <c r="M69" s="196">
        <f t="shared" ref="M69:O69" si="68">SUM(M70:M74)</f>
        <v>0</v>
      </c>
      <c r="N69" s="197">
        <f t="shared" si="68"/>
        <v>0</v>
      </c>
      <c r="O69" s="192">
        <f t="shared" si="68"/>
        <v>0</v>
      </c>
      <c r="P69" s="194"/>
    </row>
    <row r="70" spans="1:16" ht="58.5" customHeight="1" x14ac:dyDescent="0.25">
      <c r="A70" s="52">
        <v>1221</v>
      </c>
      <c r="B70" s="79" t="s">
        <v>93</v>
      </c>
      <c r="C70" s="559">
        <f t="shared" si="4"/>
        <v>12355</v>
      </c>
      <c r="D70" s="190">
        <v>12265</v>
      </c>
      <c r="E70" s="191"/>
      <c r="F70" s="192">
        <f t="shared" ref="F70:F74" si="69">D70+E70</f>
        <v>12265</v>
      </c>
      <c r="G70" s="190">
        <v>229</v>
      </c>
      <c r="H70" s="191">
        <v>-139</v>
      </c>
      <c r="I70" s="192">
        <f t="shared" ref="I70:I74" si="70">G70+H70</f>
        <v>90</v>
      </c>
      <c r="J70" s="193"/>
      <c r="K70" s="191"/>
      <c r="L70" s="192">
        <f t="shared" ref="L70:L74" si="71">J70+K70</f>
        <v>0</v>
      </c>
      <c r="M70" s="190"/>
      <c r="N70" s="191"/>
      <c r="O70" s="192">
        <f t="shared" ref="O70:O74" si="72">M70+N70</f>
        <v>0</v>
      </c>
      <c r="P70" s="208" t="s">
        <v>722</v>
      </c>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7684</v>
      </c>
      <c r="D73" s="190">
        <v>7684</v>
      </c>
      <c r="E73" s="191"/>
      <c r="F73" s="192">
        <f t="shared" si="69"/>
        <v>7684</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1500</v>
      </c>
      <c r="D74" s="190">
        <v>1500</v>
      </c>
      <c r="E74" s="191"/>
      <c r="F74" s="192">
        <f t="shared" si="69"/>
        <v>1500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29523</v>
      </c>
      <c r="D75" s="169">
        <f t="shared" ref="D75:O75" si="73">SUM(D76,D83,D120,D151,D152)</f>
        <v>28493</v>
      </c>
      <c r="E75" s="170">
        <f t="shared" si="73"/>
        <v>0</v>
      </c>
      <c r="F75" s="171">
        <f t="shared" si="73"/>
        <v>28493</v>
      </c>
      <c r="G75" s="169">
        <f t="shared" si="73"/>
        <v>1008</v>
      </c>
      <c r="H75" s="170">
        <f t="shared" si="73"/>
        <v>0</v>
      </c>
      <c r="I75" s="171">
        <f t="shared" si="73"/>
        <v>1008</v>
      </c>
      <c r="J75" s="172">
        <f t="shared" si="73"/>
        <v>22</v>
      </c>
      <c r="K75" s="170">
        <f t="shared" si="73"/>
        <v>0</v>
      </c>
      <c r="L75" s="171">
        <f t="shared" si="73"/>
        <v>22</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1299">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22567</v>
      </c>
      <c r="D83" s="176">
        <f t="shared" ref="D83:E83" si="94">SUM(D84,D85,D91,D99,D107,D108,D114,D119)</f>
        <v>22545</v>
      </c>
      <c r="E83" s="177">
        <f t="shared" si="94"/>
        <v>0</v>
      </c>
      <c r="F83" s="178">
        <f>SUM(F84,F85,F91,F99,F107,F108,F114,F119)</f>
        <v>22545</v>
      </c>
      <c r="G83" s="176">
        <f t="shared" ref="G83:H83" si="95">SUM(G84,G85,G91,G99,G107,G108,G114,G119)</f>
        <v>0</v>
      </c>
      <c r="H83" s="177">
        <f t="shared" si="95"/>
        <v>0</v>
      </c>
      <c r="I83" s="178">
        <f>SUM(I84,I85,I91,I99,I107,I108,I114,I119)</f>
        <v>0</v>
      </c>
      <c r="J83" s="179">
        <f t="shared" ref="J83:K83" si="96">SUM(J84,J85,J91,J99,J107,J108,J114,J119)</f>
        <v>22</v>
      </c>
      <c r="K83" s="177">
        <f t="shared" si="96"/>
        <v>0</v>
      </c>
      <c r="L83" s="178">
        <f>SUM(L84,L85,L91,L99,L107,L108,L114,L119)</f>
        <v>22</v>
      </c>
      <c r="M83" s="176">
        <f t="shared" ref="M83:O83" si="97">SUM(M84,M85,M91,M99,M107,M108,M114,M119)</f>
        <v>0</v>
      </c>
      <c r="N83" s="177">
        <f t="shared" si="97"/>
        <v>0</v>
      </c>
      <c r="O83" s="178">
        <f t="shared" si="97"/>
        <v>0</v>
      </c>
      <c r="P83" s="207"/>
    </row>
    <row r="84" spans="1:16" x14ac:dyDescent="0.25">
      <c r="A84" s="181">
        <v>2210</v>
      </c>
      <c r="B84" s="135" t="s">
        <v>105</v>
      </c>
      <c r="C84" s="565">
        <f t="shared" si="4"/>
        <v>195</v>
      </c>
      <c r="D84" s="199">
        <v>195</v>
      </c>
      <c r="E84" s="200"/>
      <c r="F84" s="182">
        <f>D84+E84</f>
        <v>195</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16510</v>
      </c>
      <c r="D85" s="196">
        <f t="shared" ref="D85:E85" si="100">SUM(D86:D90)</f>
        <v>16488</v>
      </c>
      <c r="E85" s="197">
        <f t="shared" si="100"/>
        <v>0</v>
      </c>
      <c r="F85" s="192">
        <f>SUM(F86:F90)</f>
        <v>16488</v>
      </c>
      <c r="G85" s="196">
        <f t="shared" ref="G85:H85" si="101">SUM(G86:G90)</f>
        <v>0</v>
      </c>
      <c r="H85" s="197">
        <f t="shared" si="101"/>
        <v>0</v>
      </c>
      <c r="I85" s="192">
        <f>SUM(I86:I90)</f>
        <v>0</v>
      </c>
      <c r="J85" s="198">
        <f t="shared" ref="J85:K85" si="102">SUM(J86:J90)</f>
        <v>22</v>
      </c>
      <c r="K85" s="197">
        <f t="shared" si="102"/>
        <v>0</v>
      </c>
      <c r="L85" s="192">
        <f>SUM(L86:L90)</f>
        <v>22</v>
      </c>
      <c r="M85" s="196">
        <f t="shared" ref="M85:O85" si="103">SUM(M86:M90)</f>
        <v>0</v>
      </c>
      <c r="N85" s="197">
        <f t="shared" si="103"/>
        <v>0</v>
      </c>
      <c r="O85" s="192">
        <f t="shared" si="103"/>
        <v>0</v>
      </c>
      <c r="P85" s="194"/>
    </row>
    <row r="86" spans="1:16" x14ac:dyDescent="0.25">
      <c r="A86" s="52">
        <v>2221</v>
      </c>
      <c r="B86" s="79" t="s">
        <v>107</v>
      </c>
      <c r="C86" s="559">
        <f t="shared" si="99"/>
        <v>7145</v>
      </c>
      <c r="D86" s="190">
        <v>7145</v>
      </c>
      <c r="E86" s="191"/>
      <c r="F86" s="192">
        <f t="shared" ref="F86:F90" si="104">D86+E86</f>
        <v>7145</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52">
        <v>2222</v>
      </c>
      <c r="B87" s="79" t="s">
        <v>108</v>
      </c>
      <c r="C87" s="559">
        <f t="shared" si="99"/>
        <v>3286</v>
      </c>
      <c r="D87" s="190">
        <v>3286</v>
      </c>
      <c r="E87" s="191"/>
      <c r="F87" s="192">
        <f t="shared" si="104"/>
        <v>3286</v>
      </c>
      <c r="G87" s="190"/>
      <c r="H87" s="191"/>
      <c r="I87" s="192">
        <f t="shared" si="105"/>
        <v>0</v>
      </c>
      <c r="J87" s="193"/>
      <c r="K87" s="191"/>
      <c r="L87" s="192">
        <f t="shared" si="106"/>
        <v>0</v>
      </c>
      <c r="M87" s="190"/>
      <c r="N87" s="191"/>
      <c r="O87" s="192">
        <f t="shared" si="107"/>
        <v>0</v>
      </c>
      <c r="P87" s="194"/>
    </row>
    <row r="88" spans="1:16" x14ac:dyDescent="0.25">
      <c r="A88" s="52">
        <v>2223</v>
      </c>
      <c r="B88" s="79" t="s">
        <v>109</v>
      </c>
      <c r="C88" s="559">
        <f t="shared" si="99"/>
        <v>5471</v>
      </c>
      <c r="D88" s="190">
        <v>5471</v>
      </c>
      <c r="E88" s="191"/>
      <c r="F88" s="192">
        <f t="shared" si="104"/>
        <v>5471</v>
      </c>
      <c r="G88" s="190"/>
      <c r="H88" s="191"/>
      <c r="I88" s="192">
        <f t="shared" si="105"/>
        <v>0</v>
      </c>
      <c r="J88" s="193"/>
      <c r="K88" s="191"/>
      <c r="L88" s="192">
        <f t="shared" si="106"/>
        <v>0</v>
      </c>
      <c r="M88" s="190"/>
      <c r="N88" s="191"/>
      <c r="O88" s="192">
        <f t="shared" si="107"/>
        <v>0</v>
      </c>
      <c r="P88" s="194"/>
    </row>
    <row r="89" spans="1:16" ht="48" x14ac:dyDescent="0.25">
      <c r="A89" s="355">
        <v>2224</v>
      </c>
      <c r="B89" s="356" t="s">
        <v>110</v>
      </c>
      <c r="C89" s="580">
        <f t="shared" si="99"/>
        <v>608</v>
      </c>
      <c r="D89" s="242">
        <v>586</v>
      </c>
      <c r="E89" s="211"/>
      <c r="F89" s="241">
        <f t="shared" si="104"/>
        <v>586</v>
      </c>
      <c r="G89" s="242"/>
      <c r="H89" s="211"/>
      <c r="I89" s="241">
        <f t="shared" si="105"/>
        <v>0</v>
      </c>
      <c r="J89" s="357">
        <v>22</v>
      </c>
      <c r="K89" s="211"/>
      <c r="L89" s="241">
        <f t="shared" si="106"/>
        <v>22</v>
      </c>
      <c r="M89" s="242"/>
      <c r="N89" s="211"/>
      <c r="O89" s="241">
        <f t="shared" si="107"/>
        <v>0</v>
      </c>
      <c r="P89" s="35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553</v>
      </c>
      <c r="D91" s="196">
        <f t="shared" ref="D91:E91" si="108">SUM(D92:D98)</f>
        <v>553</v>
      </c>
      <c r="E91" s="197">
        <f t="shared" si="108"/>
        <v>0</v>
      </c>
      <c r="F91" s="192">
        <f>SUM(F92:F98)</f>
        <v>553</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s="344" customFormat="1" x14ac:dyDescent="0.25">
      <c r="A98" s="355">
        <v>2239</v>
      </c>
      <c r="B98" s="356" t="s">
        <v>119</v>
      </c>
      <c r="C98" s="580">
        <f t="shared" si="99"/>
        <v>553</v>
      </c>
      <c r="D98" s="242">
        <v>553</v>
      </c>
      <c r="E98" s="211"/>
      <c r="F98" s="241">
        <f t="shared" si="112"/>
        <v>553</v>
      </c>
      <c r="G98" s="242"/>
      <c r="H98" s="211"/>
      <c r="I98" s="241">
        <f t="shared" si="113"/>
        <v>0</v>
      </c>
      <c r="J98" s="357"/>
      <c r="K98" s="211"/>
      <c r="L98" s="241">
        <f t="shared" si="114"/>
        <v>0</v>
      </c>
      <c r="M98" s="242"/>
      <c r="N98" s="211"/>
      <c r="O98" s="241">
        <f t="shared" si="115"/>
        <v>0</v>
      </c>
      <c r="P98" s="358"/>
    </row>
    <row r="99" spans="1:16" s="344" customFormat="1" ht="36" x14ac:dyDescent="0.25">
      <c r="A99" s="1018">
        <v>2240</v>
      </c>
      <c r="B99" s="356" t="s">
        <v>120</v>
      </c>
      <c r="C99" s="580">
        <f t="shared" si="99"/>
        <v>4648</v>
      </c>
      <c r="D99" s="507">
        <f t="shared" ref="D99:E99" si="116">SUM(D100:D106)</f>
        <v>4648</v>
      </c>
      <c r="E99" s="508">
        <f t="shared" si="116"/>
        <v>0</v>
      </c>
      <c r="F99" s="241">
        <f>SUM(F100:F106)</f>
        <v>4648</v>
      </c>
      <c r="G99" s="507">
        <f t="shared" ref="G99:H99" si="117">SUM(G100:G106)</f>
        <v>0</v>
      </c>
      <c r="H99" s="508">
        <f t="shared" si="117"/>
        <v>0</v>
      </c>
      <c r="I99" s="241">
        <f>SUM(I100:I106)</f>
        <v>0</v>
      </c>
      <c r="J99" s="512">
        <f t="shared" ref="J99:K99" si="118">SUM(J100:J106)</f>
        <v>0</v>
      </c>
      <c r="K99" s="508">
        <f t="shared" si="118"/>
        <v>0</v>
      </c>
      <c r="L99" s="241">
        <f>SUM(L100:L106)</f>
        <v>0</v>
      </c>
      <c r="M99" s="507">
        <f t="shared" ref="M99:O99" si="119">SUM(M100:M106)</f>
        <v>0</v>
      </c>
      <c r="N99" s="508">
        <f t="shared" si="119"/>
        <v>0</v>
      </c>
      <c r="O99" s="241">
        <f t="shared" si="119"/>
        <v>0</v>
      </c>
      <c r="P99" s="359"/>
    </row>
    <row r="100" spans="1:16" s="344" customFormat="1" hidden="1" x14ac:dyDescent="0.25">
      <c r="A100" s="355">
        <v>2241</v>
      </c>
      <c r="B100" s="356" t="s">
        <v>121</v>
      </c>
      <c r="C100" s="580">
        <f t="shared" si="99"/>
        <v>0</v>
      </c>
      <c r="D100" s="242"/>
      <c r="E100" s="211"/>
      <c r="F100" s="241">
        <f t="shared" ref="F100:F107" si="120">D100+E100</f>
        <v>0</v>
      </c>
      <c r="G100" s="242"/>
      <c r="H100" s="211"/>
      <c r="I100" s="241">
        <f t="shared" ref="I100:I107" si="121">G100+H100</f>
        <v>0</v>
      </c>
      <c r="J100" s="357"/>
      <c r="K100" s="211"/>
      <c r="L100" s="241">
        <f t="shared" ref="L100:L107" si="122">J100+K100</f>
        <v>0</v>
      </c>
      <c r="M100" s="242"/>
      <c r="N100" s="211"/>
      <c r="O100" s="241">
        <f t="shared" ref="O100:O107" si="123">M100+N100</f>
        <v>0</v>
      </c>
      <c r="P100" s="359"/>
    </row>
    <row r="101" spans="1:16" s="344" customFormat="1" ht="24" hidden="1" x14ac:dyDescent="0.25">
      <c r="A101" s="355">
        <v>2242</v>
      </c>
      <c r="B101" s="356" t="s">
        <v>122</v>
      </c>
      <c r="C101" s="580">
        <f t="shared" si="99"/>
        <v>0</v>
      </c>
      <c r="D101" s="242"/>
      <c r="E101" s="211"/>
      <c r="F101" s="241">
        <f t="shared" si="120"/>
        <v>0</v>
      </c>
      <c r="G101" s="242"/>
      <c r="H101" s="211"/>
      <c r="I101" s="241">
        <f t="shared" si="121"/>
        <v>0</v>
      </c>
      <c r="J101" s="357"/>
      <c r="K101" s="211"/>
      <c r="L101" s="241">
        <f t="shared" si="122"/>
        <v>0</v>
      </c>
      <c r="M101" s="242"/>
      <c r="N101" s="211"/>
      <c r="O101" s="241">
        <f t="shared" si="123"/>
        <v>0</v>
      </c>
      <c r="P101" s="359"/>
    </row>
    <row r="102" spans="1:16" s="344" customFormat="1" ht="24" x14ac:dyDescent="0.25">
      <c r="A102" s="355">
        <v>2243</v>
      </c>
      <c r="B102" s="356" t="s">
        <v>123</v>
      </c>
      <c r="C102" s="580">
        <f t="shared" si="99"/>
        <v>509</v>
      </c>
      <c r="D102" s="242">
        <v>509</v>
      </c>
      <c r="E102" s="211"/>
      <c r="F102" s="241">
        <f t="shared" si="120"/>
        <v>509</v>
      </c>
      <c r="G102" s="242"/>
      <c r="H102" s="211"/>
      <c r="I102" s="241">
        <f t="shared" si="121"/>
        <v>0</v>
      </c>
      <c r="J102" s="357"/>
      <c r="K102" s="211"/>
      <c r="L102" s="241">
        <f t="shared" si="122"/>
        <v>0</v>
      </c>
      <c r="M102" s="242"/>
      <c r="N102" s="211"/>
      <c r="O102" s="241">
        <f t="shared" si="123"/>
        <v>0</v>
      </c>
      <c r="P102" s="358"/>
    </row>
    <row r="103" spans="1:16" x14ac:dyDescent="0.25">
      <c r="A103" s="52">
        <v>2244</v>
      </c>
      <c r="B103" s="79" t="s">
        <v>124</v>
      </c>
      <c r="C103" s="559">
        <f t="shared" si="99"/>
        <v>2640</v>
      </c>
      <c r="D103" s="190">
        <v>2640</v>
      </c>
      <c r="E103" s="191"/>
      <c r="F103" s="192">
        <f t="shared" si="120"/>
        <v>2640</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1499</v>
      </c>
      <c r="D106" s="190">
        <v>1499</v>
      </c>
      <c r="E106" s="191"/>
      <c r="F106" s="192">
        <f t="shared" si="120"/>
        <v>1499</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483</v>
      </c>
      <c r="D107" s="190">
        <v>483</v>
      </c>
      <c r="E107" s="191"/>
      <c r="F107" s="192">
        <f t="shared" si="120"/>
        <v>483</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178</v>
      </c>
      <c r="D108" s="196">
        <f t="shared" ref="D108:E108" si="124">SUM(D109:D113)</f>
        <v>178</v>
      </c>
      <c r="E108" s="197">
        <f t="shared" si="124"/>
        <v>0</v>
      </c>
      <c r="F108" s="192">
        <f>SUM(F109:F113)</f>
        <v>178</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ht="15.75" customHeight="1" x14ac:dyDescent="0.25">
      <c r="A113" s="355">
        <v>2269</v>
      </c>
      <c r="B113" s="356" t="s">
        <v>134</v>
      </c>
      <c r="C113" s="580">
        <f t="shared" si="99"/>
        <v>178</v>
      </c>
      <c r="D113" s="242">
        <v>178</v>
      </c>
      <c r="E113" s="211"/>
      <c r="F113" s="241">
        <f t="shared" si="128"/>
        <v>178</v>
      </c>
      <c r="G113" s="242"/>
      <c r="H113" s="211"/>
      <c r="I113" s="241">
        <f t="shared" si="129"/>
        <v>0</v>
      </c>
      <c r="J113" s="357"/>
      <c r="K113" s="211"/>
      <c r="L113" s="241">
        <f t="shared" si="130"/>
        <v>0</v>
      </c>
      <c r="M113" s="242"/>
      <c r="N113" s="211"/>
      <c r="O113" s="241">
        <f t="shared" si="131"/>
        <v>0</v>
      </c>
      <c r="P113" s="358"/>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6956</v>
      </c>
      <c r="D120" s="214">
        <f t="shared" ref="D120:E120" si="140">SUM(D121,D126,D130,D131,D134,D138,D146,D147,D150)</f>
        <v>5948</v>
      </c>
      <c r="E120" s="215">
        <f t="shared" si="140"/>
        <v>0</v>
      </c>
      <c r="F120" s="216">
        <f>SUM(F121,F126,F130,F131,F134,F138,F146,F147,F150)</f>
        <v>5948</v>
      </c>
      <c r="G120" s="214">
        <f t="shared" ref="G120:H120" si="141">SUM(G121,G126,G130,G131,G134,G138,G146,G147,G150)</f>
        <v>1008</v>
      </c>
      <c r="H120" s="215">
        <f t="shared" si="141"/>
        <v>0</v>
      </c>
      <c r="I120" s="216">
        <f>SUM(I121,I126,I130,I131,I134,I138,I146,I147,I150)</f>
        <v>1008</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1299">
        <v>2310</v>
      </c>
      <c r="B121" s="71" t="s">
        <v>142</v>
      </c>
      <c r="C121" s="558">
        <f t="shared" si="99"/>
        <v>1736</v>
      </c>
      <c r="D121" s="204">
        <f t="shared" ref="D121:O121" si="144">SUM(D122:D125)</f>
        <v>1736</v>
      </c>
      <c r="E121" s="205">
        <f t="shared" si="144"/>
        <v>0</v>
      </c>
      <c r="F121" s="187">
        <f t="shared" si="144"/>
        <v>1736</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378</v>
      </c>
      <c r="D122" s="190">
        <v>378</v>
      </c>
      <c r="E122" s="191"/>
      <c r="F122" s="192">
        <f t="shared" ref="F122:F125" si="145">D122+E122</f>
        <v>378</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992</v>
      </c>
      <c r="D123" s="190">
        <v>992</v>
      </c>
      <c r="E123" s="191"/>
      <c r="F123" s="192">
        <f t="shared" si="145"/>
        <v>992</v>
      </c>
      <c r="G123" s="190"/>
      <c r="H123" s="191"/>
      <c r="I123" s="192">
        <f t="shared" si="146"/>
        <v>0</v>
      </c>
      <c r="J123" s="193"/>
      <c r="K123" s="191"/>
      <c r="L123" s="192">
        <f t="shared" si="147"/>
        <v>0</v>
      </c>
      <c r="M123" s="190"/>
      <c r="N123" s="191"/>
      <c r="O123" s="192">
        <f t="shared" si="148"/>
        <v>0</v>
      </c>
      <c r="P123" s="194"/>
    </row>
    <row r="124" spans="1:16" ht="16.5" customHeight="1" x14ac:dyDescent="0.25">
      <c r="A124" s="355">
        <v>2313</v>
      </c>
      <c r="B124" s="356" t="s">
        <v>145</v>
      </c>
      <c r="C124" s="580">
        <f t="shared" si="99"/>
        <v>366</v>
      </c>
      <c r="D124" s="242">
        <v>366</v>
      </c>
      <c r="E124" s="211"/>
      <c r="F124" s="241">
        <f t="shared" si="145"/>
        <v>366</v>
      </c>
      <c r="G124" s="242"/>
      <c r="H124" s="211"/>
      <c r="I124" s="241">
        <f t="shared" si="146"/>
        <v>0</v>
      </c>
      <c r="J124" s="357"/>
      <c r="K124" s="211"/>
      <c r="L124" s="241">
        <f t="shared" si="147"/>
        <v>0</v>
      </c>
      <c r="M124" s="242"/>
      <c r="N124" s="211"/>
      <c r="O124" s="241">
        <f t="shared" si="148"/>
        <v>0</v>
      </c>
      <c r="P124" s="358"/>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30</v>
      </c>
      <c r="D126" s="196">
        <f t="shared" ref="D126:E126" si="149">SUM(D127:D129)</f>
        <v>30</v>
      </c>
      <c r="E126" s="197">
        <f t="shared" si="149"/>
        <v>0</v>
      </c>
      <c r="F126" s="192">
        <f>SUM(F127:F129)</f>
        <v>30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30</v>
      </c>
      <c r="D128" s="190">
        <v>30</v>
      </c>
      <c r="E128" s="191"/>
      <c r="F128" s="192">
        <f t="shared" si="153"/>
        <v>30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 customHeight="1" x14ac:dyDescent="0.25">
      <c r="A131" s="195">
        <v>2340</v>
      </c>
      <c r="B131" s="79" t="s">
        <v>152</v>
      </c>
      <c r="C131" s="559">
        <f t="shared" si="99"/>
        <v>45</v>
      </c>
      <c r="D131" s="196">
        <f t="shared" ref="D131:E131" si="157">SUM(D132:D133)</f>
        <v>45</v>
      </c>
      <c r="E131" s="197">
        <f t="shared" si="157"/>
        <v>0</v>
      </c>
      <c r="F131" s="192">
        <f>SUM(F132:F133)</f>
        <v>45</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45</v>
      </c>
      <c r="D132" s="190">
        <v>45</v>
      </c>
      <c r="E132" s="191"/>
      <c r="F132" s="192">
        <f t="shared" ref="F132:F133" si="161">D132+E132</f>
        <v>45</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7.25" customHeight="1" x14ac:dyDescent="0.25">
      <c r="A134" s="181">
        <v>2350</v>
      </c>
      <c r="B134" s="135" t="s">
        <v>155</v>
      </c>
      <c r="C134" s="565">
        <f t="shared" si="99"/>
        <v>2926</v>
      </c>
      <c r="D134" s="140">
        <f t="shared" ref="D134:E134" si="165">SUM(D135:D137)</f>
        <v>2926</v>
      </c>
      <c r="E134" s="141">
        <f t="shared" si="165"/>
        <v>0</v>
      </c>
      <c r="F134" s="182">
        <f>SUM(F135:F137)</f>
        <v>2926</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569</v>
      </c>
      <c r="D135" s="185">
        <v>569</v>
      </c>
      <c r="E135" s="186"/>
      <c r="F135" s="187">
        <f t="shared" ref="F135:F137" si="169">D135+E135</f>
        <v>569</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s="344" customFormat="1" ht="24" x14ac:dyDescent="0.25">
      <c r="A136" s="355">
        <v>2352</v>
      </c>
      <c r="B136" s="356" t="s">
        <v>157</v>
      </c>
      <c r="C136" s="580">
        <f t="shared" si="99"/>
        <v>2357</v>
      </c>
      <c r="D136" s="242">
        <v>2357</v>
      </c>
      <c r="E136" s="211"/>
      <c r="F136" s="241">
        <f t="shared" si="169"/>
        <v>2357</v>
      </c>
      <c r="G136" s="242"/>
      <c r="H136" s="211"/>
      <c r="I136" s="241">
        <f t="shared" si="170"/>
        <v>0</v>
      </c>
      <c r="J136" s="357"/>
      <c r="K136" s="211"/>
      <c r="L136" s="241">
        <f t="shared" si="171"/>
        <v>0</v>
      </c>
      <c r="M136" s="242"/>
      <c r="N136" s="211"/>
      <c r="O136" s="241">
        <f t="shared" si="172"/>
        <v>0</v>
      </c>
      <c r="P136" s="35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325</v>
      </c>
      <c r="D138" s="196">
        <f t="shared" ref="D138:E138" si="173">SUM(D139:D145)</f>
        <v>325</v>
      </c>
      <c r="E138" s="197">
        <f t="shared" si="173"/>
        <v>0</v>
      </c>
      <c r="F138" s="192">
        <f>SUM(F139:F145)</f>
        <v>325</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368">
        <v>2361</v>
      </c>
      <c r="B139" s="356" t="s">
        <v>160</v>
      </c>
      <c r="C139" s="580">
        <f t="shared" si="99"/>
        <v>0</v>
      </c>
      <c r="D139" s="242"/>
      <c r="E139" s="211"/>
      <c r="F139" s="241">
        <f t="shared" ref="F139:F146" si="177">D139+E139</f>
        <v>0</v>
      </c>
      <c r="G139" s="242"/>
      <c r="H139" s="211"/>
      <c r="I139" s="241">
        <f t="shared" ref="I139:I146" si="178">G139+H139</f>
        <v>0</v>
      </c>
      <c r="J139" s="357"/>
      <c r="K139" s="211"/>
      <c r="L139" s="241">
        <f t="shared" ref="L139:L146" si="179">J139+K139</f>
        <v>0</v>
      </c>
      <c r="M139" s="242"/>
      <c r="N139" s="211"/>
      <c r="O139" s="241">
        <f t="shared" ref="O139:O146" si="180">M139+N139</f>
        <v>0</v>
      </c>
      <c r="P139" s="359"/>
    </row>
    <row r="140" spans="1:16" ht="24" x14ac:dyDescent="0.25">
      <c r="A140" s="368">
        <v>2362</v>
      </c>
      <c r="B140" s="356" t="s">
        <v>161</v>
      </c>
      <c r="C140" s="580">
        <f t="shared" si="99"/>
        <v>325</v>
      </c>
      <c r="D140" s="242">
        <v>325</v>
      </c>
      <c r="E140" s="211"/>
      <c r="F140" s="241">
        <f t="shared" si="177"/>
        <v>325</v>
      </c>
      <c r="G140" s="242"/>
      <c r="H140" s="211"/>
      <c r="I140" s="241">
        <f t="shared" si="178"/>
        <v>0</v>
      </c>
      <c r="J140" s="357"/>
      <c r="K140" s="211"/>
      <c r="L140" s="241">
        <f t="shared" si="179"/>
        <v>0</v>
      </c>
      <c r="M140" s="242"/>
      <c r="N140" s="211"/>
      <c r="O140" s="241">
        <f t="shared" si="180"/>
        <v>0</v>
      </c>
      <c r="P140" s="358"/>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1894</v>
      </c>
      <c r="D146" s="199">
        <v>886</v>
      </c>
      <c r="E146" s="200"/>
      <c r="F146" s="182">
        <f t="shared" si="177"/>
        <v>886</v>
      </c>
      <c r="G146" s="199">
        <v>1008</v>
      </c>
      <c r="H146" s="200"/>
      <c r="I146" s="182">
        <f t="shared" si="178"/>
        <v>1008</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1299">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1299">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1299">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1299">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1299">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2167</v>
      </c>
      <c r="D181" s="163">
        <f t="shared" ref="D181:O181" si="245">SUM(D182,D211,D252,D265)</f>
        <v>2167</v>
      </c>
      <c r="E181" s="164">
        <f t="shared" si="245"/>
        <v>0</v>
      </c>
      <c r="F181" s="165">
        <f t="shared" si="245"/>
        <v>2167</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2167</v>
      </c>
      <c r="D182" s="169">
        <f t="shared" ref="D182:E182" si="246">D183+D187</f>
        <v>2167</v>
      </c>
      <c r="E182" s="170">
        <f t="shared" si="246"/>
        <v>0</v>
      </c>
      <c r="F182" s="171">
        <f>F183+F187</f>
        <v>2167</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1299">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2167</v>
      </c>
      <c r="D187" s="176">
        <f t="shared" ref="D187:E187" si="258">D188+D198+D199+D206+D207+D208+D210</f>
        <v>2167</v>
      </c>
      <c r="E187" s="177">
        <f t="shared" si="258"/>
        <v>0</v>
      </c>
      <c r="F187" s="178">
        <f>F188+F198+F199+F206+F207+F208+F210</f>
        <v>2167</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2167</v>
      </c>
      <c r="D199" s="196">
        <f t="shared" ref="D199:E199" si="270">SUM(D200:D205)</f>
        <v>2167</v>
      </c>
      <c r="E199" s="197">
        <f t="shared" si="270"/>
        <v>0</v>
      </c>
      <c r="F199" s="192">
        <f>SUM(F200:F205)</f>
        <v>2167</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s="344" customFormat="1" ht="24" x14ac:dyDescent="0.25">
      <c r="A204" s="355">
        <v>5238</v>
      </c>
      <c r="B204" s="356" t="s">
        <v>225</v>
      </c>
      <c r="C204" s="580">
        <f t="shared" si="189"/>
        <v>647</v>
      </c>
      <c r="D204" s="242">
        <v>647</v>
      </c>
      <c r="E204" s="211"/>
      <c r="F204" s="241">
        <f t="shared" si="274"/>
        <v>647</v>
      </c>
      <c r="G204" s="242"/>
      <c r="H204" s="211"/>
      <c r="I204" s="241">
        <f t="shared" si="275"/>
        <v>0</v>
      </c>
      <c r="J204" s="357"/>
      <c r="K204" s="211"/>
      <c r="L204" s="241">
        <f t="shared" si="276"/>
        <v>0</v>
      </c>
      <c r="M204" s="242"/>
      <c r="N204" s="211"/>
      <c r="O204" s="241">
        <f t="shared" si="277"/>
        <v>0</v>
      </c>
      <c r="P204" s="358"/>
    </row>
    <row r="205" spans="1:16" ht="24" x14ac:dyDescent="0.25">
      <c r="A205" s="355">
        <v>5239</v>
      </c>
      <c r="B205" s="356" t="s">
        <v>226</v>
      </c>
      <c r="C205" s="580">
        <f t="shared" si="189"/>
        <v>1520</v>
      </c>
      <c r="D205" s="242">
        <v>1520</v>
      </c>
      <c r="E205" s="211"/>
      <c r="F205" s="241">
        <f t="shared" si="274"/>
        <v>1520</v>
      </c>
      <c r="G205" s="242"/>
      <c r="H205" s="211"/>
      <c r="I205" s="241">
        <f t="shared" si="275"/>
        <v>0</v>
      </c>
      <c r="J205" s="357"/>
      <c r="K205" s="211"/>
      <c r="L205" s="241">
        <f t="shared" si="276"/>
        <v>0</v>
      </c>
      <c r="M205" s="242"/>
      <c r="N205" s="211"/>
      <c r="O205" s="241">
        <f t="shared" si="277"/>
        <v>0</v>
      </c>
      <c r="P205" s="358"/>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1299">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1299">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1299">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1298">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1299">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1299">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423459</v>
      </c>
      <c r="D272" s="269">
        <f>SUM(D269,D265,D252,D211,D182,D174,D160,D75,D53)</f>
        <v>377789</v>
      </c>
      <c r="E272" s="270">
        <f t="shared" ref="E272:O272" si="371">SUM(E269,E265,E252,E211,E182,E174,E160,E75,E53)</f>
        <v>0</v>
      </c>
      <c r="F272" s="271">
        <f t="shared" si="371"/>
        <v>377789</v>
      </c>
      <c r="G272" s="269">
        <f t="shared" si="371"/>
        <v>45648</v>
      </c>
      <c r="H272" s="270">
        <f t="shared" si="371"/>
        <v>0</v>
      </c>
      <c r="I272" s="271">
        <f t="shared" si="371"/>
        <v>45648</v>
      </c>
      <c r="J272" s="272">
        <f t="shared" si="371"/>
        <v>22</v>
      </c>
      <c r="K272" s="270">
        <f t="shared" si="371"/>
        <v>0</v>
      </c>
      <c r="L272" s="271">
        <f t="shared" si="371"/>
        <v>22</v>
      </c>
      <c r="M272" s="269">
        <f t="shared" si="371"/>
        <v>0</v>
      </c>
      <c r="N272" s="270">
        <f t="shared" si="371"/>
        <v>0</v>
      </c>
      <c r="O272" s="271">
        <f t="shared" si="371"/>
        <v>0</v>
      </c>
      <c r="P272" s="273"/>
    </row>
    <row r="273" spans="1:16" s="29" customFormat="1" ht="13.5" thickTop="1" thickBot="1" x14ac:dyDescent="0.3">
      <c r="A273" s="1373" t="s">
        <v>295</v>
      </c>
      <c r="B273" s="1374"/>
      <c r="C273" s="576">
        <f t="shared" si="291"/>
        <v>-22</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-22</v>
      </c>
      <c r="K273" s="275">
        <f t="shared" si="374"/>
        <v>0</v>
      </c>
      <c r="L273" s="276">
        <f>(L26+L43)-L51</f>
        <v>-22</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22</v>
      </c>
      <c r="D274" s="279">
        <f t="shared" ref="D274:O274" si="376">SUM(D275,D276)-D283+D284</f>
        <v>0</v>
      </c>
      <c r="E274" s="280">
        <f t="shared" si="376"/>
        <v>0</v>
      </c>
      <c r="F274" s="281">
        <f t="shared" si="376"/>
        <v>0</v>
      </c>
      <c r="G274" s="279">
        <f t="shared" si="376"/>
        <v>0</v>
      </c>
      <c r="H274" s="280">
        <f t="shared" si="376"/>
        <v>0</v>
      </c>
      <c r="I274" s="281">
        <f t="shared" si="376"/>
        <v>0</v>
      </c>
      <c r="J274" s="286">
        <f t="shared" si="376"/>
        <v>22</v>
      </c>
      <c r="K274" s="280">
        <f t="shared" si="376"/>
        <v>0</v>
      </c>
      <c r="L274" s="281">
        <f t="shared" si="376"/>
        <v>22</v>
      </c>
      <c r="M274" s="279">
        <f t="shared" si="376"/>
        <v>0</v>
      </c>
      <c r="N274" s="280">
        <f t="shared" si="376"/>
        <v>0</v>
      </c>
      <c r="O274" s="281">
        <f t="shared" si="376"/>
        <v>0</v>
      </c>
      <c r="P274" s="283"/>
    </row>
    <row r="275" spans="1:16" s="29" customFormat="1" ht="12.75" thickBot="1" x14ac:dyDescent="0.3">
      <c r="A275" s="149" t="s">
        <v>297</v>
      </c>
      <c r="B275" s="149" t="s">
        <v>298</v>
      </c>
      <c r="C275" s="567">
        <f t="shared" si="291"/>
        <v>22</v>
      </c>
      <c r="D275" s="150">
        <f>D21-D269</f>
        <v>0</v>
      </c>
      <c r="E275" s="150">
        <f t="shared" ref="E275:O275" si="377">E21-E269</f>
        <v>0</v>
      </c>
      <c r="F275" s="150">
        <f t="shared" si="377"/>
        <v>0</v>
      </c>
      <c r="G275" s="150">
        <f t="shared" si="377"/>
        <v>0</v>
      </c>
      <c r="H275" s="150">
        <f t="shared" si="377"/>
        <v>0</v>
      </c>
      <c r="I275" s="150">
        <f t="shared" si="377"/>
        <v>0</v>
      </c>
      <c r="J275" s="150">
        <f t="shared" si="377"/>
        <v>22</v>
      </c>
      <c r="K275" s="150">
        <f t="shared" si="377"/>
        <v>0</v>
      </c>
      <c r="L275" s="567">
        <f t="shared" si="377"/>
        <v>22</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row r="302" spans="1:16" x14ac:dyDescent="0.25">
      <c r="A302" s="2"/>
      <c r="B302" s="2"/>
      <c r="C302" s="2"/>
      <c r="D302" s="2"/>
      <c r="E302" s="2"/>
      <c r="F302" s="2"/>
      <c r="G302" s="2"/>
      <c r="H302" s="2"/>
      <c r="I302" s="2"/>
      <c r="J302" s="2"/>
      <c r="K302" s="2"/>
      <c r="L302" s="2"/>
      <c r="M302" s="2"/>
      <c r="N302" s="2"/>
      <c r="O302" s="2"/>
      <c r="P302" s="2"/>
    </row>
  </sheetData>
  <sheetProtection algorithmName="SHA-512" hashValue="9n/wgmOeXkIscnZEXxOiz07OPK68yMAozk7/UUvhUkfab47qy+ruapd9JODXT4CFK4Kc5nKdtva+AsBBXpmTLQ==" saltValue="Gs2CKgV2Y6Fr+fNg6bxD3w==" spinCount="100000" sheet="1" objects="1" scenarios="1" formatCells="0" formatColumns="0" formatRows="0" sort="0"/>
  <autoFilter ref="A18:P284">
    <filterColumn colId="2">
      <filters>
        <filter val="1 025"/>
        <filter val="1 143"/>
        <filter val="1 499"/>
        <filter val="1 500"/>
        <filter val="1 520"/>
        <filter val="1 736"/>
        <filter val="1 894"/>
        <filter val="12 355"/>
        <filter val="15 975"/>
        <filter val="16 510"/>
        <filter val="178"/>
        <filter val="195"/>
        <filter val="2 167"/>
        <filter val="2 293"/>
        <filter val="2 357"/>
        <filter val="2 640"/>
        <filter val="2 926"/>
        <filter val="21 539"/>
        <filter val="22"/>
        <filter val="-22"/>
        <filter val="22 312"/>
        <filter val="22 567"/>
        <filter val="270 993"/>
        <filter val="29 523"/>
        <filter val="295 598"/>
        <filter val="3 286"/>
        <filter val="30"/>
        <filter val="325"/>
        <filter val="366"/>
        <filter val="378"/>
        <filter val="391 769"/>
        <filter val="4 169"/>
        <filter val="4 648"/>
        <filter val="421 292"/>
        <filter val="423 437"/>
        <filter val="423 459"/>
        <filter val="45"/>
        <filter val="483"/>
        <filter val="5 471"/>
        <filter val="509"/>
        <filter val="553"/>
        <filter val="569"/>
        <filter val="6 956"/>
        <filter val="608"/>
        <filter val="647"/>
        <filter val="7 145"/>
        <filter val="7 684"/>
        <filter val="74 632"/>
        <filter val="96 171"/>
        <filter val="992"/>
      </filters>
    </filterColumn>
  </autoFilter>
  <mergeCells count="31">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2:P12"/>
    <mergeCell ref="C13:P13"/>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45.pielikums Jūrmalas pilsētas domes
2020.gada 17.decembra saistošajiem noteikumiem Nr.38
(protokols Nr.23, 14.punkts)
 </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1"/>
  <sheetViews>
    <sheetView showGridLines="0" view="pageLayout" zoomScaleNormal="100" workbookViewId="0">
      <selection activeCell="F20" sqref="F20"/>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788</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582</v>
      </c>
      <c r="D3" s="1410"/>
      <c r="E3" s="1410"/>
      <c r="F3" s="1410"/>
      <c r="G3" s="1410"/>
      <c r="H3" s="1410"/>
      <c r="I3" s="1410"/>
      <c r="J3" s="1410"/>
      <c r="K3" s="1410"/>
      <c r="L3" s="1410"/>
      <c r="M3" s="1410"/>
      <c r="N3" s="1410"/>
      <c r="O3" s="1410"/>
      <c r="P3" s="1411"/>
      <c r="Q3" s="590"/>
    </row>
    <row r="4" spans="1:17" ht="12.75" customHeight="1" x14ac:dyDescent="0.25">
      <c r="A4" s="3" t="s">
        <v>4</v>
      </c>
      <c r="B4" s="4"/>
      <c r="C4" s="1410" t="s">
        <v>583</v>
      </c>
      <c r="D4" s="1410"/>
      <c r="E4" s="1410"/>
      <c r="F4" s="1410"/>
      <c r="G4" s="1410"/>
      <c r="H4" s="1410"/>
      <c r="I4" s="1410"/>
      <c r="J4" s="1410"/>
      <c r="K4" s="1410"/>
      <c r="L4" s="1410"/>
      <c r="M4" s="1410"/>
      <c r="N4" s="1410"/>
      <c r="O4" s="1410"/>
      <c r="P4" s="1411"/>
      <c r="Q4" s="590"/>
    </row>
    <row r="5" spans="1:17" ht="12.75" customHeight="1" x14ac:dyDescent="0.25">
      <c r="A5" s="5" t="s">
        <v>6</v>
      </c>
      <c r="B5" s="6"/>
      <c r="C5" s="1404" t="s">
        <v>584</v>
      </c>
      <c r="D5" s="1404"/>
      <c r="E5" s="1404"/>
      <c r="F5" s="1404"/>
      <c r="G5" s="1404"/>
      <c r="H5" s="1404"/>
      <c r="I5" s="1404"/>
      <c r="J5" s="1404"/>
      <c r="K5" s="1404"/>
      <c r="L5" s="1404"/>
      <c r="M5" s="1404"/>
      <c r="N5" s="1404"/>
      <c r="O5" s="1404"/>
      <c r="P5" s="1405"/>
      <c r="Q5" s="590"/>
    </row>
    <row r="6" spans="1:17" ht="12.75" customHeight="1" x14ac:dyDescent="0.25">
      <c r="A6" s="5" t="s">
        <v>8</v>
      </c>
      <c r="B6" s="6"/>
      <c r="C6" s="1404" t="s">
        <v>590</v>
      </c>
      <c r="D6" s="1404"/>
      <c r="E6" s="1404"/>
      <c r="F6" s="1404"/>
      <c r="G6" s="1404"/>
      <c r="H6" s="1404"/>
      <c r="I6" s="1404"/>
      <c r="J6" s="1404"/>
      <c r="K6" s="1404"/>
      <c r="L6" s="1404"/>
      <c r="M6" s="1404"/>
      <c r="N6" s="1404"/>
      <c r="O6" s="1404"/>
      <c r="P6" s="1405"/>
      <c r="Q6" s="590"/>
    </row>
    <row r="7" spans="1:17" x14ac:dyDescent="0.25">
      <c r="A7" s="5" t="s">
        <v>10</v>
      </c>
      <c r="B7" s="6"/>
      <c r="C7" s="1410" t="s">
        <v>747</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610</v>
      </c>
      <c r="D9" s="1404"/>
      <c r="E9" s="1404"/>
      <c r="F9" s="1404"/>
      <c r="G9" s="1404"/>
      <c r="H9" s="1404"/>
      <c r="I9" s="1404"/>
      <c r="J9" s="1404"/>
      <c r="K9" s="1404"/>
      <c r="L9" s="1404"/>
      <c r="M9" s="1404"/>
      <c r="N9" s="1404"/>
      <c r="O9" s="1404"/>
      <c r="P9" s="1405"/>
      <c r="Q9" s="590"/>
    </row>
    <row r="10" spans="1:17" ht="12.75" customHeight="1" x14ac:dyDescent="0.25">
      <c r="A10" s="5"/>
      <c r="B10" s="6" t="s">
        <v>15</v>
      </c>
      <c r="C10" s="1404"/>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789</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1.5" customHeight="1" thickBot="1" x14ac:dyDescent="0.3">
      <c r="A17" s="1407"/>
      <c r="B17" s="1388"/>
      <c r="C17" s="1393"/>
      <c r="D17" s="1395"/>
      <c r="E17" s="1397"/>
      <c r="F17" s="1399"/>
      <c r="G17" s="1378"/>
      <c r="H17" s="1380"/>
      <c r="I17" s="1401"/>
      <c r="J17" s="1378"/>
      <c r="K17" s="1380"/>
      <c r="L17" s="1382"/>
      <c r="M17" s="1378"/>
      <c r="N17" s="1380"/>
      <c r="O17" s="1409"/>
      <c r="P17" s="1407"/>
      <c r="Q17" s="723"/>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614540</v>
      </c>
      <c r="D20" s="32">
        <f t="shared" ref="D20:E20" si="0">SUM(D21,D24,D25,D41,D43)</f>
        <v>539495</v>
      </c>
      <c r="E20" s="33">
        <f t="shared" si="0"/>
        <v>0</v>
      </c>
      <c r="F20" s="34">
        <f>SUM(F21,F24,F25,F41,F43)</f>
        <v>539495</v>
      </c>
      <c r="G20" s="32">
        <f t="shared" ref="G20:H20" si="1">SUM(G21,G24,G43)</f>
        <v>0</v>
      </c>
      <c r="H20" s="33">
        <f t="shared" si="1"/>
        <v>0</v>
      </c>
      <c r="I20" s="34">
        <f>SUM(I21,I24,I43)</f>
        <v>0</v>
      </c>
      <c r="J20" s="35">
        <f t="shared" ref="J20:K20" si="2">SUM(J21,J26,J43)</f>
        <v>75045</v>
      </c>
      <c r="K20" s="33">
        <f t="shared" si="2"/>
        <v>0</v>
      </c>
      <c r="L20" s="34">
        <f>SUM(L21,L26,L43)</f>
        <v>75045</v>
      </c>
      <c r="M20" s="32">
        <f t="shared" ref="M20:O20" si="3">SUM(M21,M45)</f>
        <v>0</v>
      </c>
      <c r="N20" s="33">
        <f t="shared" si="3"/>
        <v>0</v>
      </c>
      <c r="O20" s="34">
        <f t="shared" si="3"/>
        <v>0</v>
      </c>
      <c r="P20" s="36"/>
    </row>
    <row r="21" spans="1:17" ht="12.75" thickTop="1" x14ac:dyDescent="0.25">
      <c r="A21" s="37"/>
      <c r="B21" s="38" t="s">
        <v>41</v>
      </c>
      <c r="C21" s="553">
        <f t="shared" ref="C21:C84" si="4">F21+I21+L21+O21</f>
        <v>23197</v>
      </c>
      <c r="D21" s="39">
        <f t="shared" ref="D21:E21" si="5">SUM(D22:D23)</f>
        <v>0</v>
      </c>
      <c r="E21" s="40">
        <f t="shared" si="5"/>
        <v>0</v>
      </c>
      <c r="F21" s="41">
        <f>SUM(F22:F23)</f>
        <v>0</v>
      </c>
      <c r="G21" s="39">
        <f t="shared" ref="G21:H21" si="6">SUM(G22:G23)</f>
        <v>0</v>
      </c>
      <c r="H21" s="40">
        <f t="shared" si="6"/>
        <v>0</v>
      </c>
      <c r="I21" s="41">
        <f>SUM(I22:I23)</f>
        <v>0</v>
      </c>
      <c r="J21" s="42">
        <f t="shared" ref="J21:K21" si="7">SUM(J22:J23)</f>
        <v>23197</v>
      </c>
      <c r="K21" s="40">
        <f t="shared" si="7"/>
        <v>0</v>
      </c>
      <c r="L21" s="41">
        <f>SUM(L22:L23)</f>
        <v>23197</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23197</v>
      </c>
      <c r="D23" s="53"/>
      <c r="E23" s="54"/>
      <c r="F23" s="55">
        <f t="shared" ref="F23:F25" si="9">D23+E23</f>
        <v>0</v>
      </c>
      <c r="G23" s="53"/>
      <c r="H23" s="54"/>
      <c r="I23" s="55">
        <f t="shared" ref="I23:I24" si="10">G23+H23</f>
        <v>0</v>
      </c>
      <c r="J23" s="298">
        <v>23197</v>
      </c>
      <c r="K23" s="54"/>
      <c r="L23" s="55">
        <f>J23+K23</f>
        <v>23197</v>
      </c>
      <c r="M23" s="53"/>
      <c r="N23" s="54"/>
      <c r="O23" s="55">
        <f>M23+N23</f>
        <v>0</v>
      </c>
      <c r="P23" s="57"/>
    </row>
    <row r="24" spans="1:17" s="29" customFormat="1" ht="24.75" thickBot="1" x14ac:dyDescent="0.3">
      <c r="A24" s="300">
        <v>19300</v>
      </c>
      <c r="B24" s="300" t="s">
        <v>44</v>
      </c>
      <c r="C24" s="556">
        <f>F24+I24</f>
        <v>539495</v>
      </c>
      <c r="D24" s="301">
        <v>539495</v>
      </c>
      <c r="E24" s="544">
        <f>-1887+1887</f>
        <v>0</v>
      </c>
      <c r="F24" s="303">
        <f t="shared" si="9"/>
        <v>539495</v>
      </c>
      <c r="G24" s="301"/>
      <c r="H24" s="302"/>
      <c r="I24" s="303">
        <f t="shared" si="10"/>
        <v>0</v>
      </c>
      <c r="J24" s="304" t="s">
        <v>45</v>
      </c>
      <c r="K24" s="305" t="s">
        <v>45</v>
      </c>
      <c r="L24" s="308" t="s">
        <v>45</v>
      </c>
      <c r="M24" s="306" t="s">
        <v>45</v>
      </c>
      <c r="N24" s="307" t="s">
        <v>45</v>
      </c>
      <c r="O24" s="308" t="s">
        <v>45</v>
      </c>
      <c r="P24" s="650"/>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51848</v>
      </c>
      <c r="D26" s="68" t="s">
        <v>45</v>
      </c>
      <c r="E26" s="67" t="s">
        <v>45</v>
      </c>
      <c r="F26" s="65" t="s">
        <v>45</v>
      </c>
      <c r="G26" s="68" t="s">
        <v>45</v>
      </c>
      <c r="H26" s="67" t="s">
        <v>45</v>
      </c>
      <c r="I26" s="65" t="s">
        <v>45</v>
      </c>
      <c r="J26" s="66">
        <f t="shared" ref="J26:K26" si="11">SUM(J27,J31,J33,J36)</f>
        <v>51848</v>
      </c>
      <c r="K26" s="67">
        <f t="shared" si="11"/>
        <v>0</v>
      </c>
      <c r="L26" s="178">
        <f>SUM(L27,L31,L33,L36)</f>
        <v>51848</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idden="1" x14ac:dyDescent="0.25">
      <c r="A33" s="70">
        <v>21380</v>
      </c>
      <c r="B33" s="59" t="s">
        <v>55</v>
      </c>
      <c r="C33" s="557">
        <f t="shared" si="13"/>
        <v>0</v>
      </c>
      <c r="D33" s="68" t="s">
        <v>45</v>
      </c>
      <c r="E33" s="67" t="s">
        <v>45</v>
      </c>
      <c r="F33" s="65" t="s">
        <v>45</v>
      </c>
      <c r="G33" s="68" t="s">
        <v>45</v>
      </c>
      <c r="H33" s="67" t="s">
        <v>45</v>
      </c>
      <c r="I33" s="65" t="s">
        <v>45</v>
      </c>
      <c r="J33" s="66">
        <f t="shared" ref="J33:K33" si="16">SUM(J34:J35)</f>
        <v>0</v>
      </c>
      <c r="K33" s="67">
        <f t="shared" si="16"/>
        <v>0</v>
      </c>
      <c r="L33" s="178">
        <f>SUM(L34:L35)</f>
        <v>0</v>
      </c>
      <c r="M33" s="68" t="s">
        <v>45</v>
      </c>
      <c r="N33" s="67" t="s">
        <v>45</v>
      </c>
      <c r="O33" s="65" t="s">
        <v>45</v>
      </c>
      <c r="P33" s="69"/>
    </row>
    <row r="34" spans="1:16" hidden="1" x14ac:dyDescent="0.25">
      <c r="A34" s="45">
        <v>21381</v>
      </c>
      <c r="B34" s="71" t="s">
        <v>56</v>
      </c>
      <c r="C34" s="558">
        <f t="shared" si="13"/>
        <v>0</v>
      </c>
      <c r="D34" s="72" t="s">
        <v>45</v>
      </c>
      <c r="E34" s="73" t="s">
        <v>45</v>
      </c>
      <c r="F34" s="74" t="s">
        <v>45</v>
      </c>
      <c r="G34" s="72" t="s">
        <v>45</v>
      </c>
      <c r="H34" s="73" t="s">
        <v>45</v>
      </c>
      <c r="I34" s="74" t="s">
        <v>45</v>
      </c>
      <c r="J34" s="75"/>
      <c r="K34" s="76"/>
      <c r="L34" s="187">
        <f t="shared" ref="L34:L35" si="17">J34+K34</f>
        <v>0</v>
      </c>
      <c r="M34" s="77" t="s">
        <v>45</v>
      </c>
      <c r="N34" s="76" t="s">
        <v>45</v>
      </c>
      <c r="O34" s="74" t="s">
        <v>45</v>
      </c>
      <c r="P34" s="78"/>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51848</v>
      </c>
      <c r="D36" s="68" t="s">
        <v>45</v>
      </c>
      <c r="E36" s="67" t="s">
        <v>45</v>
      </c>
      <c r="F36" s="65" t="s">
        <v>45</v>
      </c>
      <c r="G36" s="68" t="s">
        <v>45</v>
      </c>
      <c r="H36" s="67" t="s">
        <v>45</v>
      </c>
      <c r="I36" s="65" t="s">
        <v>45</v>
      </c>
      <c r="J36" s="66">
        <f t="shared" ref="J36:K36" si="18">SUM(J37:J40)</f>
        <v>51848</v>
      </c>
      <c r="K36" s="67">
        <f t="shared" si="18"/>
        <v>0</v>
      </c>
      <c r="L36" s="178">
        <f>SUM(L37:L40)</f>
        <v>51848</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51848</v>
      </c>
      <c r="D40" s="100" t="s">
        <v>45</v>
      </c>
      <c r="E40" s="101" t="s">
        <v>45</v>
      </c>
      <c r="F40" s="102" t="s">
        <v>45</v>
      </c>
      <c r="G40" s="100" t="s">
        <v>45</v>
      </c>
      <c r="H40" s="101" t="s">
        <v>45</v>
      </c>
      <c r="I40" s="102" t="s">
        <v>45</v>
      </c>
      <c r="J40" s="103">
        <v>51848</v>
      </c>
      <c r="K40" s="104"/>
      <c r="L40" s="216">
        <f t="shared" si="19"/>
        <v>51848</v>
      </c>
      <c r="M40" s="105" t="s">
        <v>45</v>
      </c>
      <c r="N40" s="104" t="s">
        <v>45</v>
      </c>
      <c r="O40" s="102" t="s">
        <v>45</v>
      </c>
      <c r="P40" s="123"/>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614540</v>
      </c>
      <c r="D50" s="150">
        <f t="shared" ref="D50:E50" si="26">SUM(D51,D269)</f>
        <v>539495</v>
      </c>
      <c r="E50" s="151">
        <f t="shared" si="26"/>
        <v>0</v>
      </c>
      <c r="F50" s="152">
        <f>SUM(F51,F269)</f>
        <v>539495</v>
      </c>
      <c r="G50" s="150">
        <f t="shared" ref="G50:O50" si="27">SUM(G51,G269)</f>
        <v>0</v>
      </c>
      <c r="H50" s="151">
        <f t="shared" si="27"/>
        <v>0</v>
      </c>
      <c r="I50" s="152">
        <f t="shared" si="27"/>
        <v>0</v>
      </c>
      <c r="J50" s="153">
        <f t="shared" si="27"/>
        <v>75045</v>
      </c>
      <c r="K50" s="151">
        <f t="shared" si="27"/>
        <v>0</v>
      </c>
      <c r="L50" s="152">
        <f t="shared" si="27"/>
        <v>75045</v>
      </c>
      <c r="M50" s="150">
        <f t="shared" si="27"/>
        <v>0</v>
      </c>
      <c r="N50" s="151">
        <f t="shared" si="27"/>
        <v>0</v>
      </c>
      <c r="O50" s="152">
        <f t="shared" si="27"/>
        <v>0</v>
      </c>
      <c r="P50" s="154"/>
    </row>
    <row r="51" spans="1:16" s="29" customFormat="1" ht="36.75" thickTop="1" x14ac:dyDescent="0.25">
      <c r="A51" s="155"/>
      <c r="B51" s="156" t="s">
        <v>72</v>
      </c>
      <c r="C51" s="568">
        <f t="shared" si="4"/>
        <v>614540</v>
      </c>
      <c r="D51" s="157">
        <f t="shared" ref="D51:E51" si="28">SUM(D52,D181)</f>
        <v>539495</v>
      </c>
      <c r="E51" s="158">
        <f t="shared" si="28"/>
        <v>0</v>
      </c>
      <c r="F51" s="159">
        <f>SUM(F52,F181)</f>
        <v>539495</v>
      </c>
      <c r="G51" s="157">
        <f t="shared" ref="G51:H51" si="29">SUM(G52,G181)</f>
        <v>0</v>
      </c>
      <c r="H51" s="158">
        <f t="shared" si="29"/>
        <v>0</v>
      </c>
      <c r="I51" s="159">
        <f>SUM(I52,I181)</f>
        <v>0</v>
      </c>
      <c r="J51" s="160">
        <f t="shared" ref="J51:K51" si="30">SUM(J52,J181)</f>
        <v>75045</v>
      </c>
      <c r="K51" s="158">
        <f t="shared" si="30"/>
        <v>0</v>
      </c>
      <c r="L51" s="159">
        <f>SUM(L52,L181)</f>
        <v>75045</v>
      </c>
      <c r="M51" s="157">
        <f t="shared" ref="M51:O51" si="31">SUM(M52,M181)</f>
        <v>0</v>
      </c>
      <c r="N51" s="158">
        <f t="shared" si="31"/>
        <v>0</v>
      </c>
      <c r="O51" s="159">
        <f t="shared" si="31"/>
        <v>0</v>
      </c>
      <c r="P51" s="161"/>
    </row>
    <row r="52" spans="1:16" s="29" customFormat="1" ht="24" x14ac:dyDescent="0.25">
      <c r="A52" s="162"/>
      <c r="B52" s="20" t="s">
        <v>73</v>
      </c>
      <c r="C52" s="569">
        <f t="shared" si="4"/>
        <v>614540</v>
      </c>
      <c r="D52" s="163">
        <f t="shared" ref="D52:E52" si="32">SUM(D53,D75,D160,D174)</f>
        <v>539495</v>
      </c>
      <c r="E52" s="164">
        <f t="shared" si="32"/>
        <v>0</v>
      </c>
      <c r="F52" s="165">
        <f>SUM(F53,F75,F160,F174)</f>
        <v>539495</v>
      </c>
      <c r="G52" s="163">
        <f t="shared" ref="G52:H52" si="33">SUM(G53,G75,G160,G174)</f>
        <v>0</v>
      </c>
      <c r="H52" s="164">
        <f t="shared" si="33"/>
        <v>0</v>
      </c>
      <c r="I52" s="165">
        <f>SUM(I53,I75,I160,I174)</f>
        <v>0</v>
      </c>
      <c r="J52" s="166">
        <f t="shared" ref="J52:K52" si="34">SUM(J53,J75,J160,J174)</f>
        <v>75045</v>
      </c>
      <c r="K52" s="164">
        <f t="shared" si="34"/>
        <v>0</v>
      </c>
      <c r="L52" s="165">
        <f>SUM(L53,L75,L160,L174)</f>
        <v>75045</v>
      </c>
      <c r="M52" s="163">
        <f t="shared" ref="M52:O52" si="35">SUM(M53,M75,M160,M174)</f>
        <v>0</v>
      </c>
      <c r="N52" s="164">
        <f t="shared" si="35"/>
        <v>0</v>
      </c>
      <c r="O52" s="165">
        <f t="shared" si="35"/>
        <v>0</v>
      </c>
      <c r="P52" s="167"/>
    </row>
    <row r="53" spans="1:16" s="29" customFormat="1" hidden="1" x14ac:dyDescent="0.25">
      <c r="A53" s="168">
        <v>1000</v>
      </c>
      <c r="B53" s="168" t="s">
        <v>74</v>
      </c>
      <c r="C53" s="570">
        <f t="shared" si="4"/>
        <v>0</v>
      </c>
      <c r="D53" s="169">
        <f t="shared" ref="D53:E53" si="36">SUM(D54,D67)</f>
        <v>0</v>
      </c>
      <c r="E53" s="170">
        <f t="shared" si="36"/>
        <v>0</v>
      </c>
      <c r="F53" s="171">
        <f>SUM(F54,F67)</f>
        <v>0</v>
      </c>
      <c r="G53" s="169">
        <f t="shared" ref="G53:H53" si="37">SUM(G54,G67)</f>
        <v>0</v>
      </c>
      <c r="H53" s="170">
        <f t="shared" si="37"/>
        <v>0</v>
      </c>
      <c r="I53" s="171">
        <f>SUM(I54,I67)</f>
        <v>0</v>
      </c>
      <c r="J53" s="172">
        <f t="shared" ref="J53:K53" si="38">SUM(J54,J67)</f>
        <v>0</v>
      </c>
      <c r="K53" s="170">
        <f t="shared" si="38"/>
        <v>0</v>
      </c>
      <c r="L53" s="171">
        <f>SUM(L54,L67)</f>
        <v>0</v>
      </c>
      <c r="M53" s="169">
        <f t="shared" ref="M53:O53" si="39">SUM(M54,M67)</f>
        <v>0</v>
      </c>
      <c r="N53" s="170">
        <f t="shared" si="39"/>
        <v>0</v>
      </c>
      <c r="O53" s="171">
        <f t="shared" si="39"/>
        <v>0</v>
      </c>
      <c r="P53" s="174"/>
    </row>
    <row r="54" spans="1:16" hidden="1" x14ac:dyDescent="0.25">
      <c r="A54" s="59">
        <v>1100</v>
      </c>
      <c r="B54" s="175" t="s">
        <v>75</v>
      </c>
      <c r="C54" s="557">
        <f t="shared" si="4"/>
        <v>0</v>
      </c>
      <c r="D54" s="176">
        <f t="shared" ref="D54:E54" si="40">SUM(D55,D58,D66)</f>
        <v>0</v>
      </c>
      <c r="E54" s="177">
        <f t="shared" si="40"/>
        <v>0</v>
      </c>
      <c r="F54" s="178">
        <f>SUM(F55,F58,F66)</f>
        <v>0</v>
      </c>
      <c r="G54" s="176">
        <f t="shared" ref="G54:H54" si="41">SUM(G55,G58,G66)</f>
        <v>0</v>
      </c>
      <c r="H54" s="177">
        <f t="shared" si="41"/>
        <v>0</v>
      </c>
      <c r="I54" s="178">
        <f>SUM(I55,I58,I66)</f>
        <v>0</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hidden="1" x14ac:dyDescent="0.25">
      <c r="A55" s="181">
        <v>1110</v>
      </c>
      <c r="B55" s="135" t="s">
        <v>76</v>
      </c>
      <c r="C55" s="565">
        <f t="shared" si="4"/>
        <v>0</v>
      </c>
      <c r="D55" s="140">
        <f t="shared" ref="D55:E55" si="44">SUM(D56:D57)</f>
        <v>0</v>
      </c>
      <c r="E55" s="141">
        <f t="shared" si="44"/>
        <v>0</v>
      </c>
      <c r="F55" s="182">
        <f>SUM(F56:F57)</f>
        <v>0</v>
      </c>
      <c r="G55" s="140">
        <f t="shared" ref="G55:H55" si="45">SUM(G56:G57)</f>
        <v>0</v>
      </c>
      <c r="H55" s="141">
        <f t="shared" si="45"/>
        <v>0</v>
      </c>
      <c r="I55" s="182">
        <f>SUM(I56:I57)</f>
        <v>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hidden="1" customHeight="1" x14ac:dyDescent="0.25">
      <c r="A57" s="52">
        <v>1119</v>
      </c>
      <c r="B57" s="79" t="s">
        <v>78</v>
      </c>
      <c r="C57" s="559">
        <f t="shared" si="4"/>
        <v>0</v>
      </c>
      <c r="D57" s="190"/>
      <c r="E57" s="191"/>
      <c r="F57" s="192">
        <f t="shared" si="48"/>
        <v>0</v>
      </c>
      <c r="G57" s="190"/>
      <c r="H57" s="191"/>
      <c r="I57" s="192">
        <f t="shared" si="49"/>
        <v>0</v>
      </c>
      <c r="J57" s="193"/>
      <c r="K57" s="191"/>
      <c r="L57" s="192">
        <f t="shared" si="50"/>
        <v>0</v>
      </c>
      <c r="M57" s="190"/>
      <c r="N57" s="191"/>
      <c r="O57" s="192">
        <f t="shared" si="51"/>
        <v>0</v>
      </c>
      <c r="P57" s="194"/>
    </row>
    <row r="58" spans="1:16" hidden="1" x14ac:dyDescent="0.25">
      <c r="A58" s="195">
        <v>1140</v>
      </c>
      <c r="B58" s="79" t="s">
        <v>79</v>
      </c>
      <c r="C58" s="559">
        <f t="shared" si="4"/>
        <v>0</v>
      </c>
      <c r="D58" s="196">
        <f t="shared" ref="D58:E58" si="52">SUM(D59:D65)</f>
        <v>0</v>
      </c>
      <c r="E58" s="197">
        <f t="shared" si="52"/>
        <v>0</v>
      </c>
      <c r="F58" s="192">
        <f>SUM(F59:F65)</f>
        <v>0</v>
      </c>
      <c r="G58" s="196">
        <f t="shared" ref="G58:H58" si="53">SUM(G59:G65)</f>
        <v>0</v>
      </c>
      <c r="H58" s="197">
        <f t="shared" si="53"/>
        <v>0</v>
      </c>
      <c r="I58" s="192">
        <f>SUM(I59:I65)</f>
        <v>0</v>
      </c>
      <c r="J58" s="198">
        <f t="shared" ref="J58:K58" si="54">SUM(J59:J65)</f>
        <v>0</v>
      </c>
      <c r="K58" s="197">
        <f t="shared" si="54"/>
        <v>0</v>
      </c>
      <c r="L58" s="192">
        <f>SUM(L59:L65)</f>
        <v>0</v>
      </c>
      <c r="M58" s="196">
        <f t="shared" ref="M58:O58" si="55">SUM(M59:M65)</f>
        <v>0</v>
      </c>
      <c r="N58" s="197">
        <f t="shared" si="55"/>
        <v>0</v>
      </c>
      <c r="O58" s="192">
        <f t="shared" si="55"/>
        <v>0</v>
      </c>
      <c r="P58" s="194"/>
    </row>
    <row r="59" spans="1:16" hidden="1" x14ac:dyDescent="0.25">
      <c r="A59" s="52">
        <v>1141</v>
      </c>
      <c r="B59" s="79" t="s">
        <v>80</v>
      </c>
      <c r="C59" s="559">
        <f t="shared" si="4"/>
        <v>0</v>
      </c>
      <c r="D59" s="190"/>
      <c r="E59" s="191"/>
      <c r="F59" s="192">
        <f t="shared" ref="F59:F66" si="56">D59+E59</f>
        <v>0</v>
      </c>
      <c r="G59" s="190"/>
      <c r="H59" s="191"/>
      <c r="I59" s="192">
        <f t="shared" ref="I59:I66" si="57">G59+H59</f>
        <v>0</v>
      </c>
      <c r="J59" s="193"/>
      <c r="K59" s="191"/>
      <c r="L59" s="192">
        <f t="shared" ref="L59:L66" si="58">J59+K59</f>
        <v>0</v>
      </c>
      <c r="M59" s="190"/>
      <c r="N59" s="191"/>
      <c r="O59" s="192">
        <f t="shared" ref="O59:O66" si="59">M59+N59</f>
        <v>0</v>
      </c>
      <c r="P59" s="194"/>
    </row>
    <row r="60" spans="1:16" ht="24.75" hidden="1" customHeight="1" x14ac:dyDescent="0.25">
      <c r="A60" s="52">
        <v>1142</v>
      </c>
      <c r="B60" s="79" t="s">
        <v>81</v>
      </c>
      <c r="C60" s="559">
        <f t="shared" si="4"/>
        <v>0</v>
      </c>
      <c r="D60" s="190"/>
      <c r="E60" s="191"/>
      <c r="F60" s="192">
        <f t="shared" si="56"/>
        <v>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idden="1" x14ac:dyDescent="0.25">
      <c r="A63" s="52">
        <v>1147</v>
      </c>
      <c r="B63" s="79" t="s">
        <v>84</v>
      </c>
      <c r="C63" s="559">
        <f t="shared" si="4"/>
        <v>0</v>
      </c>
      <c r="D63" s="190"/>
      <c r="E63" s="191"/>
      <c r="F63" s="192">
        <f t="shared" si="56"/>
        <v>0</v>
      </c>
      <c r="G63" s="190"/>
      <c r="H63" s="191"/>
      <c r="I63" s="192">
        <f t="shared" si="57"/>
        <v>0</v>
      </c>
      <c r="J63" s="193"/>
      <c r="K63" s="191"/>
      <c r="L63" s="192">
        <f t="shared" si="58"/>
        <v>0</v>
      </c>
      <c r="M63" s="190"/>
      <c r="N63" s="191"/>
      <c r="O63" s="192">
        <f t="shared" si="59"/>
        <v>0</v>
      </c>
      <c r="P63" s="194"/>
    </row>
    <row r="64" spans="1:16" hidden="1" x14ac:dyDescent="0.25">
      <c r="A64" s="52">
        <v>1148</v>
      </c>
      <c r="B64" s="79" t="s">
        <v>85</v>
      </c>
      <c r="C64" s="559">
        <f t="shared" si="4"/>
        <v>0</v>
      </c>
      <c r="D64" s="190"/>
      <c r="E64" s="191"/>
      <c r="F64" s="192">
        <f t="shared" si="56"/>
        <v>0</v>
      </c>
      <c r="G64" s="190"/>
      <c r="H64" s="191"/>
      <c r="I64" s="192">
        <f t="shared" si="57"/>
        <v>0</v>
      </c>
      <c r="J64" s="193"/>
      <c r="K64" s="191"/>
      <c r="L64" s="192">
        <f t="shared" si="58"/>
        <v>0</v>
      </c>
      <c r="M64" s="190"/>
      <c r="N64" s="191"/>
      <c r="O64" s="192">
        <f t="shared" si="59"/>
        <v>0</v>
      </c>
      <c r="P64" s="194"/>
    </row>
    <row r="65" spans="1:16" ht="24" hidden="1" customHeight="1" x14ac:dyDescent="0.25">
      <c r="A65" s="52">
        <v>1149</v>
      </c>
      <c r="B65" s="79" t="s">
        <v>86</v>
      </c>
      <c r="C65" s="559">
        <f t="shared" si="4"/>
        <v>0</v>
      </c>
      <c r="D65" s="190"/>
      <c r="E65" s="191"/>
      <c r="F65" s="192">
        <f t="shared" si="56"/>
        <v>0</v>
      </c>
      <c r="G65" s="190"/>
      <c r="H65" s="191"/>
      <c r="I65" s="192">
        <f t="shared" si="57"/>
        <v>0</v>
      </c>
      <c r="J65" s="193"/>
      <c r="K65" s="191"/>
      <c r="L65" s="192">
        <f t="shared" si="58"/>
        <v>0</v>
      </c>
      <c r="M65" s="190"/>
      <c r="N65" s="191"/>
      <c r="O65" s="192">
        <f t="shared" si="59"/>
        <v>0</v>
      </c>
      <c r="P65" s="194"/>
    </row>
    <row r="66" spans="1:16" ht="36" hidden="1" x14ac:dyDescent="0.25">
      <c r="A66" s="181">
        <v>1150</v>
      </c>
      <c r="B66" s="135" t="s">
        <v>88</v>
      </c>
      <c r="C66" s="565">
        <f t="shared" si="4"/>
        <v>0</v>
      </c>
      <c r="D66" s="199"/>
      <c r="E66" s="200"/>
      <c r="F66" s="182">
        <f t="shared" si="56"/>
        <v>0</v>
      </c>
      <c r="G66" s="199"/>
      <c r="H66" s="200"/>
      <c r="I66" s="182">
        <f t="shared" si="57"/>
        <v>0</v>
      </c>
      <c r="J66" s="201"/>
      <c r="K66" s="200"/>
      <c r="L66" s="182">
        <f t="shared" si="58"/>
        <v>0</v>
      </c>
      <c r="M66" s="199"/>
      <c r="N66" s="200"/>
      <c r="O66" s="182">
        <f t="shared" si="59"/>
        <v>0</v>
      </c>
      <c r="P66" s="184"/>
    </row>
    <row r="67" spans="1:16" ht="36" hidden="1" x14ac:dyDescent="0.25">
      <c r="A67" s="59">
        <v>1200</v>
      </c>
      <c r="B67" s="175" t="s">
        <v>89</v>
      </c>
      <c r="C67" s="557">
        <f t="shared" si="4"/>
        <v>0</v>
      </c>
      <c r="D67" s="176">
        <f t="shared" ref="D67:E67" si="60">SUM(D68:D69)</f>
        <v>0</v>
      </c>
      <c r="E67" s="177">
        <f t="shared" si="60"/>
        <v>0</v>
      </c>
      <c r="F67" s="178">
        <f>SUM(F68:F69)</f>
        <v>0</v>
      </c>
      <c r="G67" s="176">
        <f t="shared" ref="G67:H67" si="61">SUM(G68:G69)</f>
        <v>0</v>
      </c>
      <c r="H67" s="177">
        <f t="shared" si="61"/>
        <v>0</v>
      </c>
      <c r="I67" s="178">
        <f>SUM(I68:I69)</f>
        <v>0</v>
      </c>
      <c r="J67" s="179">
        <f t="shared" ref="J67:K67" si="62">SUM(J68:J69)</f>
        <v>0</v>
      </c>
      <c r="K67" s="177">
        <f t="shared" si="62"/>
        <v>0</v>
      </c>
      <c r="L67" s="178">
        <f>SUM(L68:L69)</f>
        <v>0</v>
      </c>
      <c r="M67" s="176">
        <f t="shared" ref="M67:O67" si="63">SUM(M68:M69)</f>
        <v>0</v>
      </c>
      <c r="N67" s="177">
        <f t="shared" si="63"/>
        <v>0</v>
      </c>
      <c r="O67" s="178">
        <f t="shared" si="63"/>
        <v>0</v>
      </c>
      <c r="P67" s="202"/>
    </row>
    <row r="68" spans="1:16" ht="24" hidden="1" x14ac:dyDescent="0.25">
      <c r="A68" s="1301">
        <v>1210</v>
      </c>
      <c r="B68" s="71" t="s">
        <v>90</v>
      </c>
      <c r="C68" s="558">
        <f t="shared" si="4"/>
        <v>0</v>
      </c>
      <c r="D68" s="185"/>
      <c r="E68" s="186"/>
      <c r="F68" s="187">
        <f>D68+E68</f>
        <v>0</v>
      </c>
      <c r="G68" s="185"/>
      <c r="H68" s="186"/>
      <c r="I68" s="187">
        <f>G68+H68</f>
        <v>0</v>
      </c>
      <c r="J68" s="188"/>
      <c r="K68" s="186"/>
      <c r="L68" s="187">
        <f>J68+K68</f>
        <v>0</v>
      </c>
      <c r="M68" s="185"/>
      <c r="N68" s="186"/>
      <c r="O68" s="187">
        <f t="shared" ref="O68" si="64">M68+N68</f>
        <v>0</v>
      </c>
      <c r="P68" s="189"/>
    </row>
    <row r="69" spans="1:16" ht="24" hidden="1" x14ac:dyDescent="0.25">
      <c r="A69" s="195">
        <v>1220</v>
      </c>
      <c r="B69" s="79" t="s">
        <v>92</v>
      </c>
      <c r="C69" s="559">
        <f t="shared" si="4"/>
        <v>0</v>
      </c>
      <c r="D69" s="196">
        <f t="shared" ref="D69:E69" si="65">SUM(D70:D74)</f>
        <v>0</v>
      </c>
      <c r="E69" s="197">
        <f t="shared" si="65"/>
        <v>0</v>
      </c>
      <c r="F69" s="192">
        <f>SUM(F70:F74)</f>
        <v>0</v>
      </c>
      <c r="G69" s="196">
        <f t="shared" ref="G69:H69" si="66">SUM(G70:G74)</f>
        <v>0</v>
      </c>
      <c r="H69" s="197">
        <f t="shared" si="66"/>
        <v>0</v>
      </c>
      <c r="I69" s="192">
        <f>SUM(I70:I74)</f>
        <v>0</v>
      </c>
      <c r="J69" s="198">
        <f t="shared" ref="J69:K69" si="67">SUM(J70:J74)</f>
        <v>0</v>
      </c>
      <c r="K69" s="197">
        <f t="shared" si="67"/>
        <v>0</v>
      </c>
      <c r="L69" s="192">
        <f>SUM(L70:L74)</f>
        <v>0</v>
      </c>
      <c r="M69" s="196">
        <f t="shared" ref="M69:O69" si="68">SUM(M70:M74)</f>
        <v>0</v>
      </c>
      <c r="N69" s="197">
        <f t="shared" si="68"/>
        <v>0</v>
      </c>
      <c r="O69" s="192">
        <f t="shared" si="68"/>
        <v>0</v>
      </c>
      <c r="P69" s="194"/>
    </row>
    <row r="70" spans="1:16" ht="60" hidden="1" x14ac:dyDescent="0.25">
      <c r="A70" s="52">
        <v>1221</v>
      </c>
      <c r="B70" s="79" t="s">
        <v>93</v>
      </c>
      <c r="C70" s="559">
        <f t="shared" si="4"/>
        <v>0</v>
      </c>
      <c r="D70" s="190"/>
      <c r="E70" s="191"/>
      <c r="F70" s="192">
        <f t="shared" ref="F70:F74" si="69">D70+E70</f>
        <v>0</v>
      </c>
      <c r="G70" s="190"/>
      <c r="H70" s="191"/>
      <c r="I70" s="192">
        <f t="shared" ref="I70:I74" si="70">G70+H70</f>
        <v>0</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hidden="1" x14ac:dyDescent="0.25">
      <c r="A73" s="52">
        <v>1227</v>
      </c>
      <c r="B73" s="79" t="s">
        <v>96</v>
      </c>
      <c r="C73" s="559">
        <f t="shared" si="4"/>
        <v>0</v>
      </c>
      <c r="D73" s="190"/>
      <c r="E73" s="191"/>
      <c r="F73" s="192">
        <f t="shared" si="69"/>
        <v>0</v>
      </c>
      <c r="G73" s="190"/>
      <c r="H73" s="191"/>
      <c r="I73" s="192">
        <f t="shared" si="70"/>
        <v>0</v>
      </c>
      <c r="J73" s="193"/>
      <c r="K73" s="191"/>
      <c r="L73" s="192">
        <f t="shared" si="71"/>
        <v>0</v>
      </c>
      <c r="M73" s="190"/>
      <c r="N73" s="191"/>
      <c r="O73" s="192">
        <f t="shared" si="72"/>
        <v>0</v>
      </c>
      <c r="P73" s="194"/>
    </row>
    <row r="74" spans="1:16" ht="60" hidden="1" x14ac:dyDescent="0.25">
      <c r="A74" s="52">
        <v>1228</v>
      </c>
      <c r="B74" s="79" t="s">
        <v>97</v>
      </c>
      <c r="C74" s="559">
        <f t="shared" si="4"/>
        <v>0</v>
      </c>
      <c r="D74" s="190"/>
      <c r="E74" s="191"/>
      <c r="F74" s="192">
        <f t="shared" si="69"/>
        <v>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614540</v>
      </c>
      <c r="D75" s="169">
        <f t="shared" ref="D75:O75" si="73">SUM(D76,D83,D120,D151,D152)</f>
        <v>539495</v>
      </c>
      <c r="E75" s="170">
        <f t="shared" si="73"/>
        <v>0</v>
      </c>
      <c r="F75" s="171">
        <f t="shared" si="73"/>
        <v>539495</v>
      </c>
      <c r="G75" s="169">
        <f t="shared" si="73"/>
        <v>0</v>
      </c>
      <c r="H75" s="170">
        <f t="shared" si="73"/>
        <v>0</v>
      </c>
      <c r="I75" s="171">
        <f t="shared" si="73"/>
        <v>0</v>
      </c>
      <c r="J75" s="172">
        <f t="shared" si="73"/>
        <v>75045</v>
      </c>
      <c r="K75" s="170">
        <f t="shared" si="73"/>
        <v>0</v>
      </c>
      <c r="L75" s="171">
        <f t="shared" si="73"/>
        <v>75045</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1301">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609850</v>
      </c>
      <c r="D83" s="176">
        <f t="shared" ref="D83:E83" si="94">SUM(D84,D85,D91,D99,D107,D108,D114,D119)</f>
        <v>534805</v>
      </c>
      <c r="E83" s="177">
        <f t="shared" si="94"/>
        <v>0</v>
      </c>
      <c r="F83" s="178">
        <f>SUM(F84,F85,F91,F99,F107,F108,F114,F119)</f>
        <v>534805</v>
      </c>
      <c r="G83" s="176">
        <f t="shared" ref="G83:H83" si="95">SUM(G84,G85,G91,G99,G107,G108,G114,G119)</f>
        <v>0</v>
      </c>
      <c r="H83" s="177">
        <f t="shared" si="95"/>
        <v>0</v>
      </c>
      <c r="I83" s="178">
        <f>SUM(I84,I85,I91,I99,I107,I108,I114,I119)</f>
        <v>0</v>
      </c>
      <c r="J83" s="179">
        <f t="shared" ref="J83:K83" si="96">SUM(J84,J85,J91,J99,J107,J108,J114,J119)</f>
        <v>75045</v>
      </c>
      <c r="K83" s="177">
        <f t="shared" si="96"/>
        <v>0</v>
      </c>
      <c r="L83" s="178">
        <f>SUM(L84,L85,L91,L99,L107,L108,L114,L119)</f>
        <v>75045</v>
      </c>
      <c r="M83" s="176">
        <f t="shared" ref="M83:O83" si="97">SUM(M84,M85,M91,M99,M107,M108,M114,M119)</f>
        <v>0</v>
      </c>
      <c r="N83" s="177">
        <f t="shared" si="97"/>
        <v>0</v>
      </c>
      <c r="O83" s="178">
        <f t="shared" si="97"/>
        <v>0</v>
      </c>
      <c r="P83" s="207"/>
    </row>
    <row r="84" spans="1:16" hidden="1" x14ac:dyDescent="0.25">
      <c r="A84" s="181">
        <v>2210</v>
      </c>
      <c r="B84" s="135" t="s">
        <v>105</v>
      </c>
      <c r="C84" s="565">
        <f t="shared" si="4"/>
        <v>0</v>
      </c>
      <c r="D84" s="199"/>
      <c r="E84" s="200"/>
      <c r="F84" s="182">
        <f>D84+E84</f>
        <v>0</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24500</v>
      </c>
      <c r="D85" s="196">
        <f t="shared" ref="D85:E85" si="100">SUM(D86:D90)</f>
        <v>24500</v>
      </c>
      <c r="E85" s="197">
        <f t="shared" si="100"/>
        <v>0</v>
      </c>
      <c r="F85" s="192">
        <f>SUM(F86:F90)</f>
        <v>24500</v>
      </c>
      <c r="G85" s="196">
        <f t="shared" ref="G85:H85" si="101">SUM(G86:G90)</f>
        <v>0</v>
      </c>
      <c r="H85" s="197">
        <f t="shared" si="101"/>
        <v>0</v>
      </c>
      <c r="I85" s="192">
        <f>SUM(I86:I90)</f>
        <v>0</v>
      </c>
      <c r="J85" s="198">
        <f t="shared" ref="J85:K85" si="102">SUM(J86:J90)</f>
        <v>0</v>
      </c>
      <c r="K85" s="197">
        <f t="shared" si="102"/>
        <v>0</v>
      </c>
      <c r="L85" s="192">
        <f>SUM(L86:L90)</f>
        <v>0</v>
      </c>
      <c r="M85" s="196">
        <f t="shared" ref="M85:O85" si="103">SUM(M86:M90)</f>
        <v>0</v>
      </c>
      <c r="N85" s="197">
        <f t="shared" si="103"/>
        <v>0</v>
      </c>
      <c r="O85" s="192">
        <f t="shared" si="103"/>
        <v>0</v>
      </c>
      <c r="P85" s="194"/>
    </row>
    <row r="86" spans="1:16" x14ac:dyDescent="0.25">
      <c r="A86" s="52">
        <v>2221</v>
      </c>
      <c r="B86" s="79" t="s">
        <v>107</v>
      </c>
      <c r="C86" s="559">
        <f t="shared" si="99"/>
        <v>8613</v>
      </c>
      <c r="D86" s="190">
        <v>10500</v>
      </c>
      <c r="E86" s="549">
        <v>-1887</v>
      </c>
      <c r="F86" s="192">
        <f t="shared" ref="F86:F90" si="104">D86+E86</f>
        <v>8613</v>
      </c>
      <c r="G86" s="190"/>
      <c r="H86" s="191"/>
      <c r="I86" s="192">
        <f t="shared" ref="I86:I90" si="105">G86+H86</f>
        <v>0</v>
      </c>
      <c r="J86" s="193"/>
      <c r="K86" s="191"/>
      <c r="L86" s="192">
        <f t="shared" ref="L86:L90" si="106">J86+K86</f>
        <v>0</v>
      </c>
      <c r="M86" s="190"/>
      <c r="N86" s="191"/>
      <c r="O86" s="192">
        <f t="shared" ref="O86:O90" si="107">M86+N86</f>
        <v>0</v>
      </c>
      <c r="P86" s="194"/>
    </row>
    <row r="87" spans="1:16" ht="24" x14ac:dyDescent="0.25">
      <c r="A87" s="52">
        <v>2222</v>
      </c>
      <c r="B87" s="79" t="s">
        <v>108</v>
      </c>
      <c r="C87" s="559">
        <f t="shared" si="99"/>
        <v>2000</v>
      </c>
      <c r="D87" s="190">
        <v>2000</v>
      </c>
      <c r="E87" s="191"/>
      <c r="F87" s="192">
        <f t="shared" si="104"/>
        <v>2000</v>
      </c>
      <c r="G87" s="190"/>
      <c r="H87" s="191"/>
      <c r="I87" s="192">
        <f t="shared" si="105"/>
        <v>0</v>
      </c>
      <c r="J87" s="193"/>
      <c r="K87" s="191"/>
      <c r="L87" s="192">
        <f t="shared" si="106"/>
        <v>0</v>
      </c>
      <c r="M87" s="190"/>
      <c r="N87" s="191"/>
      <c r="O87" s="192">
        <f t="shared" si="107"/>
        <v>0</v>
      </c>
      <c r="P87" s="194"/>
    </row>
    <row r="88" spans="1:16" x14ac:dyDescent="0.25">
      <c r="A88" s="52">
        <v>2223</v>
      </c>
      <c r="B88" s="79" t="s">
        <v>109</v>
      </c>
      <c r="C88" s="559">
        <f t="shared" si="99"/>
        <v>13887</v>
      </c>
      <c r="D88" s="190">
        <v>12000</v>
      </c>
      <c r="E88" s="549">
        <v>1887</v>
      </c>
      <c r="F88" s="192">
        <f t="shared" si="104"/>
        <v>13887</v>
      </c>
      <c r="G88" s="190"/>
      <c r="H88" s="191"/>
      <c r="I88" s="192">
        <f t="shared" si="105"/>
        <v>0</v>
      </c>
      <c r="J88" s="193"/>
      <c r="K88" s="191"/>
      <c r="L88" s="192">
        <f t="shared" si="106"/>
        <v>0</v>
      </c>
      <c r="M88" s="190"/>
      <c r="N88" s="191"/>
      <c r="O88" s="192">
        <f t="shared" si="107"/>
        <v>0</v>
      </c>
      <c r="P88" s="194"/>
    </row>
    <row r="89" spans="1:16" ht="48" hidden="1" x14ac:dyDescent="0.25">
      <c r="A89" s="52">
        <v>2224</v>
      </c>
      <c r="B89" s="79" t="s">
        <v>110</v>
      </c>
      <c r="C89" s="559">
        <f t="shared" si="99"/>
        <v>0</v>
      </c>
      <c r="D89" s="190"/>
      <c r="E89" s="191"/>
      <c r="F89" s="192">
        <f t="shared" si="104"/>
        <v>0</v>
      </c>
      <c r="G89" s="190"/>
      <c r="H89" s="191"/>
      <c r="I89" s="192">
        <f t="shared" si="105"/>
        <v>0</v>
      </c>
      <c r="J89" s="193"/>
      <c r="K89" s="191"/>
      <c r="L89" s="192">
        <f t="shared" si="106"/>
        <v>0</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6435</v>
      </c>
      <c r="D91" s="196">
        <f t="shared" ref="D91:E91" si="108">SUM(D92:D98)</f>
        <v>6435</v>
      </c>
      <c r="E91" s="197">
        <f t="shared" si="108"/>
        <v>0</v>
      </c>
      <c r="F91" s="192">
        <f>SUM(F92:F98)</f>
        <v>6435</v>
      </c>
      <c r="G91" s="196">
        <f t="shared" ref="G91:H91" si="109">SUM(G92:G98)</f>
        <v>0</v>
      </c>
      <c r="H91" s="197">
        <f t="shared" si="109"/>
        <v>0</v>
      </c>
      <c r="I91" s="192">
        <f>SUM(I92:I98)</f>
        <v>0</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hidden="1" x14ac:dyDescent="0.25">
      <c r="A92" s="52">
        <v>2231</v>
      </c>
      <c r="B92" s="79" t="s">
        <v>113</v>
      </c>
      <c r="C92" s="559">
        <f t="shared" si="99"/>
        <v>0</v>
      </c>
      <c r="D92" s="190"/>
      <c r="E92" s="191"/>
      <c r="F92" s="192">
        <f t="shared" ref="F92:F98" si="112">D92+E92</f>
        <v>0</v>
      </c>
      <c r="G92" s="190"/>
      <c r="H92" s="191"/>
      <c r="I92" s="192">
        <f t="shared" ref="I92:I98" si="113">G92+H92</f>
        <v>0</v>
      </c>
      <c r="J92" s="193"/>
      <c r="K92" s="191"/>
      <c r="L92" s="192">
        <f t="shared" ref="L92:L98" si="114">J92+K92</f>
        <v>0</v>
      </c>
      <c r="M92" s="190"/>
      <c r="N92" s="191"/>
      <c r="O92" s="192">
        <f t="shared" ref="O92:O98" si="115">M92+N92</f>
        <v>0</v>
      </c>
      <c r="P92" s="194"/>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6435</v>
      </c>
      <c r="D98" s="190">
        <v>6435</v>
      </c>
      <c r="E98" s="191"/>
      <c r="F98" s="192">
        <f t="shared" si="112"/>
        <v>6435</v>
      </c>
      <c r="G98" s="190"/>
      <c r="H98" s="191"/>
      <c r="I98" s="192">
        <f t="shared" si="113"/>
        <v>0</v>
      </c>
      <c r="J98" s="193"/>
      <c r="K98" s="191"/>
      <c r="L98" s="192">
        <f t="shared" si="114"/>
        <v>0</v>
      </c>
      <c r="M98" s="190"/>
      <c r="N98" s="191"/>
      <c r="O98" s="192">
        <f t="shared" si="115"/>
        <v>0</v>
      </c>
      <c r="P98" s="194"/>
    </row>
    <row r="99" spans="1:16" ht="36" x14ac:dyDescent="0.25">
      <c r="A99" s="195">
        <v>2240</v>
      </c>
      <c r="B99" s="79" t="s">
        <v>120</v>
      </c>
      <c r="C99" s="559">
        <f t="shared" si="99"/>
        <v>430951</v>
      </c>
      <c r="D99" s="196">
        <f t="shared" ref="D99:E99" si="116">SUM(D100:D106)</f>
        <v>395154</v>
      </c>
      <c r="E99" s="197">
        <f t="shared" si="116"/>
        <v>0</v>
      </c>
      <c r="F99" s="192">
        <f>SUM(F100:F106)</f>
        <v>395154</v>
      </c>
      <c r="G99" s="196">
        <f t="shared" ref="G99:H99" si="117">SUM(G100:G106)</f>
        <v>0</v>
      </c>
      <c r="H99" s="197">
        <f t="shared" si="117"/>
        <v>0</v>
      </c>
      <c r="I99" s="192">
        <f>SUM(I100:I106)</f>
        <v>0</v>
      </c>
      <c r="J99" s="198">
        <f t="shared" ref="J99:K99" si="118">SUM(J100:J106)</f>
        <v>35797</v>
      </c>
      <c r="K99" s="197">
        <f t="shared" si="118"/>
        <v>0</v>
      </c>
      <c r="L99" s="192">
        <f>SUM(L100:L106)</f>
        <v>35797</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400</v>
      </c>
      <c r="D102" s="190">
        <v>400</v>
      </c>
      <c r="E102" s="191"/>
      <c r="F102" s="192">
        <f t="shared" si="120"/>
        <v>400</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430551</v>
      </c>
      <c r="D103" s="190">
        <v>394754</v>
      </c>
      <c r="E103" s="191"/>
      <c r="F103" s="192">
        <f t="shared" si="120"/>
        <v>394754</v>
      </c>
      <c r="G103" s="190"/>
      <c r="H103" s="191"/>
      <c r="I103" s="192">
        <f t="shared" si="121"/>
        <v>0</v>
      </c>
      <c r="J103" s="193">
        <v>35797</v>
      </c>
      <c r="K103" s="191"/>
      <c r="L103" s="192">
        <f t="shared" si="122"/>
        <v>35797</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hidden="1" x14ac:dyDescent="0.25">
      <c r="A107" s="195">
        <v>2250</v>
      </c>
      <c r="B107" s="79" t="s">
        <v>128</v>
      </c>
      <c r="C107" s="559">
        <f t="shared" si="99"/>
        <v>0</v>
      </c>
      <c r="D107" s="190"/>
      <c r="E107" s="191"/>
      <c r="F107" s="192">
        <f t="shared" si="120"/>
        <v>0</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146764</v>
      </c>
      <c r="D108" s="196">
        <f t="shared" ref="D108:E108" si="124">SUM(D109:D113)</f>
        <v>107516</v>
      </c>
      <c r="E108" s="197">
        <f t="shared" si="124"/>
        <v>0</v>
      </c>
      <c r="F108" s="192">
        <f>SUM(F109:F113)</f>
        <v>107516</v>
      </c>
      <c r="G108" s="196">
        <f t="shared" ref="G108:H108" si="125">SUM(G109:G113)</f>
        <v>0</v>
      </c>
      <c r="H108" s="197">
        <f t="shared" si="125"/>
        <v>0</v>
      </c>
      <c r="I108" s="192">
        <f>SUM(I109:I113)</f>
        <v>0</v>
      </c>
      <c r="J108" s="198">
        <f t="shared" ref="J108:K108" si="126">SUM(J109:J113)</f>
        <v>39248</v>
      </c>
      <c r="K108" s="197">
        <f t="shared" si="126"/>
        <v>0</v>
      </c>
      <c r="L108" s="192">
        <f>SUM(L109:L113)</f>
        <v>39248</v>
      </c>
      <c r="M108" s="196">
        <f t="shared" ref="M108:O108" si="127">SUM(M109:M113)</f>
        <v>0</v>
      </c>
      <c r="N108" s="197">
        <f t="shared" si="127"/>
        <v>0</v>
      </c>
      <c r="O108" s="192">
        <f t="shared" si="127"/>
        <v>0</v>
      </c>
      <c r="P108" s="194"/>
    </row>
    <row r="109" spans="1:16" x14ac:dyDescent="0.25">
      <c r="A109" s="52">
        <v>2261</v>
      </c>
      <c r="B109" s="79" t="s">
        <v>130</v>
      </c>
      <c r="C109" s="559">
        <f t="shared" si="99"/>
        <v>102636</v>
      </c>
      <c r="D109" s="190">
        <v>63388</v>
      </c>
      <c r="E109" s="191"/>
      <c r="F109" s="192">
        <f t="shared" ref="F109:F113" si="128">D109+E109</f>
        <v>63388</v>
      </c>
      <c r="G109" s="190"/>
      <c r="H109" s="191"/>
      <c r="I109" s="192">
        <f t="shared" ref="I109:I113" si="129">G109+H109</f>
        <v>0</v>
      </c>
      <c r="J109" s="193">
        <v>39248</v>
      </c>
      <c r="K109" s="191"/>
      <c r="L109" s="192">
        <f t="shared" ref="L109:L113" si="130">J109+K109</f>
        <v>39248</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x14ac:dyDescent="0.25">
      <c r="A111" s="52">
        <v>2263</v>
      </c>
      <c r="B111" s="79" t="s">
        <v>132</v>
      </c>
      <c r="C111" s="559">
        <f t="shared" si="99"/>
        <v>33869</v>
      </c>
      <c r="D111" s="190">
        <v>33869</v>
      </c>
      <c r="E111" s="191"/>
      <c r="F111" s="192">
        <f t="shared" si="128"/>
        <v>33869</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10259</v>
      </c>
      <c r="D113" s="190">
        <v>10259</v>
      </c>
      <c r="E113" s="191"/>
      <c r="F113" s="192">
        <f t="shared" si="128"/>
        <v>10259</v>
      </c>
      <c r="G113" s="190"/>
      <c r="H113" s="191"/>
      <c r="I113" s="192">
        <f t="shared" si="129"/>
        <v>0</v>
      </c>
      <c r="J113" s="193"/>
      <c r="K113" s="191"/>
      <c r="L113" s="192">
        <f t="shared" si="130"/>
        <v>0</v>
      </c>
      <c r="M113" s="190"/>
      <c r="N113" s="191"/>
      <c r="O113" s="192">
        <f t="shared" si="131"/>
        <v>0</v>
      </c>
      <c r="P113" s="194"/>
    </row>
    <row r="114" spans="1:16" x14ac:dyDescent="0.25">
      <c r="A114" s="195">
        <v>2270</v>
      </c>
      <c r="B114" s="79" t="s">
        <v>135</v>
      </c>
      <c r="C114" s="559">
        <f t="shared" si="99"/>
        <v>1200</v>
      </c>
      <c r="D114" s="196">
        <f t="shared" ref="D114:E114" si="132">SUM(D115:D118)</f>
        <v>1200</v>
      </c>
      <c r="E114" s="197">
        <f t="shared" si="132"/>
        <v>0</v>
      </c>
      <c r="F114" s="192">
        <f>SUM(F115:F118)</f>
        <v>1200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191"/>
      <c r="F117" s="192">
        <f t="shared" si="136"/>
        <v>0</v>
      </c>
      <c r="G117" s="190"/>
      <c r="H117" s="191"/>
      <c r="I117" s="192">
        <f t="shared" si="137"/>
        <v>0</v>
      </c>
      <c r="J117" s="193"/>
      <c r="K117" s="191"/>
      <c r="L117" s="192">
        <f t="shared" si="138"/>
        <v>0</v>
      </c>
      <c r="M117" s="190"/>
      <c r="N117" s="191"/>
      <c r="O117" s="192">
        <f t="shared" si="139"/>
        <v>0</v>
      </c>
      <c r="P117" s="194"/>
    </row>
    <row r="118" spans="1:16" ht="36" x14ac:dyDescent="0.25">
      <c r="A118" s="52">
        <v>2276</v>
      </c>
      <c r="B118" s="79" t="s">
        <v>139</v>
      </c>
      <c r="C118" s="559">
        <f t="shared" si="99"/>
        <v>1200</v>
      </c>
      <c r="D118" s="190">
        <v>1200</v>
      </c>
      <c r="E118" s="191"/>
      <c r="F118" s="192">
        <f t="shared" si="136"/>
        <v>1200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2500</v>
      </c>
      <c r="D120" s="214">
        <f t="shared" ref="D120:E120" si="140">SUM(D121,D126,D130,D131,D134,D138,D146,D147,D150)</f>
        <v>2500</v>
      </c>
      <c r="E120" s="215">
        <f t="shared" si="140"/>
        <v>0</v>
      </c>
      <c r="F120" s="216">
        <f>SUM(F121,F126,F130,F131,F134,F138,F146,F147,F150)</f>
        <v>2500</v>
      </c>
      <c r="G120" s="214">
        <f t="shared" ref="G120:H120" si="141">SUM(G121,G126,G130,G131,G134,G138,G146,G147,G150)</f>
        <v>0</v>
      </c>
      <c r="H120" s="215">
        <f t="shared" si="141"/>
        <v>0</v>
      </c>
      <c r="I120" s="216">
        <f>SUM(I121,I126,I130,I131,I134,I138,I146,I147,I150)</f>
        <v>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1301">
        <v>2310</v>
      </c>
      <c r="B121" s="71" t="s">
        <v>142</v>
      </c>
      <c r="C121" s="558">
        <f t="shared" si="99"/>
        <v>2500</v>
      </c>
      <c r="D121" s="204">
        <f t="shared" ref="D121:O121" si="144">SUM(D122:D125)</f>
        <v>2500</v>
      </c>
      <c r="E121" s="205">
        <f t="shared" si="144"/>
        <v>0</v>
      </c>
      <c r="F121" s="187">
        <f t="shared" si="144"/>
        <v>2500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idden="1" x14ac:dyDescent="0.25">
      <c r="A122" s="52">
        <v>2311</v>
      </c>
      <c r="B122" s="79" t="s">
        <v>143</v>
      </c>
      <c r="C122" s="559">
        <f t="shared" si="99"/>
        <v>0</v>
      </c>
      <c r="D122" s="190"/>
      <c r="E122" s="191"/>
      <c r="F122" s="192">
        <f t="shared" ref="F122:F125" si="145">D122+E122</f>
        <v>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2500</v>
      </c>
      <c r="D123" s="190">
        <v>2500</v>
      </c>
      <c r="E123" s="191"/>
      <c r="F123" s="192">
        <f t="shared" si="145"/>
        <v>2500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6" hidden="1" x14ac:dyDescent="0.25">
      <c r="A131" s="195">
        <v>2340</v>
      </c>
      <c r="B131" s="79" t="s">
        <v>152</v>
      </c>
      <c r="C131" s="559">
        <f t="shared" si="99"/>
        <v>0</v>
      </c>
      <c r="D131" s="196">
        <f t="shared" ref="D131:E131" si="157">SUM(D132:D133)</f>
        <v>0</v>
      </c>
      <c r="E131" s="197">
        <f t="shared" si="157"/>
        <v>0</v>
      </c>
      <c r="F131" s="192">
        <f>SUM(F132:F133)</f>
        <v>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idden="1" x14ac:dyDescent="0.25">
      <c r="A132" s="52">
        <v>2341</v>
      </c>
      <c r="B132" s="79" t="s">
        <v>153</v>
      </c>
      <c r="C132" s="559">
        <f t="shared" si="99"/>
        <v>0</v>
      </c>
      <c r="D132" s="190"/>
      <c r="E132" s="191"/>
      <c r="F132" s="192">
        <f t="shared" ref="F132:F133" si="161">D132+E132</f>
        <v>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24" hidden="1" x14ac:dyDescent="0.25">
      <c r="A134" s="181">
        <v>2350</v>
      </c>
      <c r="B134" s="135" t="s">
        <v>155</v>
      </c>
      <c r="C134" s="565">
        <f t="shared" si="99"/>
        <v>0</v>
      </c>
      <c r="D134" s="140">
        <f t="shared" ref="D134:E134" si="165">SUM(D135:D137)</f>
        <v>0</v>
      </c>
      <c r="E134" s="141">
        <f t="shared" si="165"/>
        <v>0</v>
      </c>
      <c r="F134" s="182">
        <f>SUM(F135:F137)</f>
        <v>0</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idden="1" x14ac:dyDescent="0.25">
      <c r="A135" s="45">
        <v>2351</v>
      </c>
      <c r="B135" s="71" t="s">
        <v>156</v>
      </c>
      <c r="C135" s="558">
        <f t="shared" si="99"/>
        <v>0</v>
      </c>
      <c r="D135" s="185"/>
      <c r="E135" s="186"/>
      <c r="F135" s="187">
        <f t="shared" ref="F135:F137" si="169">D135+E135</f>
        <v>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hidden="1" x14ac:dyDescent="0.25">
      <c r="A136" s="52">
        <v>2352</v>
      </c>
      <c r="B136" s="79" t="s">
        <v>157</v>
      </c>
      <c r="C136" s="559">
        <f t="shared" si="99"/>
        <v>0</v>
      </c>
      <c r="D136" s="190"/>
      <c r="E136" s="191"/>
      <c r="F136" s="192">
        <f t="shared" si="169"/>
        <v>0</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idden="1" x14ac:dyDescent="0.25">
      <c r="A146" s="181">
        <v>2370</v>
      </c>
      <c r="B146" s="135" t="s">
        <v>167</v>
      </c>
      <c r="C146" s="565">
        <f t="shared" si="99"/>
        <v>0</v>
      </c>
      <c r="D146" s="199"/>
      <c r="E146" s="200"/>
      <c r="F146" s="182">
        <f t="shared" si="177"/>
        <v>0</v>
      </c>
      <c r="G146" s="199"/>
      <c r="H146" s="200"/>
      <c r="I146" s="182">
        <f t="shared" si="178"/>
        <v>0</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2190</v>
      </c>
      <c r="D152" s="176">
        <f t="shared" ref="D152:E152" si="190">SUM(D153,D159)</f>
        <v>2190</v>
      </c>
      <c r="E152" s="177">
        <f t="shared" si="190"/>
        <v>0</v>
      </c>
      <c r="F152" s="178">
        <f>SUM(F153,F159)</f>
        <v>2190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1301">
        <v>2510</v>
      </c>
      <c r="B153" s="71" t="s">
        <v>174</v>
      </c>
      <c r="C153" s="558">
        <f t="shared" si="189"/>
        <v>2190</v>
      </c>
      <c r="D153" s="204">
        <f t="shared" ref="D153:E153" si="192">SUM(D154:D158)</f>
        <v>2190</v>
      </c>
      <c r="E153" s="205">
        <f t="shared" si="192"/>
        <v>0</v>
      </c>
      <c r="F153" s="187">
        <f>SUM(F154:F158)</f>
        <v>2190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x14ac:dyDescent="0.25">
      <c r="A158" s="52">
        <v>2519</v>
      </c>
      <c r="B158" s="79" t="s">
        <v>179</v>
      </c>
      <c r="C158" s="559">
        <f t="shared" si="189"/>
        <v>2190</v>
      </c>
      <c r="D158" s="190">
        <v>2190</v>
      </c>
      <c r="E158" s="191"/>
      <c r="F158" s="192">
        <f t="shared" si="194"/>
        <v>2190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1301">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1301">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1301">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1301">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hidden="1" x14ac:dyDescent="0.25">
      <c r="A181" s="239"/>
      <c r="B181" s="21" t="s">
        <v>202</v>
      </c>
      <c r="C181" s="569">
        <f t="shared" si="189"/>
        <v>0</v>
      </c>
      <c r="D181" s="163">
        <f t="shared" ref="D181:O181" si="245">SUM(D182,D211,D252,D265)</f>
        <v>0</v>
      </c>
      <c r="E181" s="164">
        <f t="shared" si="245"/>
        <v>0</v>
      </c>
      <c r="F181" s="165">
        <f t="shared" si="245"/>
        <v>0</v>
      </c>
      <c r="G181" s="163">
        <f t="shared" si="245"/>
        <v>0</v>
      </c>
      <c r="H181" s="164">
        <f t="shared" si="245"/>
        <v>0</v>
      </c>
      <c r="I181" s="165">
        <f t="shared" si="245"/>
        <v>0</v>
      </c>
      <c r="J181" s="166">
        <f t="shared" si="245"/>
        <v>0</v>
      </c>
      <c r="K181" s="164">
        <f t="shared" si="245"/>
        <v>0</v>
      </c>
      <c r="L181" s="165">
        <f t="shared" si="245"/>
        <v>0</v>
      </c>
      <c r="M181" s="163">
        <f t="shared" si="245"/>
        <v>0</v>
      </c>
      <c r="N181" s="164">
        <f t="shared" si="245"/>
        <v>0</v>
      </c>
      <c r="O181" s="165">
        <f t="shared" si="245"/>
        <v>0</v>
      </c>
      <c r="P181" s="240"/>
    </row>
    <row r="182" spans="1:16" hidden="1" x14ac:dyDescent="0.25">
      <c r="A182" s="168">
        <v>5000</v>
      </c>
      <c r="B182" s="168" t="s">
        <v>203</v>
      </c>
      <c r="C182" s="570">
        <f t="shared" si="189"/>
        <v>0</v>
      </c>
      <c r="D182" s="169">
        <f t="shared" ref="D182:E182" si="246">D183+D187</f>
        <v>0</v>
      </c>
      <c r="E182" s="170">
        <f t="shared" si="246"/>
        <v>0</v>
      </c>
      <c r="F182" s="171">
        <f>F183+F187</f>
        <v>0</v>
      </c>
      <c r="G182" s="169">
        <f t="shared" ref="G182:H182" si="247">G183+G187</f>
        <v>0</v>
      </c>
      <c r="H182" s="170">
        <f t="shared" si="247"/>
        <v>0</v>
      </c>
      <c r="I182" s="171">
        <f>I183+I187</f>
        <v>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1301">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hidden="1" x14ac:dyDescent="0.25">
      <c r="A187" s="59">
        <v>5200</v>
      </c>
      <c r="B187" s="175" t="s">
        <v>208</v>
      </c>
      <c r="C187" s="557">
        <f t="shared" si="189"/>
        <v>0</v>
      </c>
      <c r="D187" s="176">
        <f t="shared" ref="D187:E187" si="258">D188+D198+D199+D206+D207+D208+D210</f>
        <v>0</v>
      </c>
      <c r="E187" s="177">
        <f t="shared" si="258"/>
        <v>0</v>
      </c>
      <c r="F187" s="178">
        <f>F188+F198+F199+F206+F207+F208+F210</f>
        <v>0</v>
      </c>
      <c r="G187" s="176">
        <f t="shared" ref="G187:H187" si="259">G188+G198+G199+G206+G207+G208+G210</f>
        <v>0</v>
      </c>
      <c r="H187" s="177">
        <f t="shared" si="259"/>
        <v>0</v>
      </c>
      <c r="I187" s="178">
        <f>I188+I198+I199+I206+I207+I208+I210</f>
        <v>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hidden="1" x14ac:dyDescent="0.25">
      <c r="A199" s="195">
        <v>5230</v>
      </c>
      <c r="B199" s="79" t="s">
        <v>220</v>
      </c>
      <c r="C199" s="559">
        <f t="shared" si="189"/>
        <v>0</v>
      </c>
      <c r="D199" s="196">
        <f t="shared" ref="D199:E199" si="270">SUM(D200:D205)</f>
        <v>0</v>
      </c>
      <c r="E199" s="197">
        <f t="shared" si="270"/>
        <v>0</v>
      </c>
      <c r="F199" s="192">
        <f>SUM(F200:F205)</f>
        <v>0</v>
      </c>
      <c r="G199" s="196">
        <f t="shared" ref="G199:H199" si="271">SUM(G200:G205)</f>
        <v>0</v>
      </c>
      <c r="H199" s="197">
        <f t="shared" si="271"/>
        <v>0</v>
      </c>
      <c r="I199" s="192">
        <f>SUM(I200:I205)</f>
        <v>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hidden="1" x14ac:dyDescent="0.25">
      <c r="A201" s="52">
        <v>5233</v>
      </c>
      <c r="B201" s="79" t="s">
        <v>222</v>
      </c>
      <c r="C201" s="559">
        <f t="shared" si="189"/>
        <v>0</v>
      </c>
      <c r="D201" s="190"/>
      <c r="E201" s="191"/>
      <c r="F201" s="192">
        <f t="shared" si="274"/>
        <v>0</v>
      </c>
      <c r="G201" s="190"/>
      <c r="H201" s="191"/>
      <c r="I201" s="192">
        <f t="shared" si="275"/>
        <v>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hidden="1" x14ac:dyDescent="0.25">
      <c r="A204" s="52">
        <v>5238</v>
      </c>
      <c r="B204" s="79" t="s">
        <v>225</v>
      </c>
      <c r="C204" s="559">
        <f t="shared" si="189"/>
        <v>0</v>
      </c>
      <c r="D204" s="190"/>
      <c r="E204" s="191"/>
      <c r="F204" s="192">
        <f t="shared" si="274"/>
        <v>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24"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1301">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1301">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1301">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1300">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1301">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1301">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614540</v>
      </c>
      <c r="D272" s="269">
        <f>SUM(D269,D265,D252,D211,D182,D174,D160,D75,D53)</f>
        <v>539495</v>
      </c>
      <c r="E272" s="270">
        <f t="shared" ref="E272:O272" si="371">SUM(E269,E265,E252,E211,E182,E174,E160,E75,E53)</f>
        <v>0</v>
      </c>
      <c r="F272" s="271">
        <f t="shared" si="371"/>
        <v>539495</v>
      </c>
      <c r="G272" s="269">
        <f t="shared" si="371"/>
        <v>0</v>
      </c>
      <c r="H272" s="270">
        <f t="shared" si="371"/>
        <v>0</v>
      </c>
      <c r="I272" s="271">
        <f t="shared" si="371"/>
        <v>0</v>
      </c>
      <c r="J272" s="272">
        <f t="shared" si="371"/>
        <v>75045</v>
      </c>
      <c r="K272" s="270">
        <f t="shared" si="371"/>
        <v>0</v>
      </c>
      <c r="L272" s="271">
        <f t="shared" si="371"/>
        <v>75045</v>
      </c>
      <c r="M272" s="269">
        <f t="shared" si="371"/>
        <v>0</v>
      </c>
      <c r="N272" s="270">
        <f t="shared" si="371"/>
        <v>0</v>
      </c>
      <c r="O272" s="271">
        <f t="shared" si="371"/>
        <v>0</v>
      </c>
      <c r="P272" s="273"/>
    </row>
    <row r="273" spans="1:16" s="29" customFormat="1" ht="13.5" thickTop="1" thickBot="1" x14ac:dyDescent="0.3">
      <c r="A273" s="1373" t="s">
        <v>295</v>
      </c>
      <c r="B273" s="1374"/>
      <c r="C273" s="576">
        <f t="shared" si="291"/>
        <v>-23197</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-23197</v>
      </c>
      <c r="K273" s="275">
        <f t="shared" si="374"/>
        <v>0</v>
      </c>
      <c r="L273" s="276">
        <f>(L26+L43)-L51</f>
        <v>-23197</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23197</v>
      </c>
      <c r="D274" s="279">
        <f t="shared" ref="D274:O274" si="376">SUM(D275,D276)-D283+D284</f>
        <v>0</v>
      </c>
      <c r="E274" s="280">
        <f t="shared" si="376"/>
        <v>0</v>
      </c>
      <c r="F274" s="281">
        <f t="shared" si="376"/>
        <v>0</v>
      </c>
      <c r="G274" s="279">
        <f t="shared" si="376"/>
        <v>0</v>
      </c>
      <c r="H274" s="280">
        <f t="shared" si="376"/>
        <v>0</v>
      </c>
      <c r="I274" s="281">
        <f t="shared" si="376"/>
        <v>0</v>
      </c>
      <c r="J274" s="286">
        <f t="shared" si="376"/>
        <v>23197</v>
      </c>
      <c r="K274" s="280">
        <f t="shared" si="376"/>
        <v>0</v>
      </c>
      <c r="L274" s="281">
        <f t="shared" si="376"/>
        <v>23197</v>
      </c>
      <c r="M274" s="279">
        <f t="shared" si="376"/>
        <v>0</v>
      </c>
      <c r="N274" s="280">
        <f t="shared" si="376"/>
        <v>0</v>
      </c>
      <c r="O274" s="281">
        <f t="shared" si="376"/>
        <v>0</v>
      </c>
      <c r="P274" s="283"/>
    </row>
    <row r="275" spans="1:16" s="29" customFormat="1" ht="12.75" thickBot="1" x14ac:dyDescent="0.3">
      <c r="A275" s="149" t="s">
        <v>297</v>
      </c>
      <c r="B275" s="149" t="s">
        <v>298</v>
      </c>
      <c r="C275" s="567">
        <f t="shared" si="291"/>
        <v>23197</v>
      </c>
      <c r="D275" s="150">
        <f>D21-D269</f>
        <v>0</v>
      </c>
      <c r="E275" s="150">
        <f t="shared" ref="E275:O275" si="377">E21-E269</f>
        <v>0</v>
      </c>
      <c r="F275" s="150">
        <f t="shared" si="377"/>
        <v>0</v>
      </c>
      <c r="G275" s="150">
        <f t="shared" si="377"/>
        <v>0</v>
      </c>
      <c r="H275" s="150">
        <f t="shared" si="377"/>
        <v>0</v>
      </c>
      <c r="I275" s="150">
        <f t="shared" si="377"/>
        <v>0</v>
      </c>
      <c r="J275" s="150">
        <f t="shared" si="377"/>
        <v>23197</v>
      </c>
      <c r="K275" s="150">
        <f t="shared" si="377"/>
        <v>0</v>
      </c>
      <c r="L275" s="567">
        <f t="shared" si="377"/>
        <v>23197</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row r="301" spans="1:16" x14ac:dyDescent="0.25">
      <c r="A301" s="2"/>
      <c r="B301" s="2"/>
      <c r="C301" s="2"/>
      <c r="D301" s="2"/>
      <c r="E301" s="2"/>
      <c r="F301" s="2"/>
      <c r="G301" s="2"/>
      <c r="H301" s="2"/>
      <c r="I301" s="2"/>
      <c r="J301" s="2"/>
      <c r="K301" s="2"/>
      <c r="L301" s="2"/>
      <c r="M301" s="2"/>
      <c r="N301" s="2"/>
      <c r="O301" s="2"/>
      <c r="P301" s="2"/>
    </row>
  </sheetData>
  <sheetProtection algorithmName="SHA-512" hashValue="+IEc5Zho/c02vWFf6SQzGEz88/bYPcUM2Up+WhSuaFk85UQntoEosBHBgOrQ3k1OfnCPMq7yJJXbQYmhMqoWeA==" saltValue="I4wIbbuldINayRRDflr/pA==" spinCount="100000" sheet="1" objects="1" scenarios="1" formatCells="0" formatColumns="0" formatRows="0" sort="0"/>
  <autoFilter ref="A18:P284">
    <filterColumn colId="2">
      <filters>
        <filter val="1 200"/>
        <filter val="10 259"/>
        <filter val="102 636"/>
        <filter val="13 887"/>
        <filter val="146 764"/>
        <filter val="2 000"/>
        <filter val="2 190"/>
        <filter val="2 500"/>
        <filter val="23 197"/>
        <filter val="-23 197"/>
        <filter val="24 500"/>
        <filter val="33 869"/>
        <filter val="400"/>
        <filter val="430 551"/>
        <filter val="430 951"/>
        <filter val="51 848"/>
        <filter val="539 495"/>
        <filter val="6 435"/>
        <filter val="609 850"/>
        <filter val="614 540"/>
        <filter val="8 61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46.pielikums Jūrmalas pilsētas domes
2020.gada 17.decembra saistošajiem noteikumiem Nr.38
(protokols Nr.23, 14.punkts)</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4172"/>
  <sheetViews>
    <sheetView tabSelected="1" view="pageLayout" zoomScaleNormal="100" workbookViewId="0">
      <selection activeCell="N11" sqref="N11"/>
    </sheetView>
  </sheetViews>
  <sheetFormatPr defaultRowHeight="12" outlineLevelCol="1" x14ac:dyDescent="0.25"/>
  <cols>
    <col min="1" max="1" width="3.85546875" style="1321" customWidth="1"/>
    <col min="2" max="2" width="23" style="1321" customWidth="1"/>
    <col min="3" max="3" width="11.42578125" style="1321" customWidth="1"/>
    <col min="4" max="4" width="11.5703125" style="1321" customWidth="1"/>
    <col min="5" max="5" width="12.42578125" style="1321" hidden="1" customWidth="1" outlineLevel="1"/>
    <col min="6" max="6" width="13.140625" style="1321" hidden="1" customWidth="1" outlineLevel="1"/>
    <col min="7" max="7" width="10.7109375" style="1321" hidden="1" customWidth="1" outlineLevel="1"/>
    <col min="8" max="8" width="11.7109375" style="1321" hidden="1" customWidth="1" outlineLevel="1"/>
    <col min="9" max="9" width="12.7109375" style="1321" customWidth="1" collapsed="1"/>
    <col min="10" max="10" width="14.5703125" style="1321" customWidth="1"/>
    <col min="11" max="11" width="26" style="1321" hidden="1" customWidth="1" outlineLevel="1"/>
    <col min="12" max="12" width="17.5703125" style="1322" customWidth="1" collapsed="1"/>
    <col min="13" max="16384" width="9.140625" style="1321"/>
  </cols>
  <sheetData>
    <row r="1" spans="1:14" x14ac:dyDescent="0.2">
      <c r="L1" s="616" t="s">
        <v>790</v>
      </c>
    </row>
    <row r="2" spans="1:14" x14ac:dyDescent="0.2">
      <c r="L2" s="616" t="s">
        <v>461</v>
      </c>
    </row>
    <row r="3" spans="1:14" x14ac:dyDescent="0.25">
      <c r="A3" s="1514" t="s">
        <v>2</v>
      </c>
      <c r="B3" s="1514"/>
      <c r="C3" s="1320" t="s">
        <v>582</v>
      </c>
    </row>
    <row r="4" spans="1:14" x14ac:dyDescent="0.25">
      <c r="A4" s="1514" t="s">
        <v>4</v>
      </c>
      <c r="B4" s="1514"/>
      <c r="C4" s="1320">
        <v>90000056357</v>
      </c>
    </row>
    <row r="5" spans="1:14" x14ac:dyDescent="0.25">
      <c r="A5" s="1320"/>
      <c r="B5" s="1320"/>
      <c r="C5" s="1320"/>
    </row>
    <row r="6" spans="1:14" ht="15.75" x14ac:dyDescent="0.25">
      <c r="A6" s="1542" t="s">
        <v>791</v>
      </c>
      <c r="B6" s="1542"/>
      <c r="C6" s="1542"/>
      <c r="D6" s="1542"/>
      <c r="E6" s="1542"/>
      <c r="F6" s="1542"/>
      <c r="G6" s="1542"/>
      <c r="H6" s="1542"/>
      <c r="I6" s="1542"/>
      <c r="J6" s="1542"/>
      <c r="K6" s="1542"/>
      <c r="L6" s="1542"/>
    </row>
    <row r="7" spans="1:14" ht="10.5" customHeight="1" x14ac:dyDescent="0.25">
      <c r="A7" s="1323"/>
      <c r="B7" s="1323"/>
      <c r="C7" s="1323"/>
      <c r="D7" s="1323"/>
      <c r="E7" s="1323"/>
      <c r="F7" s="1323"/>
      <c r="G7" s="1323"/>
      <c r="H7" s="1323"/>
      <c r="I7" s="1323"/>
      <c r="J7" s="1323"/>
      <c r="K7" s="1323"/>
      <c r="L7" s="1324"/>
    </row>
    <row r="8" spans="1:14" ht="15.75" x14ac:dyDescent="0.25">
      <c r="A8" s="1514" t="s">
        <v>745</v>
      </c>
      <c r="B8" s="1514"/>
      <c r="C8" s="1325" t="s">
        <v>746</v>
      </c>
      <c r="D8" s="1326"/>
      <c r="E8" s="1326"/>
      <c r="F8" s="1326"/>
      <c r="G8" s="1326"/>
      <c r="H8" s="1326"/>
      <c r="I8" s="1326"/>
      <c r="J8" s="1326"/>
      <c r="K8" s="1326"/>
      <c r="L8" s="1327"/>
    </row>
    <row r="9" spans="1:14" x14ac:dyDescent="0.25">
      <c r="A9" s="1514" t="s">
        <v>466</v>
      </c>
      <c r="B9" s="1514"/>
      <c r="C9" s="1320" t="s">
        <v>747</v>
      </c>
    </row>
    <row r="10" spans="1:14" x14ac:dyDescent="0.25">
      <c r="A10" s="1514" t="s">
        <v>468</v>
      </c>
      <c r="B10" s="1514"/>
      <c r="C10" s="1328" t="s">
        <v>590</v>
      </c>
      <c r="D10" s="1329"/>
      <c r="E10" s="1329"/>
      <c r="F10" s="1329"/>
      <c r="G10" s="1329"/>
      <c r="H10" s="1329"/>
      <c r="I10" s="1329"/>
      <c r="J10" s="1329"/>
      <c r="K10" s="1329"/>
      <c r="L10" s="1330"/>
    </row>
    <row r="11" spans="1:14" s="1331" customFormat="1" ht="27" customHeight="1" x14ac:dyDescent="0.2">
      <c r="A11" s="1534" t="s">
        <v>469</v>
      </c>
      <c r="B11" s="1536" t="s">
        <v>470</v>
      </c>
      <c r="C11" s="1537"/>
      <c r="D11" s="1534" t="s">
        <v>471</v>
      </c>
      <c r="E11" s="1540" t="s">
        <v>472</v>
      </c>
      <c r="F11" s="1541"/>
      <c r="G11" s="1540" t="s">
        <v>473</v>
      </c>
      <c r="H11" s="1541"/>
      <c r="I11" s="1540" t="s">
        <v>474</v>
      </c>
      <c r="J11" s="1541"/>
      <c r="K11" s="1521" t="s">
        <v>37</v>
      </c>
      <c r="L11" s="1523" t="s">
        <v>475</v>
      </c>
    </row>
    <row r="12" spans="1:14" s="1331" customFormat="1" ht="25.5" customHeight="1" x14ac:dyDescent="0.2">
      <c r="A12" s="1535"/>
      <c r="B12" s="1538"/>
      <c r="C12" s="1539"/>
      <c r="D12" s="1535"/>
      <c r="E12" s="1332" t="s">
        <v>748</v>
      </c>
      <c r="F12" s="1332" t="s">
        <v>749</v>
      </c>
      <c r="G12" s="1332" t="s">
        <v>748</v>
      </c>
      <c r="H12" s="1332" t="s">
        <v>749</v>
      </c>
      <c r="I12" s="1332" t="s">
        <v>748</v>
      </c>
      <c r="J12" s="1332" t="s">
        <v>749</v>
      </c>
      <c r="K12" s="1522"/>
      <c r="L12" s="1524"/>
    </row>
    <row r="13" spans="1:14" ht="12.75" customHeight="1" x14ac:dyDescent="0.25">
      <c r="A13" s="1525" t="s">
        <v>476</v>
      </c>
      <c r="B13" s="1526"/>
      <c r="C13" s="1527"/>
      <c r="D13" s="1333"/>
      <c r="E13" s="1333">
        <f t="shared" ref="E13:J13" si="0">SUM(E14:E32)</f>
        <v>441172</v>
      </c>
      <c r="F13" s="1333">
        <f t="shared" si="0"/>
        <v>39248</v>
      </c>
      <c r="G13" s="1333">
        <f t="shared" si="0"/>
        <v>0</v>
      </c>
      <c r="H13" s="1333">
        <f t="shared" si="0"/>
        <v>0</v>
      </c>
      <c r="I13" s="1333">
        <f t="shared" si="0"/>
        <v>441172</v>
      </c>
      <c r="J13" s="1333">
        <f t="shared" si="0"/>
        <v>39248</v>
      </c>
      <c r="K13" s="1333"/>
      <c r="L13" s="1334"/>
    </row>
    <row r="14" spans="1:14" ht="54" customHeight="1" x14ac:dyDescent="0.25">
      <c r="A14" s="1335">
        <v>1</v>
      </c>
      <c r="B14" s="1512" t="s">
        <v>750</v>
      </c>
      <c r="C14" s="1513"/>
      <c r="D14" s="1336">
        <v>2244</v>
      </c>
      <c r="E14" s="1337">
        <v>13200</v>
      </c>
      <c r="F14" s="1337"/>
      <c r="G14" s="1338"/>
      <c r="H14" s="1337"/>
      <c r="I14" s="1337">
        <f>E14+G14</f>
        <v>13200</v>
      </c>
      <c r="J14" s="1337">
        <f>F14+H14</f>
        <v>0</v>
      </c>
      <c r="K14" s="1337"/>
      <c r="L14" s="1339" t="s">
        <v>751</v>
      </c>
      <c r="N14" s="1340"/>
    </row>
    <row r="15" spans="1:14" ht="30" customHeight="1" x14ac:dyDescent="0.25">
      <c r="A15" s="1335">
        <v>2</v>
      </c>
      <c r="B15" s="1512" t="s">
        <v>752</v>
      </c>
      <c r="C15" s="1513"/>
      <c r="D15" s="1341">
        <v>2239</v>
      </c>
      <c r="E15" s="1337">
        <v>3200</v>
      </c>
      <c r="F15" s="1337"/>
      <c r="G15" s="1342"/>
      <c r="H15" s="1337"/>
      <c r="I15" s="1337">
        <f t="shared" ref="I15:J32" si="1">E15+G15</f>
        <v>3200</v>
      </c>
      <c r="J15" s="1337">
        <f t="shared" si="1"/>
        <v>0</v>
      </c>
      <c r="K15" s="1337"/>
      <c r="L15" s="1339" t="s">
        <v>753</v>
      </c>
    </row>
    <row r="16" spans="1:14" ht="15.75" customHeight="1" x14ac:dyDescent="0.25">
      <c r="A16" s="1528">
        <v>3</v>
      </c>
      <c r="B16" s="1516" t="s">
        <v>754</v>
      </c>
      <c r="C16" s="1517"/>
      <c r="D16" s="1341">
        <v>2312</v>
      </c>
      <c r="E16" s="1337">
        <v>2500</v>
      </c>
      <c r="F16" s="1337"/>
      <c r="G16" s="1342"/>
      <c r="H16" s="1337"/>
      <c r="I16" s="1337">
        <f t="shared" si="1"/>
        <v>2500</v>
      </c>
      <c r="J16" s="1337">
        <f t="shared" si="1"/>
        <v>0</v>
      </c>
      <c r="K16" s="1343"/>
      <c r="L16" s="1532" t="s">
        <v>755</v>
      </c>
    </row>
    <row r="17" spans="1:12" ht="15.75" customHeight="1" x14ac:dyDescent="0.25">
      <c r="A17" s="1529"/>
      <c r="B17" s="1530"/>
      <c r="C17" s="1531"/>
      <c r="D17" s="1336">
        <v>2239</v>
      </c>
      <c r="E17" s="1337">
        <v>2235</v>
      </c>
      <c r="F17" s="1337"/>
      <c r="G17" s="1338"/>
      <c r="H17" s="1337"/>
      <c r="I17" s="1337">
        <f t="shared" si="1"/>
        <v>2235</v>
      </c>
      <c r="J17" s="1337">
        <f t="shared" si="1"/>
        <v>0</v>
      </c>
      <c r="K17" s="1344"/>
      <c r="L17" s="1533"/>
    </row>
    <row r="18" spans="1:12" ht="20.25" customHeight="1" x14ac:dyDescent="0.25">
      <c r="A18" s="1335">
        <v>4</v>
      </c>
      <c r="B18" s="1512" t="s">
        <v>132</v>
      </c>
      <c r="C18" s="1513"/>
      <c r="D18" s="1341">
        <v>2263</v>
      </c>
      <c r="E18" s="1337">
        <v>33869</v>
      </c>
      <c r="F18" s="1337"/>
      <c r="G18" s="1342"/>
      <c r="H18" s="1337"/>
      <c r="I18" s="1337">
        <f t="shared" si="1"/>
        <v>33869</v>
      </c>
      <c r="J18" s="1337">
        <f t="shared" si="1"/>
        <v>0</v>
      </c>
      <c r="K18" s="1337"/>
      <c r="L18" s="1339" t="s">
        <v>756</v>
      </c>
    </row>
    <row r="19" spans="1:12" ht="22.5" customHeight="1" x14ac:dyDescent="0.25">
      <c r="A19" s="1335">
        <v>5</v>
      </c>
      <c r="B19" s="1512" t="s">
        <v>757</v>
      </c>
      <c r="C19" s="1513"/>
      <c r="D19" s="1341">
        <v>2269</v>
      </c>
      <c r="E19" s="1337">
        <v>10259</v>
      </c>
      <c r="F19" s="1337"/>
      <c r="G19" s="1342"/>
      <c r="H19" s="1337"/>
      <c r="I19" s="1337">
        <f t="shared" si="1"/>
        <v>10259</v>
      </c>
      <c r="J19" s="1337">
        <f t="shared" si="1"/>
        <v>0</v>
      </c>
      <c r="K19" s="1337"/>
      <c r="L19" s="1339" t="s">
        <v>756</v>
      </c>
    </row>
    <row r="20" spans="1:12" ht="25.5" customHeight="1" x14ac:dyDescent="0.25">
      <c r="A20" s="1345">
        <v>6</v>
      </c>
      <c r="B20" s="1512" t="s">
        <v>758</v>
      </c>
      <c r="C20" s="1513"/>
      <c r="D20" s="1346">
        <v>2261</v>
      </c>
      <c r="E20" s="1343">
        <v>63388</v>
      </c>
      <c r="F20" s="1343">
        <v>39248</v>
      </c>
      <c r="G20" s="1347"/>
      <c r="H20" s="1343"/>
      <c r="I20" s="1337">
        <f t="shared" si="1"/>
        <v>63388</v>
      </c>
      <c r="J20" s="1337">
        <f t="shared" si="1"/>
        <v>39248</v>
      </c>
      <c r="K20" s="1343"/>
      <c r="L20" s="1348" t="s">
        <v>756</v>
      </c>
    </row>
    <row r="21" spans="1:12" ht="14.25" customHeight="1" x14ac:dyDescent="0.25">
      <c r="A21" s="1515">
        <v>7</v>
      </c>
      <c r="B21" s="1516" t="s">
        <v>759</v>
      </c>
      <c r="C21" s="1517"/>
      <c r="D21" s="1341">
        <v>2221</v>
      </c>
      <c r="E21" s="1337">
        <v>10500</v>
      </c>
      <c r="F21" s="1349"/>
      <c r="G21" s="1350">
        <v>-1887</v>
      </c>
      <c r="H21" s="1349"/>
      <c r="I21" s="1337">
        <f t="shared" si="1"/>
        <v>8613</v>
      </c>
      <c r="J21" s="1337">
        <f t="shared" si="1"/>
        <v>0</v>
      </c>
      <c r="K21" s="1351" t="s">
        <v>592</v>
      </c>
      <c r="L21" s="1520" t="s">
        <v>756</v>
      </c>
    </row>
    <row r="22" spans="1:12" ht="14.25" customHeight="1" x14ac:dyDescent="0.25">
      <c r="A22" s="1515"/>
      <c r="B22" s="1518"/>
      <c r="C22" s="1519"/>
      <c r="D22" s="1341">
        <v>2222</v>
      </c>
      <c r="E22" s="1337">
        <v>2000</v>
      </c>
      <c r="F22" s="1349"/>
      <c r="G22" s="1342"/>
      <c r="H22" s="1349"/>
      <c r="I22" s="1337">
        <f t="shared" si="1"/>
        <v>2000</v>
      </c>
      <c r="J22" s="1337">
        <f t="shared" si="1"/>
        <v>0</v>
      </c>
      <c r="K22" s="1351"/>
      <c r="L22" s="1520"/>
    </row>
    <row r="23" spans="1:12" ht="14.25" customHeight="1" x14ac:dyDescent="0.25">
      <c r="A23" s="1515"/>
      <c r="B23" s="1518"/>
      <c r="C23" s="1519"/>
      <c r="D23" s="1341">
        <v>2223</v>
      </c>
      <c r="E23" s="1337">
        <v>12000</v>
      </c>
      <c r="F23" s="1349"/>
      <c r="G23" s="1350">
        <v>1887</v>
      </c>
      <c r="H23" s="1349"/>
      <c r="I23" s="1337">
        <f t="shared" si="1"/>
        <v>13887</v>
      </c>
      <c r="J23" s="1337">
        <f t="shared" si="1"/>
        <v>0</v>
      </c>
      <c r="K23" s="1351" t="s">
        <v>760</v>
      </c>
      <c r="L23" s="1520"/>
    </row>
    <row r="24" spans="1:12" ht="14.25" customHeight="1" x14ac:dyDescent="0.25">
      <c r="A24" s="1515"/>
      <c r="B24" s="1518"/>
      <c r="C24" s="1519"/>
      <c r="D24" s="1341">
        <v>2243</v>
      </c>
      <c r="E24" s="1337">
        <v>400</v>
      </c>
      <c r="F24" s="1349"/>
      <c r="G24" s="1342"/>
      <c r="H24" s="1349"/>
      <c r="I24" s="1337">
        <f t="shared" si="1"/>
        <v>400</v>
      </c>
      <c r="J24" s="1337">
        <f t="shared" si="1"/>
        <v>0</v>
      </c>
      <c r="K24" s="1349"/>
      <c r="L24" s="1520"/>
    </row>
    <row r="25" spans="1:12" ht="14.25" customHeight="1" x14ac:dyDescent="0.25">
      <c r="A25" s="1515"/>
      <c r="B25" s="1518"/>
      <c r="C25" s="1519"/>
      <c r="D25" s="1352">
        <v>2244</v>
      </c>
      <c r="E25" s="1349">
        <f>206736+32630</f>
        <v>239366</v>
      </c>
      <c r="F25" s="1349"/>
      <c r="G25" s="1342"/>
      <c r="H25" s="1349"/>
      <c r="I25" s="1337">
        <f t="shared" si="1"/>
        <v>239366</v>
      </c>
      <c r="J25" s="1337">
        <f t="shared" si="1"/>
        <v>0</v>
      </c>
      <c r="K25" s="1349"/>
      <c r="L25" s="1520"/>
    </row>
    <row r="26" spans="1:12" ht="24" x14ac:dyDescent="0.25">
      <c r="A26" s="1353">
        <v>8</v>
      </c>
      <c r="B26" s="1516" t="s">
        <v>761</v>
      </c>
      <c r="C26" s="1517"/>
      <c r="D26" s="1354">
        <v>2244</v>
      </c>
      <c r="E26" s="1355">
        <v>15385</v>
      </c>
      <c r="F26" s="1356"/>
      <c r="G26" s="1357"/>
      <c r="H26" s="1356"/>
      <c r="I26" s="1337">
        <f t="shared" si="1"/>
        <v>15385</v>
      </c>
      <c r="J26" s="1337">
        <f t="shared" si="1"/>
        <v>0</v>
      </c>
      <c r="K26" s="1356"/>
      <c r="L26" s="1348" t="s">
        <v>762</v>
      </c>
    </row>
    <row r="27" spans="1:12" ht="15.75" customHeight="1" x14ac:dyDescent="0.25">
      <c r="A27" s="1358">
        <v>9</v>
      </c>
      <c r="B27" s="1512" t="s">
        <v>763</v>
      </c>
      <c r="C27" s="1513"/>
      <c r="D27" s="1336">
        <v>2244</v>
      </c>
      <c r="E27" s="1337">
        <v>10000</v>
      </c>
      <c r="F27" s="1337"/>
      <c r="G27" s="1338"/>
      <c r="H27" s="1337"/>
      <c r="I27" s="1337">
        <f t="shared" si="1"/>
        <v>10000</v>
      </c>
      <c r="J27" s="1337">
        <f t="shared" si="1"/>
        <v>0</v>
      </c>
      <c r="K27" s="1337"/>
      <c r="L27" s="1339" t="s">
        <v>756</v>
      </c>
    </row>
    <row r="28" spans="1:12" ht="46.5" customHeight="1" x14ac:dyDescent="0.25">
      <c r="A28" s="1358">
        <v>10</v>
      </c>
      <c r="B28" s="1512" t="s">
        <v>764</v>
      </c>
      <c r="C28" s="1513"/>
      <c r="D28" s="1336">
        <v>2244</v>
      </c>
      <c r="E28" s="1337">
        <v>16300</v>
      </c>
      <c r="F28" s="1337"/>
      <c r="G28" s="1338"/>
      <c r="H28" s="1337"/>
      <c r="I28" s="1337">
        <f t="shared" si="1"/>
        <v>16300</v>
      </c>
      <c r="J28" s="1337">
        <f t="shared" si="1"/>
        <v>0</v>
      </c>
      <c r="K28" s="1337"/>
      <c r="L28" s="1339" t="s">
        <v>765</v>
      </c>
    </row>
    <row r="29" spans="1:12" ht="62.25" customHeight="1" x14ac:dyDescent="0.25">
      <c r="A29" s="1358">
        <v>11</v>
      </c>
      <c r="B29" s="1512" t="s">
        <v>766</v>
      </c>
      <c r="C29" s="1513"/>
      <c r="D29" s="1359">
        <v>2244</v>
      </c>
      <c r="E29" s="1337">
        <v>3300</v>
      </c>
      <c r="F29" s="1337"/>
      <c r="G29" s="1342"/>
      <c r="H29" s="1337"/>
      <c r="I29" s="1337">
        <f t="shared" si="1"/>
        <v>3300</v>
      </c>
      <c r="J29" s="1337">
        <f t="shared" si="1"/>
        <v>0</v>
      </c>
      <c r="K29" s="1337"/>
      <c r="L29" s="1339" t="s">
        <v>765</v>
      </c>
    </row>
    <row r="30" spans="1:12" ht="28.5" customHeight="1" x14ac:dyDescent="0.25">
      <c r="A30" s="1335">
        <v>12</v>
      </c>
      <c r="B30" s="1512" t="s">
        <v>767</v>
      </c>
      <c r="C30" s="1513"/>
      <c r="D30" s="1341">
        <v>2519</v>
      </c>
      <c r="E30" s="1337">
        <v>2070</v>
      </c>
      <c r="F30" s="1337"/>
      <c r="G30" s="1342"/>
      <c r="H30" s="1337"/>
      <c r="I30" s="1337">
        <f t="shared" si="1"/>
        <v>2070</v>
      </c>
      <c r="J30" s="1337">
        <f t="shared" si="1"/>
        <v>0</v>
      </c>
      <c r="K30" s="1337"/>
      <c r="L30" s="1339" t="s">
        <v>768</v>
      </c>
    </row>
    <row r="31" spans="1:12" ht="54" customHeight="1" x14ac:dyDescent="0.25">
      <c r="A31" s="1335">
        <v>13</v>
      </c>
      <c r="B31" s="1512" t="s">
        <v>769</v>
      </c>
      <c r="C31" s="1513"/>
      <c r="D31" s="1341">
        <v>2276</v>
      </c>
      <c r="E31" s="1337">
        <v>200</v>
      </c>
      <c r="F31" s="1337"/>
      <c r="G31" s="1338"/>
      <c r="H31" s="1337"/>
      <c r="I31" s="1337">
        <f t="shared" si="1"/>
        <v>200</v>
      </c>
      <c r="J31" s="1337">
        <f t="shared" si="1"/>
        <v>0</v>
      </c>
      <c r="K31" s="1337"/>
      <c r="L31" s="1339" t="s">
        <v>768</v>
      </c>
    </row>
    <row r="32" spans="1:12" ht="26.25" customHeight="1" x14ac:dyDescent="0.25">
      <c r="A32" s="1335">
        <v>14</v>
      </c>
      <c r="B32" s="1512" t="s">
        <v>770</v>
      </c>
      <c r="C32" s="1513"/>
      <c r="D32" s="1336">
        <v>2239</v>
      </c>
      <c r="E32" s="1337">
        <v>1000</v>
      </c>
      <c r="F32" s="1337"/>
      <c r="G32" s="1338"/>
      <c r="H32" s="1337"/>
      <c r="I32" s="1337">
        <f t="shared" si="1"/>
        <v>1000</v>
      </c>
      <c r="J32" s="1337">
        <f t="shared" si="1"/>
        <v>0</v>
      </c>
      <c r="K32" s="1337"/>
      <c r="L32" s="1339" t="s">
        <v>768</v>
      </c>
    </row>
    <row r="33" spans="1:14" x14ac:dyDescent="0.25">
      <c r="A33" s="1360"/>
      <c r="B33" s="1360"/>
      <c r="C33" s="1360"/>
      <c r="D33" s="1361"/>
      <c r="E33" s="1361"/>
      <c r="F33" s="1361"/>
      <c r="G33" s="1361"/>
      <c r="H33" s="1361"/>
      <c r="I33" s="1361"/>
      <c r="J33" s="1361"/>
      <c r="K33" s="1361"/>
      <c r="L33" s="1362"/>
    </row>
    <row r="34" spans="1:14" x14ac:dyDescent="0.25">
      <c r="A34" s="1514" t="s">
        <v>466</v>
      </c>
      <c r="B34" s="1514"/>
      <c r="C34" s="1320" t="s">
        <v>771</v>
      </c>
    </row>
    <row r="35" spans="1:14" x14ac:dyDescent="0.25">
      <c r="A35" s="1514" t="s">
        <v>468</v>
      </c>
      <c r="B35" s="1514"/>
      <c r="C35" s="1328" t="s">
        <v>772</v>
      </c>
      <c r="D35" s="1329"/>
      <c r="E35" s="1329"/>
      <c r="F35" s="1329"/>
      <c r="G35" s="1329"/>
      <c r="H35" s="1329"/>
      <c r="I35" s="1329"/>
      <c r="J35" s="1329"/>
      <c r="K35" s="1329"/>
      <c r="L35" s="1330"/>
    </row>
    <row r="36" spans="1:14" s="1331" customFormat="1" ht="36" customHeight="1" x14ac:dyDescent="0.2">
      <c r="A36" s="1511" t="s">
        <v>469</v>
      </c>
      <c r="B36" s="1511" t="s">
        <v>470</v>
      </c>
      <c r="C36" s="1511"/>
      <c r="D36" s="1511" t="s">
        <v>471</v>
      </c>
      <c r="E36" s="1508" t="s">
        <v>472</v>
      </c>
      <c r="F36" s="1508"/>
      <c r="G36" s="1508" t="s">
        <v>473</v>
      </c>
      <c r="H36" s="1508"/>
      <c r="I36" s="1508" t="s">
        <v>474</v>
      </c>
      <c r="J36" s="1508"/>
      <c r="K36" s="1508" t="s">
        <v>37</v>
      </c>
      <c r="L36" s="1509" t="s">
        <v>475</v>
      </c>
    </row>
    <row r="37" spans="1:14" s="1331" customFormat="1" ht="24" x14ac:dyDescent="0.2">
      <c r="A37" s="1511"/>
      <c r="B37" s="1511"/>
      <c r="C37" s="1511"/>
      <c r="D37" s="1511"/>
      <c r="E37" s="1332" t="s">
        <v>748</v>
      </c>
      <c r="F37" s="1332" t="s">
        <v>749</v>
      </c>
      <c r="G37" s="1332" t="s">
        <v>748</v>
      </c>
      <c r="H37" s="1332" t="s">
        <v>749</v>
      </c>
      <c r="I37" s="1332" t="s">
        <v>748</v>
      </c>
      <c r="J37" s="1332" t="s">
        <v>749</v>
      </c>
      <c r="K37" s="1508"/>
      <c r="L37" s="1509"/>
    </row>
    <row r="38" spans="1:14" ht="12.75" customHeight="1" x14ac:dyDescent="0.25">
      <c r="A38" s="1510" t="s">
        <v>476</v>
      </c>
      <c r="B38" s="1510"/>
      <c r="C38" s="1510"/>
      <c r="D38" s="1333"/>
      <c r="E38" s="1333">
        <f t="shared" ref="E38:J38" si="2">SUM(E39:E40)</f>
        <v>234630</v>
      </c>
      <c r="F38" s="1333">
        <f t="shared" si="2"/>
        <v>0</v>
      </c>
      <c r="G38" s="1333">
        <f t="shared" si="2"/>
        <v>0</v>
      </c>
      <c r="H38" s="1333">
        <f t="shared" si="2"/>
        <v>0</v>
      </c>
      <c r="I38" s="1333">
        <f t="shared" si="2"/>
        <v>234630</v>
      </c>
      <c r="J38" s="1333">
        <f t="shared" si="2"/>
        <v>0</v>
      </c>
      <c r="K38" s="1333"/>
      <c r="L38" s="1334"/>
    </row>
    <row r="39" spans="1:14" ht="18.75" customHeight="1" x14ac:dyDescent="0.25">
      <c r="A39" s="1335">
        <v>1</v>
      </c>
      <c r="B39" s="1505" t="s">
        <v>771</v>
      </c>
      <c r="C39" s="1505"/>
      <c r="D39" s="1336">
        <v>5212</v>
      </c>
      <c r="E39" s="1337">
        <v>230000</v>
      </c>
      <c r="F39" s="1337"/>
      <c r="G39" s="1338"/>
      <c r="H39" s="1337"/>
      <c r="I39" s="1337">
        <f>E39+G39</f>
        <v>230000</v>
      </c>
      <c r="J39" s="1337">
        <f>F39+H39</f>
        <v>0</v>
      </c>
      <c r="K39" s="1506"/>
      <c r="L39" s="1507" t="s">
        <v>773</v>
      </c>
      <c r="N39" s="1340"/>
    </row>
    <row r="40" spans="1:14" ht="18.75" customHeight="1" x14ac:dyDescent="0.25">
      <c r="A40" s="1335">
        <v>2</v>
      </c>
      <c r="B40" s="1505" t="s">
        <v>774</v>
      </c>
      <c r="C40" s="1505"/>
      <c r="D40" s="1336">
        <v>2519</v>
      </c>
      <c r="E40" s="1337">
        <v>4630</v>
      </c>
      <c r="F40" s="1337"/>
      <c r="G40" s="1338"/>
      <c r="H40" s="1337"/>
      <c r="I40" s="1337">
        <f>E40+G40</f>
        <v>4630</v>
      </c>
      <c r="J40" s="1337"/>
      <c r="K40" s="1506"/>
      <c r="L40" s="1507"/>
      <c r="N40" s="1340"/>
    </row>
    <row r="41" spans="1:14" x14ac:dyDescent="0.25">
      <c r="A41" s="1360"/>
      <c r="B41" s="1363"/>
      <c r="C41" s="1363"/>
      <c r="D41" s="1364"/>
      <c r="E41" s="1365"/>
      <c r="F41" s="1365"/>
      <c r="G41" s="1365"/>
      <c r="H41" s="1365"/>
      <c r="I41" s="1365"/>
      <c r="J41" s="1365"/>
      <c r="K41" s="1365"/>
      <c r="L41" s="1362"/>
      <c r="N41" s="1340"/>
    </row>
    <row r="42" spans="1:14" x14ac:dyDescent="0.25">
      <c r="A42" s="1360"/>
      <c r="B42" s="1363"/>
      <c r="C42" s="1363"/>
      <c r="D42" s="1364"/>
      <c r="E42" s="1365"/>
      <c r="F42" s="1365"/>
      <c r="G42" s="1365"/>
      <c r="H42" s="1365"/>
      <c r="I42" s="1365"/>
      <c r="J42" s="1365"/>
      <c r="K42" s="1365"/>
      <c r="L42" s="1362"/>
      <c r="N42" s="1340"/>
    </row>
    <row r="43" spans="1:14" x14ac:dyDescent="0.25">
      <c r="A43" s="1321" t="s">
        <v>572</v>
      </c>
      <c r="B43" s="1366"/>
      <c r="C43" s="1366"/>
    </row>
    <row r="44" spans="1:14" x14ac:dyDescent="0.25">
      <c r="A44" s="1321" t="s">
        <v>775</v>
      </c>
      <c r="B44" s="1366"/>
      <c r="C44" s="1366"/>
    </row>
    <row r="45" spans="1:14" x14ac:dyDescent="0.25">
      <c r="B45" s="1366"/>
      <c r="C45" s="1366"/>
    </row>
    <row r="46" spans="1:14" x14ac:dyDescent="0.25">
      <c r="A46" s="1321" t="s">
        <v>776</v>
      </c>
      <c r="B46" s="1366"/>
      <c r="C46" s="1366"/>
    </row>
    <row r="47" spans="1:14" x14ac:dyDescent="0.25">
      <c r="A47" s="1321" t="s">
        <v>777</v>
      </c>
      <c r="B47" s="1366"/>
      <c r="C47" s="1366"/>
    </row>
    <row r="48" spans="1:14" x14ac:dyDescent="0.25">
      <c r="B48" s="1366" t="s">
        <v>778</v>
      </c>
      <c r="C48" s="1366"/>
    </row>
    <row r="49" spans="1:15" s="1331" customFormat="1" x14ac:dyDescent="0.2">
      <c r="A49" s="1321"/>
      <c r="B49" s="1366" t="s">
        <v>779</v>
      </c>
      <c r="C49" s="1366"/>
      <c r="D49" s="1321"/>
      <c r="L49" s="1367"/>
    </row>
    <row r="50" spans="1:15" x14ac:dyDescent="0.25">
      <c r="B50" s="1366" t="s">
        <v>780</v>
      </c>
      <c r="C50" s="1366"/>
    </row>
    <row r="51" spans="1:15" s="1331" customFormat="1" x14ac:dyDescent="0.2">
      <c r="A51" s="1321"/>
      <c r="B51" s="1366" t="s">
        <v>781</v>
      </c>
      <c r="C51" s="1366"/>
      <c r="D51" s="1321"/>
      <c r="L51" s="1367"/>
    </row>
    <row r="52" spans="1:15" s="1368" customFormat="1" x14ac:dyDescent="0.2">
      <c r="A52" s="1321" t="s">
        <v>782</v>
      </c>
      <c r="B52" s="1366"/>
      <c r="C52" s="1366"/>
      <c r="D52" s="1321"/>
      <c r="L52" s="1367"/>
    </row>
    <row r="53" spans="1:15" s="1368" customFormat="1" x14ac:dyDescent="0.2">
      <c r="A53" s="1321"/>
      <c r="B53" s="1366" t="s">
        <v>783</v>
      </c>
      <c r="C53" s="1366"/>
      <c r="D53" s="1321"/>
      <c r="L53" s="1367"/>
    </row>
    <row r="54" spans="1:15" s="1368" customFormat="1" x14ac:dyDescent="0.2">
      <c r="A54" s="1321"/>
      <c r="B54" s="1366" t="s">
        <v>784</v>
      </c>
      <c r="C54" s="1366"/>
      <c r="D54" s="1321"/>
      <c r="L54" s="1367"/>
    </row>
    <row r="55" spans="1:15" s="1331" customFormat="1" x14ac:dyDescent="0.2">
      <c r="A55" s="1321" t="s">
        <v>785</v>
      </c>
      <c r="B55" s="1366"/>
      <c r="C55" s="1366"/>
      <c r="D55" s="1321"/>
      <c r="L55" s="1367"/>
    </row>
    <row r="56" spans="1:15" s="1331" customFormat="1" x14ac:dyDescent="0.2">
      <c r="A56" s="1321"/>
      <c r="B56" s="1366" t="s">
        <v>786</v>
      </c>
      <c r="C56" s="1366"/>
      <c r="D56" s="1321"/>
      <c r="L56" s="1367"/>
    </row>
    <row r="57" spans="1:15" s="1331" customFormat="1" x14ac:dyDescent="0.2">
      <c r="A57" s="1321"/>
      <c r="B57" s="1366" t="s">
        <v>787</v>
      </c>
      <c r="C57" s="1366"/>
      <c r="D57" s="1321"/>
      <c r="L57" s="1367"/>
    </row>
    <row r="58" spans="1:15" x14ac:dyDescent="0.25">
      <c r="B58" s="1366"/>
      <c r="C58" s="1366"/>
    </row>
    <row r="59" spans="1:15" x14ac:dyDescent="0.25">
      <c r="B59" s="1366"/>
      <c r="C59" s="1366"/>
    </row>
    <row r="60" spans="1:15" s="1370" customFormat="1" ht="18.75" x14ac:dyDescent="0.3">
      <c r="A60" s="1321"/>
      <c r="B60" s="1366"/>
      <c r="C60" s="1366"/>
      <c r="D60" s="1321"/>
      <c r="E60" s="1321"/>
      <c r="F60" s="1321"/>
      <c r="G60" s="1321"/>
      <c r="H60" s="1321"/>
      <c r="I60" s="1321"/>
      <c r="J60" s="1321"/>
      <c r="K60" s="1369"/>
      <c r="L60" s="1369"/>
      <c r="M60" s="1369"/>
      <c r="N60" s="1369"/>
      <c r="O60" s="1369"/>
    </row>
    <row r="61" spans="1:15" x14ac:dyDescent="0.25">
      <c r="B61" s="1366"/>
      <c r="C61" s="1366"/>
    </row>
    <row r="62" spans="1:15" x14ac:dyDescent="0.25">
      <c r="B62" s="1366"/>
      <c r="C62" s="1366"/>
    </row>
    <row r="63" spans="1:15" x14ac:dyDescent="0.25">
      <c r="B63" s="1366"/>
      <c r="C63" s="1366"/>
      <c r="E63" s="1371"/>
      <c r="F63" s="1371"/>
      <c r="G63" s="1371"/>
      <c r="H63" s="1371"/>
      <c r="I63" s="1371"/>
      <c r="J63" s="1371"/>
      <c r="K63" s="1371"/>
      <c r="L63" s="1372"/>
    </row>
    <row r="64" spans="1:15" x14ac:dyDescent="0.25">
      <c r="B64" s="1366"/>
      <c r="C64" s="1366"/>
      <c r="E64" s="1371"/>
      <c r="F64" s="1371"/>
      <c r="G64" s="1371"/>
      <c r="H64" s="1371"/>
      <c r="I64" s="1371"/>
      <c r="J64" s="1371"/>
      <c r="K64" s="1371"/>
      <c r="L64" s="1372"/>
    </row>
    <row r="65" spans="2:12" x14ac:dyDescent="0.25">
      <c r="B65" s="1366"/>
      <c r="C65" s="1366"/>
      <c r="E65" s="1371"/>
      <c r="F65" s="1371"/>
      <c r="G65" s="1371"/>
      <c r="H65" s="1371"/>
      <c r="I65" s="1371"/>
      <c r="J65" s="1371"/>
      <c r="K65" s="1371"/>
      <c r="L65" s="1372"/>
    </row>
    <row r="66" spans="2:12" x14ac:dyDescent="0.25">
      <c r="B66" s="1366"/>
      <c r="C66" s="1366"/>
      <c r="E66" s="1371"/>
      <c r="F66" s="1371"/>
      <c r="G66" s="1371"/>
      <c r="H66" s="1371"/>
      <c r="I66" s="1371"/>
      <c r="J66" s="1371"/>
      <c r="K66" s="1371"/>
      <c r="L66" s="1372"/>
    </row>
    <row r="67" spans="2:12" x14ac:dyDescent="0.25">
      <c r="B67" s="1366"/>
      <c r="C67" s="1366"/>
      <c r="E67" s="1371"/>
      <c r="F67" s="1371"/>
      <c r="G67" s="1371"/>
      <c r="H67" s="1371"/>
      <c r="I67" s="1371"/>
      <c r="J67" s="1371"/>
      <c r="K67" s="1371"/>
      <c r="L67" s="1372"/>
    </row>
    <row r="68" spans="2:12" x14ac:dyDescent="0.25">
      <c r="B68" s="1366"/>
      <c r="C68" s="1366"/>
      <c r="E68" s="1371"/>
      <c r="F68" s="1371"/>
      <c r="G68" s="1371"/>
      <c r="H68" s="1371"/>
      <c r="I68" s="1371"/>
      <c r="J68" s="1371"/>
      <c r="K68" s="1371"/>
      <c r="L68" s="1372"/>
    </row>
    <row r="69" spans="2:12" x14ac:dyDescent="0.25">
      <c r="B69" s="1366"/>
      <c r="C69" s="1366"/>
    </row>
    <row r="70" spans="2:12" x14ac:dyDescent="0.25">
      <c r="B70" s="1366"/>
      <c r="C70" s="1366"/>
    </row>
    <row r="71" spans="2:12" x14ac:dyDescent="0.25">
      <c r="B71" s="1366"/>
      <c r="C71" s="1366"/>
    </row>
    <row r="72" spans="2:12" x14ac:dyDescent="0.25">
      <c r="B72" s="1366"/>
      <c r="C72" s="1366"/>
    </row>
    <row r="73" spans="2:12" x14ac:dyDescent="0.25">
      <c r="B73" s="1366"/>
      <c r="C73" s="1366"/>
    </row>
    <row r="74" spans="2:12" x14ac:dyDescent="0.25">
      <c r="B74" s="1366"/>
      <c r="C74" s="1366"/>
    </row>
    <row r="75" spans="2:12" x14ac:dyDescent="0.25">
      <c r="B75" s="1366"/>
      <c r="C75" s="1366"/>
    </row>
    <row r="76" spans="2:12" x14ac:dyDescent="0.25">
      <c r="B76" s="1366"/>
      <c r="C76" s="1366"/>
    </row>
    <row r="77" spans="2:12" x14ac:dyDescent="0.25">
      <c r="B77" s="1366"/>
      <c r="C77" s="1366"/>
    </row>
    <row r="78" spans="2:12" x14ac:dyDescent="0.25">
      <c r="B78" s="1366"/>
      <c r="C78" s="1366"/>
    </row>
    <row r="79" spans="2:12" x14ac:dyDescent="0.25">
      <c r="B79" s="1366"/>
      <c r="C79" s="1366"/>
    </row>
    <row r="80" spans="2:12" x14ac:dyDescent="0.25">
      <c r="B80" s="1366"/>
      <c r="C80" s="1366"/>
    </row>
    <row r="81" spans="2:3" x14ac:dyDescent="0.25">
      <c r="B81" s="1366"/>
      <c r="C81" s="1366"/>
    </row>
    <row r="82" spans="2:3" x14ac:dyDescent="0.25">
      <c r="B82" s="1366"/>
      <c r="C82" s="1366"/>
    </row>
    <row r="83" spans="2:3" x14ac:dyDescent="0.25">
      <c r="B83" s="1366"/>
      <c r="C83" s="1366"/>
    </row>
    <row r="84" spans="2:3" x14ac:dyDescent="0.25">
      <c r="B84" s="1366"/>
      <c r="C84" s="1366"/>
    </row>
    <row r="85" spans="2:3" x14ac:dyDescent="0.25">
      <c r="B85" s="1366"/>
      <c r="C85" s="1366"/>
    </row>
    <row r="86" spans="2:3" x14ac:dyDescent="0.25">
      <c r="B86" s="1366"/>
      <c r="C86" s="1366"/>
    </row>
    <row r="87" spans="2:3" x14ac:dyDescent="0.25">
      <c r="B87" s="1366"/>
      <c r="C87" s="1366"/>
    </row>
    <row r="88" spans="2:3" x14ac:dyDescent="0.25">
      <c r="B88" s="1366"/>
      <c r="C88" s="1366"/>
    </row>
    <row r="89" spans="2:3" x14ac:dyDescent="0.25">
      <c r="B89" s="1366"/>
      <c r="C89" s="1366"/>
    </row>
    <row r="90" spans="2:3" x14ac:dyDescent="0.25">
      <c r="B90" s="1366"/>
      <c r="C90" s="1366"/>
    </row>
    <row r="91" spans="2:3" x14ac:dyDescent="0.25">
      <c r="B91" s="1366"/>
      <c r="C91" s="1366"/>
    </row>
    <row r="92" spans="2:3" x14ac:dyDescent="0.25">
      <c r="B92" s="1366"/>
      <c r="C92" s="1366"/>
    </row>
    <row r="93" spans="2:3" x14ac:dyDescent="0.25">
      <c r="B93" s="1366"/>
      <c r="C93" s="1366"/>
    </row>
    <row r="94" spans="2:3" x14ac:dyDescent="0.25">
      <c r="B94" s="1366"/>
      <c r="C94" s="1366"/>
    </row>
    <row r="95" spans="2:3" x14ac:dyDescent="0.25">
      <c r="B95" s="1366"/>
      <c r="C95" s="1366"/>
    </row>
    <row r="96" spans="2:3" x14ac:dyDescent="0.25">
      <c r="B96" s="1366"/>
      <c r="C96" s="1366"/>
    </row>
    <row r="97" spans="2:3" x14ac:dyDescent="0.25">
      <c r="B97" s="1366"/>
      <c r="C97" s="1366"/>
    </row>
    <row r="98" spans="2:3" x14ac:dyDescent="0.25">
      <c r="B98" s="1366"/>
      <c r="C98" s="1366"/>
    </row>
    <row r="99" spans="2:3" x14ac:dyDescent="0.25">
      <c r="B99" s="1366"/>
      <c r="C99" s="1366"/>
    </row>
    <row r="100" spans="2:3" x14ac:dyDescent="0.25">
      <c r="B100" s="1366"/>
      <c r="C100" s="1366"/>
    </row>
    <row r="101" spans="2:3" x14ac:dyDescent="0.25">
      <c r="B101" s="1366"/>
      <c r="C101" s="1366"/>
    </row>
    <row r="102" spans="2:3" x14ac:dyDescent="0.25">
      <c r="B102" s="1366"/>
      <c r="C102" s="1366"/>
    </row>
    <row r="103" spans="2:3" x14ac:dyDescent="0.25">
      <c r="B103" s="1366"/>
      <c r="C103" s="1366"/>
    </row>
    <row r="104" spans="2:3" x14ac:dyDescent="0.25">
      <c r="B104" s="1366"/>
      <c r="C104" s="1366"/>
    </row>
    <row r="105" spans="2:3" x14ac:dyDescent="0.25">
      <c r="B105" s="1366"/>
      <c r="C105" s="1366"/>
    </row>
    <row r="106" spans="2:3" x14ac:dyDescent="0.25">
      <c r="B106" s="1366"/>
      <c r="C106" s="1366"/>
    </row>
    <row r="107" spans="2:3" x14ac:dyDescent="0.25">
      <c r="B107" s="1366"/>
      <c r="C107" s="1366"/>
    </row>
    <row r="108" spans="2:3" x14ac:dyDescent="0.25">
      <c r="B108" s="1366"/>
      <c r="C108" s="1366"/>
    </row>
    <row r="109" spans="2:3" x14ac:dyDescent="0.25">
      <c r="B109" s="1366"/>
      <c r="C109" s="1366"/>
    </row>
    <row r="110" spans="2:3" x14ac:dyDescent="0.25">
      <c r="B110" s="1366"/>
      <c r="C110" s="1366"/>
    </row>
    <row r="111" spans="2:3" x14ac:dyDescent="0.25">
      <c r="B111" s="1366"/>
      <c r="C111" s="1366"/>
    </row>
    <row r="112" spans="2:3" x14ac:dyDescent="0.25">
      <c r="B112" s="1366"/>
      <c r="C112" s="1366"/>
    </row>
    <row r="113" spans="2:3" x14ac:dyDescent="0.25">
      <c r="B113" s="1366"/>
      <c r="C113" s="1366"/>
    </row>
    <row r="114" spans="2:3" x14ac:dyDescent="0.25">
      <c r="B114" s="1366"/>
      <c r="C114" s="1366"/>
    </row>
    <row r="115" spans="2:3" x14ac:dyDescent="0.25">
      <c r="B115" s="1366"/>
      <c r="C115" s="1366"/>
    </row>
    <row r="116" spans="2:3" x14ac:dyDescent="0.25">
      <c r="B116" s="1366"/>
      <c r="C116" s="1366"/>
    </row>
    <row r="117" spans="2:3" x14ac:dyDescent="0.25">
      <c r="B117" s="1366"/>
      <c r="C117" s="1366"/>
    </row>
    <row r="118" spans="2:3" x14ac:dyDescent="0.25">
      <c r="B118" s="1366"/>
      <c r="C118" s="1366"/>
    </row>
    <row r="119" spans="2:3" x14ac:dyDescent="0.25">
      <c r="B119" s="1366"/>
      <c r="C119" s="1366"/>
    </row>
    <row r="120" spans="2:3" x14ac:dyDescent="0.25">
      <c r="B120" s="1366"/>
      <c r="C120" s="1366"/>
    </row>
    <row r="121" spans="2:3" x14ac:dyDescent="0.25">
      <c r="B121" s="1366"/>
      <c r="C121" s="1366"/>
    </row>
    <row r="122" spans="2:3" x14ac:dyDescent="0.25">
      <c r="B122" s="1366"/>
      <c r="C122" s="1366"/>
    </row>
    <row r="123" spans="2:3" x14ac:dyDescent="0.25">
      <c r="B123" s="1366"/>
      <c r="C123" s="1366"/>
    </row>
    <row r="124" spans="2:3" x14ac:dyDescent="0.25">
      <c r="B124" s="1366"/>
      <c r="C124" s="1366"/>
    </row>
    <row r="125" spans="2:3" x14ac:dyDescent="0.25">
      <c r="B125" s="1366"/>
      <c r="C125" s="1366"/>
    </row>
    <row r="126" spans="2:3" x14ac:dyDescent="0.25">
      <c r="B126" s="1366"/>
      <c r="C126" s="1366"/>
    </row>
    <row r="127" spans="2:3" x14ac:dyDescent="0.25">
      <c r="B127" s="1366"/>
      <c r="C127" s="1366"/>
    </row>
    <row r="128" spans="2:3" x14ac:dyDescent="0.25">
      <c r="B128" s="1366"/>
      <c r="C128" s="1366"/>
    </row>
    <row r="129" spans="2:3" x14ac:dyDescent="0.25">
      <c r="B129" s="1366"/>
      <c r="C129" s="1366"/>
    </row>
    <row r="130" spans="2:3" x14ac:dyDescent="0.25">
      <c r="B130" s="1366"/>
      <c r="C130" s="1366"/>
    </row>
    <row r="131" spans="2:3" x14ac:dyDescent="0.25">
      <c r="B131" s="1366"/>
      <c r="C131" s="1366"/>
    </row>
    <row r="132" spans="2:3" x14ac:dyDescent="0.25">
      <c r="B132" s="1366"/>
      <c r="C132" s="1366"/>
    </row>
    <row r="133" spans="2:3" x14ac:dyDescent="0.25">
      <c r="B133" s="1366"/>
      <c r="C133" s="1366"/>
    </row>
    <row r="134" spans="2:3" x14ac:dyDescent="0.25">
      <c r="B134" s="1366"/>
      <c r="C134" s="1366"/>
    </row>
    <row r="135" spans="2:3" x14ac:dyDescent="0.25">
      <c r="B135" s="1366"/>
      <c r="C135" s="1366"/>
    </row>
    <row r="136" spans="2:3" x14ac:dyDescent="0.25">
      <c r="B136" s="1366"/>
      <c r="C136" s="1366"/>
    </row>
    <row r="137" spans="2:3" x14ac:dyDescent="0.25">
      <c r="B137" s="1366"/>
      <c r="C137" s="1366"/>
    </row>
    <row r="138" spans="2:3" x14ac:dyDescent="0.25">
      <c r="B138" s="1366"/>
      <c r="C138" s="1366"/>
    </row>
    <row r="139" spans="2:3" x14ac:dyDescent="0.25">
      <c r="B139" s="1366"/>
      <c r="C139" s="1366"/>
    </row>
    <row r="140" spans="2:3" x14ac:dyDescent="0.25">
      <c r="B140" s="1366"/>
      <c r="C140" s="1366"/>
    </row>
    <row r="141" spans="2:3" x14ac:dyDescent="0.25">
      <c r="B141" s="1366"/>
      <c r="C141" s="1366"/>
    </row>
    <row r="142" spans="2:3" x14ac:dyDescent="0.25">
      <c r="B142" s="1366"/>
      <c r="C142" s="1366"/>
    </row>
    <row r="143" spans="2:3" x14ac:dyDescent="0.25">
      <c r="B143" s="1366"/>
      <c r="C143" s="1366"/>
    </row>
    <row r="144" spans="2:3" x14ac:dyDescent="0.25">
      <c r="B144" s="1366"/>
      <c r="C144" s="1366"/>
    </row>
    <row r="145" spans="2:3" x14ac:dyDescent="0.25">
      <c r="B145" s="1366"/>
      <c r="C145" s="1366"/>
    </row>
    <row r="146" spans="2:3" x14ac:dyDescent="0.25">
      <c r="B146" s="1366"/>
      <c r="C146" s="1366"/>
    </row>
    <row r="147" spans="2:3" x14ac:dyDescent="0.25">
      <c r="B147" s="1366"/>
      <c r="C147" s="1366"/>
    </row>
    <row r="148" spans="2:3" x14ac:dyDescent="0.25">
      <c r="B148" s="1366"/>
      <c r="C148" s="1366"/>
    </row>
    <row r="149" spans="2:3" x14ac:dyDescent="0.25">
      <c r="B149" s="1366"/>
      <c r="C149" s="1366"/>
    </row>
    <row r="150" spans="2:3" x14ac:dyDescent="0.25">
      <c r="B150" s="1366"/>
      <c r="C150" s="1366"/>
    </row>
    <row r="151" spans="2:3" x14ac:dyDescent="0.25">
      <c r="B151" s="1366"/>
      <c r="C151" s="1366"/>
    </row>
    <row r="152" spans="2:3" x14ac:dyDescent="0.25">
      <c r="B152" s="1366"/>
      <c r="C152" s="1366"/>
    </row>
    <row r="153" spans="2:3" x14ac:dyDescent="0.25">
      <c r="B153" s="1366"/>
      <c r="C153" s="1366"/>
    </row>
    <row r="154" spans="2:3" x14ac:dyDescent="0.25">
      <c r="B154" s="1366"/>
      <c r="C154" s="1366"/>
    </row>
    <row r="155" spans="2:3" x14ac:dyDescent="0.25">
      <c r="B155" s="1366"/>
      <c r="C155" s="1366"/>
    </row>
    <row r="156" spans="2:3" x14ac:dyDescent="0.25">
      <c r="B156" s="1366"/>
      <c r="C156" s="1366"/>
    </row>
    <row r="157" spans="2:3" x14ac:dyDescent="0.25">
      <c r="B157" s="1366"/>
      <c r="C157" s="1366"/>
    </row>
    <row r="158" spans="2:3" x14ac:dyDescent="0.25">
      <c r="B158" s="1366"/>
      <c r="C158" s="1366"/>
    </row>
    <row r="159" spans="2:3" x14ac:dyDescent="0.25">
      <c r="B159" s="1366"/>
      <c r="C159" s="1366"/>
    </row>
    <row r="160" spans="2:3" x14ac:dyDescent="0.25">
      <c r="B160" s="1366"/>
      <c r="C160" s="1366"/>
    </row>
    <row r="161" spans="2:3" x14ac:dyDescent="0.25">
      <c r="B161" s="1366"/>
      <c r="C161" s="1366"/>
    </row>
    <row r="162" spans="2:3" x14ac:dyDescent="0.25">
      <c r="B162" s="1366"/>
      <c r="C162" s="1366"/>
    </row>
    <row r="163" spans="2:3" x14ac:dyDescent="0.25">
      <c r="B163" s="1366"/>
      <c r="C163" s="1366"/>
    </row>
    <row r="164" spans="2:3" x14ac:dyDescent="0.25">
      <c r="B164" s="1366"/>
      <c r="C164" s="1366"/>
    </row>
    <row r="165" spans="2:3" x14ac:dyDescent="0.25">
      <c r="B165" s="1366"/>
      <c r="C165" s="1366"/>
    </row>
    <row r="166" spans="2:3" x14ac:dyDescent="0.25">
      <c r="B166" s="1366"/>
      <c r="C166" s="1366"/>
    </row>
    <row r="167" spans="2:3" x14ac:dyDescent="0.25">
      <c r="B167" s="1366"/>
      <c r="C167" s="1366"/>
    </row>
    <row r="168" spans="2:3" x14ac:dyDescent="0.25">
      <c r="B168" s="1366"/>
      <c r="C168" s="1366"/>
    </row>
    <row r="169" spans="2:3" x14ac:dyDescent="0.25">
      <c r="B169" s="1366"/>
      <c r="C169" s="1366"/>
    </row>
    <row r="170" spans="2:3" x14ac:dyDescent="0.25">
      <c r="B170" s="1366"/>
      <c r="C170" s="1366"/>
    </row>
    <row r="171" spans="2:3" x14ac:dyDescent="0.25">
      <c r="B171" s="1366"/>
      <c r="C171" s="1366"/>
    </row>
    <row r="172" spans="2:3" x14ac:dyDescent="0.25">
      <c r="B172" s="1366"/>
      <c r="C172" s="1366"/>
    </row>
    <row r="173" spans="2:3" x14ac:dyDescent="0.25">
      <c r="B173" s="1366"/>
      <c r="C173" s="1366"/>
    </row>
    <row r="174" spans="2:3" x14ac:dyDescent="0.25">
      <c r="B174" s="1366"/>
      <c r="C174" s="1366"/>
    </row>
    <row r="175" spans="2:3" x14ac:dyDescent="0.25">
      <c r="B175" s="1366"/>
      <c r="C175" s="1366"/>
    </row>
    <row r="176" spans="2:3" x14ac:dyDescent="0.25">
      <c r="B176" s="1366"/>
      <c r="C176" s="1366"/>
    </row>
    <row r="177" spans="2:3" x14ac:dyDescent="0.25">
      <c r="B177" s="1366"/>
      <c r="C177" s="1366"/>
    </row>
    <row r="178" spans="2:3" x14ac:dyDescent="0.25">
      <c r="B178" s="1366"/>
      <c r="C178" s="1366"/>
    </row>
    <row r="179" spans="2:3" x14ac:dyDescent="0.25">
      <c r="B179" s="1366"/>
      <c r="C179" s="1366"/>
    </row>
    <row r="180" spans="2:3" x14ac:dyDescent="0.25">
      <c r="B180" s="1366"/>
      <c r="C180" s="1366"/>
    </row>
    <row r="181" spans="2:3" x14ac:dyDescent="0.25">
      <c r="B181" s="1366"/>
      <c r="C181" s="1366"/>
    </row>
    <row r="182" spans="2:3" x14ac:dyDescent="0.25">
      <c r="B182" s="1366"/>
      <c r="C182" s="1366"/>
    </row>
    <row r="183" spans="2:3" x14ac:dyDescent="0.25">
      <c r="B183" s="1366"/>
      <c r="C183" s="1366"/>
    </row>
    <row r="184" spans="2:3" x14ac:dyDescent="0.25">
      <c r="B184" s="1366"/>
      <c r="C184" s="1366"/>
    </row>
    <row r="185" spans="2:3" x14ac:dyDescent="0.25">
      <c r="B185" s="1366"/>
      <c r="C185" s="1366"/>
    </row>
    <row r="186" spans="2:3" x14ac:dyDescent="0.25">
      <c r="B186" s="1366"/>
      <c r="C186" s="1366"/>
    </row>
    <row r="187" spans="2:3" x14ac:dyDescent="0.25">
      <c r="B187" s="1366"/>
      <c r="C187" s="1366"/>
    </row>
    <row r="188" spans="2:3" x14ac:dyDescent="0.25">
      <c r="B188" s="1366"/>
      <c r="C188" s="1366"/>
    </row>
    <row r="189" spans="2:3" x14ac:dyDescent="0.25">
      <c r="B189" s="1366"/>
      <c r="C189" s="1366"/>
    </row>
    <row r="190" spans="2:3" x14ac:dyDescent="0.25">
      <c r="B190" s="1366"/>
      <c r="C190" s="1366"/>
    </row>
    <row r="191" spans="2:3" x14ac:dyDescent="0.25">
      <c r="B191" s="1366"/>
      <c r="C191" s="1366"/>
    </row>
    <row r="192" spans="2:3" x14ac:dyDescent="0.25">
      <c r="B192" s="1366"/>
      <c r="C192" s="1366"/>
    </row>
    <row r="193" spans="2:3" x14ac:dyDescent="0.25">
      <c r="B193" s="1366"/>
      <c r="C193" s="1366"/>
    </row>
    <row r="194" spans="2:3" x14ac:dyDescent="0.25">
      <c r="B194" s="1366"/>
      <c r="C194" s="1366"/>
    </row>
    <row r="195" spans="2:3" x14ac:dyDescent="0.25">
      <c r="B195" s="1366"/>
      <c r="C195" s="1366"/>
    </row>
    <row r="196" spans="2:3" x14ac:dyDescent="0.25">
      <c r="B196" s="1366"/>
      <c r="C196" s="1366"/>
    </row>
    <row r="197" spans="2:3" x14ac:dyDescent="0.25">
      <c r="B197" s="1366"/>
      <c r="C197" s="1366"/>
    </row>
    <row r="198" spans="2:3" x14ac:dyDescent="0.25">
      <c r="B198" s="1366"/>
      <c r="C198" s="1366"/>
    </row>
    <row r="199" spans="2:3" x14ac:dyDescent="0.25">
      <c r="B199" s="1366"/>
      <c r="C199" s="1366"/>
    </row>
    <row r="200" spans="2:3" x14ac:dyDescent="0.25">
      <c r="B200" s="1366"/>
      <c r="C200" s="1366"/>
    </row>
    <row r="201" spans="2:3" x14ac:dyDescent="0.25">
      <c r="B201" s="1366"/>
      <c r="C201" s="1366"/>
    </row>
    <row r="202" spans="2:3" x14ac:dyDescent="0.25">
      <c r="B202" s="1366"/>
      <c r="C202" s="1366"/>
    </row>
    <row r="203" spans="2:3" x14ac:dyDescent="0.25">
      <c r="B203" s="1366"/>
      <c r="C203" s="1366"/>
    </row>
    <row r="204" spans="2:3" x14ac:dyDescent="0.25">
      <c r="B204" s="1366"/>
      <c r="C204" s="1366"/>
    </row>
    <row r="205" spans="2:3" x14ac:dyDescent="0.25">
      <c r="B205" s="1366"/>
      <c r="C205" s="1366"/>
    </row>
    <row r="206" spans="2:3" x14ac:dyDescent="0.25">
      <c r="B206" s="1366"/>
      <c r="C206" s="1366"/>
    </row>
    <row r="207" spans="2:3" x14ac:dyDescent="0.25">
      <c r="B207" s="1366"/>
      <c r="C207" s="1366"/>
    </row>
    <row r="208" spans="2:3" x14ac:dyDescent="0.25">
      <c r="B208" s="1366"/>
      <c r="C208" s="1366"/>
    </row>
    <row r="209" spans="2:3" x14ac:dyDescent="0.25">
      <c r="B209" s="1366"/>
      <c r="C209" s="1366"/>
    </row>
    <row r="210" spans="2:3" x14ac:dyDescent="0.25">
      <c r="B210" s="1366"/>
      <c r="C210" s="1366"/>
    </row>
    <row r="211" spans="2:3" x14ac:dyDescent="0.25">
      <c r="B211" s="1366"/>
      <c r="C211" s="1366"/>
    </row>
    <row r="212" spans="2:3" x14ac:dyDescent="0.25">
      <c r="B212" s="1366"/>
      <c r="C212" s="1366"/>
    </row>
    <row r="213" spans="2:3" x14ac:dyDescent="0.25">
      <c r="B213" s="1366"/>
      <c r="C213" s="1366"/>
    </row>
    <row r="214" spans="2:3" x14ac:dyDescent="0.25">
      <c r="B214" s="1366"/>
      <c r="C214" s="1366"/>
    </row>
    <row r="215" spans="2:3" x14ac:dyDescent="0.25">
      <c r="B215" s="1366"/>
      <c r="C215" s="1366"/>
    </row>
    <row r="216" spans="2:3" x14ac:dyDescent="0.25">
      <c r="B216" s="1366"/>
      <c r="C216" s="1366"/>
    </row>
    <row r="217" spans="2:3" x14ac:dyDescent="0.25">
      <c r="B217" s="1366"/>
      <c r="C217" s="1366"/>
    </row>
    <row r="218" spans="2:3" x14ac:dyDescent="0.25">
      <c r="B218" s="1366"/>
      <c r="C218" s="1366"/>
    </row>
    <row r="219" spans="2:3" x14ac:dyDescent="0.25">
      <c r="B219" s="1366"/>
      <c r="C219" s="1366"/>
    </row>
    <row r="220" spans="2:3" x14ac:dyDescent="0.25">
      <c r="B220" s="1366"/>
      <c r="C220" s="1366"/>
    </row>
    <row r="221" spans="2:3" x14ac:dyDescent="0.25">
      <c r="B221" s="1366"/>
      <c r="C221" s="1366"/>
    </row>
    <row r="222" spans="2:3" x14ac:dyDescent="0.25">
      <c r="B222" s="1366"/>
      <c r="C222" s="1366"/>
    </row>
    <row r="223" spans="2:3" x14ac:dyDescent="0.25">
      <c r="B223" s="1366"/>
      <c r="C223" s="1366"/>
    </row>
    <row r="224" spans="2:3" x14ac:dyDescent="0.25">
      <c r="B224" s="1366"/>
      <c r="C224" s="1366"/>
    </row>
    <row r="225" spans="2:3" x14ac:dyDescent="0.25">
      <c r="B225" s="1366"/>
      <c r="C225" s="1366"/>
    </row>
    <row r="226" spans="2:3" x14ac:dyDescent="0.25">
      <c r="B226" s="1366"/>
      <c r="C226" s="1366"/>
    </row>
    <row r="227" spans="2:3" x14ac:dyDescent="0.25">
      <c r="B227" s="1366"/>
      <c r="C227" s="1366"/>
    </row>
    <row r="228" spans="2:3" x14ac:dyDescent="0.25">
      <c r="B228" s="1366"/>
      <c r="C228" s="1366"/>
    </row>
    <row r="229" spans="2:3" x14ac:dyDescent="0.25">
      <c r="B229" s="1366"/>
      <c r="C229" s="1366"/>
    </row>
    <row r="230" spans="2:3" x14ac:dyDescent="0.25">
      <c r="B230" s="1366"/>
      <c r="C230" s="1366"/>
    </row>
    <row r="231" spans="2:3" x14ac:dyDescent="0.25">
      <c r="B231" s="1366"/>
      <c r="C231" s="1366"/>
    </row>
    <row r="232" spans="2:3" x14ac:dyDescent="0.25">
      <c r="B232" s="1366"/>
      <c r="C232" s="1366"/>
    </row>
    <row r="233" spans="2:3" x14ac:dyDescent="0.25">
      <c r="B233" s="1366"/>
      <c r="C233" s="1366"/>
    </row>
    <row r="234" spans="2:3" x14ac:dyDescent="0.25">
      <c r="B234" s="1366"/>
      <c r="C234" s="1366"/>
    </row>
    <row r="235" spans="2:3" x14ac:dyDescent="0.25">
      <c r="B235" s="1366"/>
      <c r="C235" s="1366"/>
    </row>
    <row r="236" spans="2:3" x14ac:dyDescent="0.25">
      <c r="B236" s="1366"/>
      <c r="C236" s="1366"/>
    </row>
    <row r="237" spans="2:3" x14ac:dyDescent="0.25">
      <c r="B237" s="1366"/>
      <c r="C237" s="1366"/>
    </row>
    <row r="238" spans="2:3" x14ac:dyDescent="0.25">
      <c r="B238" s="1366"/>
      <c r="C238" s="1366"/>
    </row>
    <row r="239" spans="2:3" x14ac:dyDescent="0.25">
      <c r="B239" s="1366"/>
      <c r="C239" s="1366"/>
    </row>
    <row r="240" spans="2:3" x14ac:dyDescent="0.25">
      <c r="B240" s="1366"/>
      <c r="C240" s="1366"/>
    </row>
    <row r="241" spans="2:3" x14ac:dyDescent="0.25">
      <c r="B241" s="1366"/>
      <c r="C241" s="1366"/>
    </row>
    <row r="242" spans="2:3" x14ac:dyDescent="0.25">
      <c r="B242" s="1366"/>
      <c r="C242" s="1366"/>
    </row>
    <row r="243" spans="2:3" x14ac:dyDescent="0.25">
      <c r="B243" s="1366"/>
      <c r="C243" s="1366"/>
    </row>
    <row r="244" spans="2:3" x14ac:dyDescent="0.25">
      <c r="B244" s="1366"/>
      <c r="C244" s="1366"/>
    </row>
    <row r="245" spans="2:3" x14ac:dyDescent="0.25">
      <c r="B245" s="1366"/>
      <c r="C245" s="1366"/>
    </row>
    <row r="246" spans="2:3" x14ac:dyDescent="0.25">
      <c r="B246" s="1366"/>
      <c r="C246" s="1366"/>
    </row>
    <row r="247" spans="2:3" x14ac:dyDescent="0.25">
      <c r="B247" s="1366"/>
      <c r="C247" s="1366"/>
    </row>
    <row r="248" spans="2:3" x14ac:dyDescent="0.25">
      <c r="B248" s="1366"/>
      <c r="C248" s="1366"/>
    </row>
    <row r="249" spans="2:3" x14ac:dyDescent="0.25">
      <c r="B249" s="1366"/>
      <c r="C249" s="1366"/>
    </row>
    <row r="250" spans="2:3" x14ac:dyDescent="0.25">
      <c r="B250" s="1366"/>
      <c r="C250" s="1366"/>
    </row>
    <row r="251" spans="2:3" x14ac:dyDescent="0.25">
      <c r="B251" s="1366"/>
      <c r="C251" s="1366"/>
    </row>
    <row r="252" spans="2:3" x14ac:dyDescent="0.25">
      <c r="B252" s="1366"/>
      <c r="C252" s="1366"/>
    </row>
    <row r="253" spans="2:3" x14ac:dyDescent="0.25">
      <c r="B253" s="1366"/>
      <c r="C253" s="1366"/>
    </row>
    <row r="254" spans="2:3" x14ac:dyDescent="0.25">
      <c r="B254" s="1366"/>
      <c r="C254" s="1366"/>
    </row>
    <row r="255" spans="2:3" x14ac:dyDescent="0.25">
      <c r="B255" s="1366"/>
      <c r="C255" s="1366"/>
    </row>
    <row r="256" spans="2:3" x14ac:dyDescent="0.25">
      <c r="B256" s="1366"/>
      <c r="C256" s="1366"/>
    </row>
    <row r="257" spans="2:3" x14ac:dyDescent="0.25">
      <c r="B257" s="1366"/>
      <c r="C257" s="1366"/>
    </row>
    <row r="258" spans="2:3" x14ac:dyDescent="0.25">
      <c r="B258" s="1366"/>
      <c r="C258" s="1366"/>
    </row>
    <row r="259" spans="2:3" x14ac:dyDescent="0.25">
      <c r="B259" s="1366"/>
      <c r="C259" s="1366"/>
    </row>
    <row r="260" spans="2:3" x14ac:dyDescent="0.25">
      <c r="B260" s="1366"/>
      <c r="C260" s="1366"/>
    </row>
    <row r="261" spans="2:3" x14ac:dyDescent="0.25">
      <c r="B261" s="1366"/>
      <c r="C261" s="1366"/>
    </row>
    <row r="262" spans="2:3" x14ac:dyDescent="0.25">
      <c r="B262" s="1366"/>
      <c r="C262" s="1366"/>
    </row>
    <row r="263" spans="2:3" x14ac:dyDescent="0.25">
      <c r="B263" s="1366"/>
      <c r="C263" s="1366"/>
    </row>
    <row r="264" spans="2:3" x14ac:dyDescent="0.25">
      <c r="B264" s="1366"/>
      <c r="C264" s="1366"/>
    </row>
    <row r="265" spans="2:3" x14ac:dyDescent="0.25">
      <c r="B265" s="1366"/>
      <c r="C265" s="1366"/>
    </row>
    <row r="266" spans="2:3" x14ac:dyDescent="0.25">
      <c r="B266" s="1366"/>
      <c r="C266" s="1366"/>
    </row>
    <row r="267" spans="2:3" x14ac:dyDescent="0.25">
      <c r="B267" s="1366"/>
      <c r="C267" s="1366"/>
    </row>
    <row r="268" spans="2:3" x14ac:dyDescent="0.25">
      <c r="B268" s="1366"/>
      <c r="C268" s="1366"/>
    </row>
    <row r="269" spans="2:3" x14ac:dyDescent="0.25">
      <c r="B269" s="1366"/>
      <c r="C269" s="1366"/>
    </row>
    <row r="270" spans="2:3" x14ac:dyDescent="0.25">
      <c r="B270" s="1366"/>
      <c r="C270" s="1366"/>
    </row>
    <row r="271" spans="2:3" x14ac:dyDescent="0.25">
      <c r="B271" s="1366"/>
      <c r="C271" s="1366"/>
    </row>
    <row r="272" spans="2:3" x14ac:dyDescent="0.25">
      <c r="B272" s="1366"/>
      <c r="C272" s="1366"/>
    </row>
    <row r="273" spans="2:3" x14ac:dyDescent="0.25">
      <c r="B273" s="1366"/>
      <c r="C273" s="1366"/>
    </row>
    <row r="274" spans="2:3" x14ac:dyDescent="0.25">
      <c r="B274" s="1366"/>
      <c r="C274" s="1366"/>
    </row>
    <row r="275" spans="2:3" x14ac:dyDescent="0.25">
      <c r="B275" s="1366"/>
      <c r="C275" s="1366"/>
    </row>
    <row r="276" spans="2:3" x14ac:dyDescent="0.25">
      <c r="B276" s="1366"/>
      <c r="C276" s="1366"/>
    </row>
    <row r="277" spans="2:3" x14ac:dyDescent="0.25">
      <c r="B277" s="1366"/>
      <c r="C277" s="1366"/>
    </row>
    <row r="278" spans="2:3" x14ac:dyDescent="0.25">
      <c r="B278" s="1366"/>
      <c r="C278" s="1366"/>
    </row>
    <row r="279" spans="2:3" x14ac:dyDescent="0.25">
      <c r="B279" s="1366"/>
      <c r="C279" s="1366"/>
    </row>
    <row r="280" spans="2:3" x14ac:dyDescent="0.25">
      <c r="B280" s="1366"/>
      <c r="C280" s="1366"/>
    </row>
    <row r="281" spans="2:3" x14ac:dyDescent="0.25">
      <c r="B281" s="1366"/>
      <c r="C281" s="1366"/>
    </row>
    <row r="282" spans="2:3" x14ac:dyDescent="0.25">
      <c r="B282" s="1366"/>
      <c r="C282" s="1366"/>
    </row>
    <row r="283" spans="2:3" x14ac:dyDescent="0.25">
      <c r="B283" s="1366"/>
      <c r="C283" s="1366"/>
    </row>
    <row r="284" spans="2:3" x14ac:dyDescent="0.25">
      <c r="B284" s="1366"/>
      <c r="C284" s="1366"/>
    </row>
    <row r="285" spans="2:3" x14ac:dyDescent="0.25">
      <c r="B285" s="1366"/>
      <c r="C285" s="1366"/>
    </row>
    <row r="286" spans="2:3" x14ac:dyDescent="0.25">
      <c r="B286" s="1366"/>
      <c r="C286" s="1366"/>
    </row>
    <row r="287" spans="2:3" x14ac:dyDescent="0.25">
      <c r="B287" s="1366"/>
      <c r="C287" s="1366"/>
    </row>
    <row r="288" spans="2:3" x14ac:dyDescent="0.25">
      <c r="B288" s="1366"/>
      <c r="C288" s="1366"/>
    </row>
    <row r="289" spans="2:3" x14ac:dyDescent="0.25">
      <c r="B289" s="1366"/>
      <c r="C289" s="1366"/>
    </row>
    <row r="290" spans="2:3" x14ac:dyDescent="0.25">
      <c r="B290" s="1366"/>
      <c r="C290" s="1366"/>
    </row>
    <row r="291" spans="2:3" x14ac:dyDescent="0.25">
      <c r="B291" s="1366"/>
      <c r="C291" s="1366"/>
    </row>
    <row r="292" spans="2:3" x14ac:dyDescent="0.25">
      <c r="B292" s="1366"/>
      <c r="C292" s="1366"/>
    </row>
    <row r="293" spans="2:3" x14ac:dyDescent="0.25">
      <c r="B293" s="1366"/>
      <c r="C293" s="1366"/>
    </row>
    <row r="294" spans="2:3" x14ac:dyDescent="0.25">
      <c r="B294" s="1366"/>
      <c r="C294" s="1366"/>
    </row>
    <row r="295" spans="2:3" x14ac:dyDescent="0.25">
      <c r="B295" s="1366"/>
      <c r="C295" s="1366"/>
    </row>
    <row r="296" spans="2:3" x14ac:dyDescent="0.25">
      <c r="B296" s="1366"/>
      <c r="C296" s="1366"/>
    </row>
    <row r="297" spans="2:3" x14ac:dyDescent="0.25">
      <c r="B297" s="1366"/>
      <c r="C297" s="1366"/>
    </row>
    <row r="298" spans="2:3" x14ac:dyDescent="0.25">
      <c r="B298" s="1366"/>
      <c r="C298" s="1366"/>
    </row>
    <row r="299" spans="2:3" x14ac:dyDescent="0.25">
      <c r="B299" s="1366"/>
      <c r="C299" s="1366"/>
    </row>
    <row r="300" spans="2:3" x14ac:dyDescent="0.25">
      <c r="B300" s="1366"/>
      <c r="C300" s="1366"/>
    </row>
    <row r="301" spans="2:3" x14ac:dyDescent="0.25">
      <c r="B301" s="1366"/>
      <c r="C301" s="1366"/>
    </row>
    <row r="302" spans="2:3" x14ac:dyDescent="0.25">
      <c r="B302" s="1366"/>
      <c r="C302" s="1366"/>
    </row>
    <row r="303" spans="2:3" x14ac:dyDescent="0.25">
      <c r="B303" s="1366"/>
      <c r="C303" s="1366"/>
    </row>
    <row r="304" spans="2:3" x14ac:dyDescent="0.25">
      <c r="B304" s="1366"/>
      <c r="C304" s="1366"/>
    </row>
    <row r="305" spans="2:3" x14ac:dyDescent="0.25">
      <c r="B305" s="1366"/>
      <c r="C305" s="1366"/>
    </row>
    <row r="306" spans="2:3" x14ac:dyDescent="0.25">
      <c r="B306" s="1366"/>
      <c r="C306" s="1366"/>
    </row>
    <row r="307" spans="2:3" x14ac:dyDescent="0.25">
      <c r="B307" s="1366"/>
      <c r="C307" s="1366"/>
    </row>
    <row r="308" spans="2:3" x14ac:dyDescent="0.25">
      <c r="B308" s="1366"/>
      <c r="C308" s="1366"/>
    </row>
    <row r="309" spans="2:3" x14ac:dyDescent="0.25">
      <c r="B309" s="1366"/>
      <c r="C309" s="1366"/>
    </row>
    <row r="310" spans="2:3" x14ac:dyDescent="0.25">
      <c r="B310" s="1366"/>
      <c r="C310" s="1366"/>
    </row>
    <row r="311" spans="2:3" x14ac:dyDescent="0.25">
      <c r="B311" s="1366"/>
      <c r="C311" s="1366"/>
    </row>
    <row r="312" spans="2:3" x14ac:dyDescent="0.25">
      <c r="B312" s="1366"/>
      <c r="C312" s="1366"/>
    </row>
    <row r="313" spans="2:3" x14ac:dyDescent="0.25">
      <c r="B313" s="1366"/>
      <c r="C313" s="1366"/>
    </row>
    <row r="314" spans="2:3" x14ac:dyDescent="0.25">
      <c r="B314" s="1366"/>
      <c r="C314" s="1366"/>
    </row>
    <row r="315" spans="2:3" x14ac:dyDescent="0.25">
      <c r="B315" s="1366"/>
      <c r="C315" s="1366"/>
    </row>
    <row r="316" spans="2:3" x14ac:dyDescent="0.25">
      <c r="B316" s="1366"/>
      <c r="C316" s="1366"/>
    </row>
    <row r="317" spans="2:3" x14ac:dyDescent="0.25">
      <c r="B317" s="1366"/>
      <c r="C317" s="1366"/>
    </row>
    <row r="318" spans="2:3" x14ac:dyDescent="0.25">
      <c r="B318" s="1366"/>
      <c r="C318" s="1366"/>
    </row>
    <row r="319" spans="2:3" x14ac:dyDescent="0.25">
      <c r="B319" s="1366"/>
      <c r="C319" s="1366"/>
    </row>
    <row r="320" spans="2:3" x14ac:dyDescent="0.25">
      <c r="B320" s="1366"/>
      <c r="C320" s="1366"/>
    </row>
    <row r="321" spans="2:3" x14ac:dyDescent="0.25">
      <c r="B321" s="1366"/>
      <c r="C321" s="1366"/>
    </row>
    <row r="322" spans="2:3" x14ac:dyDescent="0.25">
      <c r="B322" s="1366"/>
      <c r="C322" s="1366"/>
    </row>
    <row r="323" spans="2:3" x14ac:dyDescent="0.25">
      <c r="B323" s="1366"/>
      <c r="C323" s="1366"/>
    </row>
    <row r="324" spans="2:3" x14ac:dyDescent="0.25">
      <c r="B324" s="1366"/>
      <c r="C324" s="1366"/>
    </row>
    <row r="325" spans="2:3" x14ac:dyDescent="0.25">
      <c r="B325" s="1366"/>
      <c r="C325" s="1366"/>
    </row>
    <row r="326" spans="2:3" x14ac:dyDescent="0.25">
      <c r="B326" s="1366"/>
      <c r="C326" s="1366"/>
    </row>
    <row r="327" spans="2:3" x14ac:dyDescent="0.25">
      <c r="B327" s="1366"/>
      <c r="C327" s="1366"/>
    </row>
    <row r="328" spans="2:3" x14ac:dyDescent="0.25">
      <c r="B328" s="1366"/>
      <c r="C328" s="1366"/>
    </row>
    <row r="329" spans="2:3" x14ac:dyDescent="0.25">
      <c r="B329" s="1366"/>
      <c r="C329" s="1366"/>
    </row>
    <row r="330" spans="2:3" x14ac:dyDescent="0.25">
      <c r="B330" s="1366"/>
      <c r="C330" s="1366"/>
    </row>
    <row r="331" spans="2:3" x14ac:dyDescent="0.25">
      <c r="B331" s="1366"/>
      <c r="C331" s="1366"/>
    </row>
    <row r="332" spans="2:3" x14ac:dyDescent="0.25">
      <c r="B332" s="1366"/>
      <c r="C332" s="1366"/>
    </row>
    <row r="333" spans="2:3" x14ac:dyDescent="0.25">
      <c r="B333" s="1366"/>
      <c r="C333" s="1366"/>
    </row>
    <row r="334" spans="2:3" x14ac:dyDescent="0.25">
      <c r="B334" s="1366"/>
      <c r="C334" s="1366"/>
    </row>
    <row r="335" spans="2:3" x14ac:dyDescent="0.25">
      <c r="B335" s="1366"/>
      <c r="C335" s="1366"/>
    </row>
    <row r="336" spans="2:3" x14ac:dyDescent="0.25">
      <c r="B336" s="1366"/>
      <c r="C336" s="1366"/>
    </row>
    <row r="337" spans="2:3" x14ac:dyDescent="0.25">
      <c r="B337" s="1366"/>
      <c r="C337" s="1366"/>
    </row>
    <row r="338" spans="2:3" x14ac:dyDescent="0.25">
      <c r="B338" s="1366"/>
      <c r="C338" s="1366"/>
    </row>
    <row r="339" spans="2:3" x14ac:dyDescent="0.25">
      <c r="B339" s="1366"/>
      <c r="C339" s="1366"/>
    </row>
    <row r="340" spans="2:3" x14ac:dyDescent="0.25">
      <c r="B340" s="1366"/>
      <c r="C340" s="1366"/>
    </row>
    <row r="341" spans="2:3" x14ac:dyDescent="0.25">
      <c r="B341" s="1366"/>
      <c r="C341" s="1366"/>
    </row>
    <row r="342" spans="2:3" x14ac:dyDescent="0.25">
      <c r="B342" s="1366"/>
      <c r="C342" s="1366"/>
    </row>
    <row r="343" spans="2:3" x14ac:dyDescent="0.25">
      <c r="B343" s="1366"/>
      <c r="C343" s="1366"/>
    </row>
    <row r="344" spans="2:3" x14ac:dyDescent="0.25">
      <c r="B344" s="1366"/>
      <c r="C344" s="1366"/>
    </row>
    <row r="345" spans="2:3" x14ac:dyDescent="0.25">
      <c r="B345" s="1366"/>
      <c r="C345" s="1366"/>
    </row>
    <row r="346" spans="2:3" x14ac:dyDescent="0.25">
      <c r="B346" s="1366"/>
      <c r="C346" s="1366"/>
    </row>
    <row r="347" spans="2:3" x14ac:dyDescent="0.25">
      <c r="B347" s="1366"/>
      <c r="C347" s="1366"/>
    </row>
    <row r="348" spans="2:3" x14ac:dyDescent="0.25">
      <c r="B348" s="1366"/>
      <c r="C348" s="1366"/>
    </row>
    <row r="349" spans="2:3" x14ac:dyDescent="0.25">
      <c r="B349" s="1366"/>
      <c r="C349" s="1366"/>
    </row>
    <row r="350" spans="2:3" x14ac:dyDescent="0.25">
      <c r="B350" s="1366"/>
      <c r="C350" s="1366"/>
    </row>
    <row r="351" spans="2:3" x14ac:dyDescent="0.25">
      <c r="B351" s="1366"/>
      <c r="C351" s="1366"/>
    </row>
    <row r="352" spans="2:3" x14ac:dyDescent="0.25">
      <c r="B352" s="1366"/>
      <c r="C352" s="1366"/>
    </row>
    <row r="353" spans="2:3" x14ac:dyDescent="0.25">
      <c r="B353" s="1366"/>
      <c r="C353" s="1366"/>
    </row>
    <row r="354" spans="2:3" x14ac:dyDescent="0.25">
      <c r="B354" s="1366"/>
      <c r="C354" s="1366"/>
    </row>
    <row r="355" spans="2:3" x14ac:dyDescent="0.25">
      <c r="B355" s="1366"/>
      <c r="C355" s="1366"/>
    </row>
    <row r="356" spans="2:3" x14ac:dyDescent="0.25">
      <c r="B356" s="1366"/>
      <c r="C356" s="1366"/>
    </row>
    <row r="357" spans="2:3" x14ac:dyDescent="0.25">
      <c r="B357" s="1366"/>
      <c r="C357" s="1366"/>
    </row>
    <row r="358" spans="2:3" x14ac:dyDescent="0.25">
      <c r="B358" s="1366"/>
      <c r="C358" s="1366"/>
    </row>
    <row r="359" spans="2:3" x14ac:dyDescent="0.25">
      <c r="B359" s="1366"/>
      <c r="C359" s="1366"/>
    </row>
    <row r="360" spans="2:3" x14ac:dyDescent="0.25">
      <c r="B360" s="1366"/>
      <c r="C360" s="1366"/>
    </row>
    <row r="361" spans="2:3" x14ac:dyDescent="0.25">
      <c r="B361" s="1366"/>
      <c r="C361" s="1366"/>
    </row>
    <row r="362" spans="2:3" x14ac:dyDescent="0.25">
      <c r="B362" s="1366"/>
      <c r="C362" s="1366"/>
    </row>
    <row r="363" spans="2:3" x14ac:dyDescent="0.25">
      <c r="B363" s="1366"/>
      <c r="C363" s="1366"/>
    </row>
    <row r="364" spans="2:3" x14ac:dyDescent="0.25">
      <c r="B364" s="1366"/>
      <c r="C364" s="1366"/>
    </row>
    <row r="365" spans="2:3" x14ac:dyDescent="0.25">
      <c r="B365" s="1366"/>
      <c r="C365" s="1366"/>
    </row>
    <row r="366" spans="2:3" x14ac:dyDescent="0.25">
      <c r="B366" s="1366"/>
      <c r="C366" s="1366"/>
    </row>
    <row r="367" spans="2:3" x14ac:dyDescent="0.25">
      <c r="B367" s="1366"/>
      <c r="C367" s="1366"/>
    </row>
    <row r="368" spans="2:3" x14ac:dyDescent="0.25">
      <c r="B368" s="1366"/>
      <c r="C368" s="1366"/>
    </row>
    <row r="369" spans="2:3" x14ac:dyDescent="0.25">
      <c r="B369" s="1366"/>
      <c r="C369" s="1366"/>
    </row>
    <row r="370" spans="2:3" x14ac:dyDescent="0.25">
      <c r="B370" s="1366"/>
      <c r="C370" s="1366"/>
    </row>
    <row r="371" spans="2:3" x14ac:dyDescent="0.25">
      <c r="B371" s="1366"/>
      <c r="C371" s="1366"/>
    </row>
    <row r="372" spans="2:3" x14ac:dyDescent="0.25">
      <c r="B372" s="1366"/>
      <c r="C372" s="1366"/>
    </row>
    <row r="373" spans="2:3" x14ac:dyDescent="0.25">
      <c r="B373" s="1366"/>
      <c r="C373" s="1366"/>
    </row>
    <row r="374" spans="2:3" x14ac:dyDescent="0.25">
      <c r="B374" s="1366"/>
      <c r="C374" s="1366"/>
    </row>
    <row r="375" spans="2:3" x14ac:dyDescent="0.25">
      <c r="B375" s="1366"/>
      <c r="C375" s="1366"/>
    </row>
    <row r="376" spans="2:3" x14ac:dyDescent="0.25">
      <c r="B376" s="1366"/>
      <c r="C376" s="1366"/>
    </row>
    <row r="377" spans="2:3" x14ac:dyDescent="0.25">
      <c r="B377" s="1366"/>
      <c r="C377" s="1366"/>
    </row>
    <row r="378" spans="2:3" x14ac:dyDescent="0.25">
      <c r="B378" s="1366"/>
      <c r="C378" s="1366"/>
    </row>
    <row r="379" spans="2:3" x14ac:dyDescent="0.25">
      <c r="B379" s="1366"/>
      <c r="C379" s="1366"/>
    </row>
    <row r="380" spans="2:3" x14ac:dyDescent="0.25">
      <c r="B380" s="1366"/>
      <c r="C380" s="1366"/>
    </row>
    <row r="381" spans="2:3" x14ac:dyDescent="0.25">
      <c r="B381" s="1366"/>
      <c r="C381" s="1366"/>
    </row>
    <row r="382" spans="2:3" x14ac:dyDescent="0.25">
      <c r="B382" s="1366"/>
      <c r="C382" s="1366"/>
    </row>
    <row r="383" spans="2:3" x14ac:dyDescent="0.25">
      <c r="B383" s="1366"/>
      <c r="C383" s="1366"/>
    </row>
    <row r="384" spans="2:3" x14ac:dyDescent="0.25">
      <c r="B384" s="1366"/>
      <c r="C384" s="1366"/>
    </row>
    <row r="385" spans="2:3" x14ac:dyDescent="0.25">
      <c r="B385" s="1366"/>
      <c r="C385" s="1366"/>
    </row>
    <row r="386" spans="2:3" x14ac:dyDescent="0.25">
      <c r="B386" s="1366"/>
      <c r="C386" s="1366"/>
    </row>
    <row r="387" spans="2:3" x14ac:dyDescent="0.25">
      <c r="B387" s="1366"/>
      <c r="C387" s="1366"/>
    </row>
    <row r="388" spans="2:3" x14ac:dyDescent="0.25">
      <c r="B388" s="1366"/>
      <c r="C388" s="1366"/>
    </row>
    <row r="389" spans="2:3" x14ac:dyDescent="0.25">
      <c r="B389" s="1366"/>
      <c r="C389" s="1366"/>
    </row>
    <row r="390" spans="2:3" x14ac:dyDescent="0.25">
      <c r="B390" s="1366"/>
      <c r="C390" s="1366"/>
    </row>
    <row r="391" spans="2:3" x14ac:dyDescent="0.25">
      <c r="B391" s="1366"/>
      <c r="C391" s="1366"/>
    </row>
    <row r="392" spans="2:3" x14ac:dyDescent="0.25">
      <c r="B392" s="1366"/>
      <c r="C392" s="1366"/>
    </row>
    <row r="393" spans="2:3" x14ac:dyDescent="0.25">
      <c r="B393" s="1366"/>
      <c r="C393" s="1366"/>
    </row>
    <row r="394" spans="2:3" x14ac:dyDescent="0.25">
      <c r="B394" s="1366"/>
      <c r="C394" s="1366"/>
    </row>
    <row r="395" spans="2:3" x14ac:dyDescent="0.25">
      <c r="B395" s="1366"/>
      <c r="C395" s="1366"/>
    </row>
    <row r="396" spans="2:3" x14ac:dyDescent="0.25">
      <c r="B396" s="1366"/>
      <c r="C396" s="1366"/>
    </row>
    <row r="397" spans="2:3" x14ac:dyDescent="0.25">
      <c r="B397" s="1366"/>
      <c r="C397" s="1366"/>
    </row>
    <row r="398" spans="2:3" x14ac:dyDescent="0.25">
      <c r="B398" s="1366"/>
      <c r="C398" s="1366"/>
    </row>
    <row r="399" spans="2:3" x14ac:dyDescent="0.25">
      <c r="B399" s="1366"/>
      <c r="C399" s="1366"/>
    </row>
    <row r="400" spans="2:3" x14ac:dyDescent="0.25">
      <c r="B400" s="1366"/>
      <c r="C400" s="1366"/>
    </row>
    <row r="401" spans="2:3" x14ac:dyDescent="0.25">
      <c r="B401" s="1366"/>
      <c r="C401" s="1366"/>
    </row>
    <row r="402" spans="2:3" x14ac:dyDescent="0.25">
      <c r="B402" s="1366"/>
      <c r="C402" s="1366"/>
    </row>
    <row r="403" spans="2:3" x14ac:dyDescent="0.25">
      <c r="B403" s="1366"/>
      <c r="C403" s="1366"/>
    </row>
    <row r="404" spans="2:3" x14ac:dyDescent="0.25">
      <c r="B404" s="1366"/>
      <c r="C404" s="1366"/>
    </row>
    <row r="405" spans="2:3" x14ac:dyDescent="0.25">
      <c r="B405" s="1366"/>
      <c r="C405" s="1366"/>
    </row>
    <row r="406" spans="2:3" x14ac:dyDescent="0.25">
      <c r="B406" s="1366"/>
      <c r="C406" s="1366"/>
    </row>
    <row r="407" spans="2:3" x14ac:dyDescent="0.25">
      <c r="B407" s="1366"/>
      <c r="C407" s="1366"/>
    </row>
    <row r="408" spans="2:3" x14ac:dyDescent="0.25">
      <c r="B408" s="1366"/>
      <c r="C408" s="1366"/>
    </row>
    <row r="409" spans="2:3" x14ac:dyDescent="0.25">
      <c r="B409" s="1366"/>
      <c r="C409" s="1366"/>
    </row>
    <row r="410" spans="2:3" x14ac:dyDescent="0.25">
      <c r="B410" s="1366"/>
      <c r="C410" s="1366"/>
    </row>
    <row r="411" spans="2:3" x14ac:dyDescent="0.25">
      <c r="B411" s="1366"/>
      <c r="C411" s="1366"/>
    </row>
    <row r="412" spans="2:3" x14ac:dyDescent="0.25">
      <c r="B412" s="1366"/>
      <c r="C412" s="1366"/>
    </row>
    <row r="413" spans="2:3" x14ac:dyDescent="0.25">
      <c r="B413" s="1366"/>
      <c r="C413" s="1366"/>
    </row>
    <row r="414" spans="2:3" x14ac:dyDescent="0.25">
      <c r="B414" s="1366"/>
      <c r="C414" s="1366"/>
    </row>
    <row r="415" spans="2:3" x14ac:dyDescent="0.25">
      <c r="B415" s="1366"/>
      <c r="C415" s="1366"/>
    </row>
    <row r="416" spans="2:3" x14ac:dyDescent="0.25">
      <c r="B416" s="1366"/>
      <c r="C416" s="1366"/>
    </row>
    <row r="417" spans="2:3" x14ac:dyDescent="0.25">
      <c r="B417" s="1366"/>
      <c r="C417" s="1366"/>
    </row>
    <row r="418" spans="2:3" x14ac:dyDescent="0.25">
      <c r="B418" s="1366"/>
      <c r="C418" s="1366"/>
    </row>
    <row r="419" spans="2:3" x14ac:dyDescent="0.25">
      <c r="B419" s="1366"/>
      <c r="C419" s="1366"/>
    </row>
    <row r="420" spans="2:3" x14ac:dyDescent="0.25">
      <c r="B420" s="1366"/>
      <c r="C420" s="1366"/>
    </row>
    <row r="421" spans="2:3" x14ac:dyDescent="0.25">
      <c r="B421" s="1366"/>
      <c r="C421" s="1366"/>
    </row>
    <row r="422" spans="2:3" x14ac:dyDescent="0.25">
      <c r="B422" s="1366"/>
      <c r="C422" s="1366"/>
    </row>
    <row r="423" spans="2:3" x14ac:dyDescent="0.25">
      <c r="B423" s="1366"/>
      <c r="C423" s="1366"/>
    </row>
    <row r="424" spans="2:3" x14ac:dyDescent="0.25">
      <c r="B424" s="1366"/>
      <c r="C424" s="1366"/>
    </row>
    <row r="425" spans="2:3" x14ac:dyDescent="0.25">
      <c r="B425" s="1366"/>
      <c r="C425" s="1366"/>
    </row>
    <row r="426" spans="2:3" x14ac:dyDescent="0.25">
      <c r="B426" s="1366"/>
      <c r="C426" s="1366"/>
    </row>
    <row r="427" spans="2:3" x14ac:dyDescent="0.25">
      <c r="B427" s="1366"/>
      <c r="C427" s="1366"/>
    </row>
    <row r="428" spans="2:3" x14ac:dyDescent="0.25">
      <c r="B428" s="1366"/>
      <c r="C428" s="1366"/>
    </row>
    <row r="429" spans="2:3" x14ac:dyDescent="0.25">
      <c r="B429" s="1366"/>
      <c r="C429" s="1366"/>
    </row>
    <row r="430" spans="2:3" x14ac:dyDescent="0.25">
      <c r="B430" s="1366"/>
      <c r="C430" s="1366"/>
    </row>
    <row r="431" spans="2:3" x14ac:dyDescent="0.25">
      <c r="B431" s="1366"/>
      <c r="C431" s="1366"/>
    </row>
    <row r="432" spans="2:3" x14ac:dyDescent="0.25">
      <c r="B432" s="1366"/>
      <c r="C432" s="1366"/>
    </row>
    <row r="433" spans="2:3" x14ac:dyDescent="0.25">
      <c r="B433" s="1366"/>
      <c r="C433" s="1366"/>
    </row>
    <row r="434" spans="2:3" x14ac:dyDescent="0.25">
      <c r="B434" s="1366"/>
      <c r="C434" s="1366"/>
    </row>
    <row r="435" spans="2:3" x14ac:dyDescent="0.25">
      <c r="B435" s="1366"/>
      <c r="C435" s="1366"/>
    </row>
    <row r="436" spans="2:3" x14ac:dyDescent="0.25">
      <c r="B436" s="1366"/>
      <c r="C436" s="1366"/>
    </row>
    <row r="437" spans="2:3" x14ac:dyDescent="0.25">
      <c r="B437" s="1366"/>
      <c r="C437" s="1366"/>
    </row>
    <row r="438" spans="2:3" x14ac:dyDescent="0.25">
      <c r="B438" s="1366"/>
      <c r="C438" s="1366"/>
    </row>
    <row r="439" spans="2:3" x14ac:dyDescent="0.25">
      <c r="B439" s="1366"/>
      <c r="C439" s="1366"/>
    </row>
    <row r="440" spans="2:3" x14ac:dyDescent="0.25">
      <c r="B440" s="1366"/>
      <c r="C440" s="1366"/>
    </row>
    <row r="441" spans="2:3" x14ac:dyDescent="0.25">
      <c r="B441" s="1366"/>
      <c r="C441" s="1366"/>
    </row>
    <row r="442" spans="2:3" x14ac:dyDescent="0.25">
      <c r="B442" s="1366"/>
      <c r="C442" s="1366"/>
    </row>
    <row r="443" spans="2:3" x14ac:dyDescent="0.25">
      <c r="B443" s="1366"/>
      <c r="C443" s="1366"/>
    </row>
    <row r="444" spans="2:3" x14ac:dyDescent="0.25">
      <c r="B444" s="1366"/>
      <c r="C444" s="1366"/>
    </row>
    <row r="445" spans="2:3" x14ac:dyDescent="0.25">
      <c r="B445" s="1366"/>
      <c r="C445" s="1366"/>
    </row>
    <row r="446" spans="2:3" x14ac:dyDescent="0.25">
      <c r="B446" s="1366"/>
      <c r="C446" s="1366"/>
    </row>
    <row r="447" spans="2:3" x14ac:dyDescent="0.25">
      <c r="B447" s="1366"/>
      <c r="C447" s="1366"/>
    </row>
    <row r="448" spans="2:3" x14ac:dyDescent="0.25">
      <c r="B448" s="1366"/>
      <c r="C448" s="1366"/>
    </row>
    <row r="449" spans="2:3" x14ac:dyDescent="0.25">
      <c r="B449" s="1366"/>
      <c r="C449" s="1366"/>
    </row>
    <row r="450" spans="2:3" x14ac:dyDescent="0.25">
      <c r="B450" s="1366"/>
      <c r="C450" s="1366"/>
    </row>
    <row r="451" spans="2:3" x14ac:dyDescent="0.25">
      <c r="B451" s="1366"/>
      <c r="C451" s="1366"/>
    </row>
    <row r="452" spans="2:3" x14ac:dyDescent="0.25">
      <c r="B452" s="1366"/>
      <c r="C452" s="1366"/>
    </row>
    <row r="453" spans="2:3" x14ac:dyDescent="0.25">
      <c r="B453" s="1366"/>
      <c r="C453" s="1366"/>
    </row>
    <row r="454" spans="2:3" x14ac:dyDescent="0.25">
      <c r="B454" s="1366"/>
      <c r="C454" s="1366"/>
    </row>
    <row r="455" spans="2:3" x14ac:dyDescent="0.25">
      <c r="B455" s="1366"/>
      <c r="C455" s="1366"/>
    </row>
    <row r="456" spans="2:3" x14ac:dyDescent="0.25">
      <c r="B456" s="1366"/>
      <c r="C456" s="1366"/>
    </row>
    <row r="457" spans="2:3" x14ac:dyDescent="0.25">
      <c r="B457" s="1366"/>
      <c r="C457" s="1366"/>
    </row>
    <row r="458" spans="2:3" x14ac:dyDescent="0.25">
      <c r="B458" s="1366"/>
      <c r="C458" s="1366"/>
    </row>
    <row r="459" spans="2:3" x14ac:dyDescent="0.25">
      <c r="B459" s="1366"/>
      <c r="C459" s="1366"/>
    </row>
    <row r="460" spans="2:3" x14ac:dyDescent="0.25">
      <c r="B460" s="1366"/>
      <c r="C460" s="1366"/>
    </row>
    <row r="461" spans="2:3" x14ac:dyDescent="0.25">
      <c r="B461" s="1366"/>
      <c r="C461" s="1366"/>
    </row>
    <row r="462" spans="2:3" x14ac:dyDescent="0.25">
      <c r="B462" s="1366"/>
      <c r="C462" s="1366"/>
    </row>
    <row r="463" spans="2:3" x14ac:dyDescent="0.25">
      <c r="B463" s="1366"/>
      <c r="C463" s="1366"/>
    </row>
    <row r="464" spans="2:3" x14ac:dyDescent="0.25">
      <c r="B464" s="1366"/>
      <c r="C464" s="1366"/>
    </row>
    <row r="465" spans="2:3" x14ac:dyDescent="0.25">
      <c r="B465" s="1366"/>
      <c r="C465" s="1366"/>
    </row>
    <row r="466" spans="2:3" x14ac:dyDescent="0.25">
      <c r="B466" s="1366"/>
      <c r="C466" s="1366"/>
    </row>
    <row r="467" spans="2:3" x14ac:dyDescent="0.25">
      <c r="B467" s="1366"/>
      <c r="C467" s="1366"/>
    </row>
    <row r="468" spans="2:3" x14ac:dyDescent="0.25">
      <c r="B468" s="1366"/>
      <c r="C468" s="1366"/>
    </row>
    <row r="469" spans="2:3" x14ac:dyDescent="0.25">
      <c r="B469" s="1366"/>
      <c r="C469" s="1366"/>
    </row>
    <row r="470" spans="2:3" x14ac:dyDescent="0.25">
      <c r="B470" s="1366"/>
      <c r="C470" s="1366"/>
    </row>
    <row r="471" spans="2:3" x14ac:dyDescent="0.25">
      <c r="B471" s="1366"/>
      <c r="C471" s="1366"/>
    </row>
    <row r="472" spans="2:3" x14ac:dyDescent="0.25">
      <c r="B472" s="1366"/>
      <c r="C472" s="1366"/>
    </row>
    <row r="473" spans="2:3" x14ac:dyDescent="0.25">
      <c r="B473" s="1366"/>
      <c r="C473" s="1366"/>
    </row>
    <row r="474" spans="2:3" x14ac:dyDescent="0.25">
      <c r="B474" s="1366"/>
      <c r="C474" s="1366"/>
    </row>
    <row r="475" spans="2:3" x14ac:dyDescent="0.25">
      <c r="B475" s="1366"/>
      <c r="C475" s="1366"/>
    </row>
    <row r="476" spans="2:3" x14ac:dyDescent="0.25">
      <c r="B476" s="1366"/>
      <c r="C476" s="1366"/>
    </row>
    <row r="477" spans="2:3" x14ac:dyDescent="0.25">
      <c r="B477" s="1366"/>
      <c r="C477" s="1366"/>
    </row>
    <row r="478" spans="2:3" x14ac:dyDescent="0.25">
      <c r="B478" s="1366"/>
      <c r="C478" s="1366"/>
    </row>
    <row r="479" spans="2:3" x14ac:dyDescent="0.25">
      <c r="B479" s="1366"/>
      <c r="C479" s="1366"/>
    </row>
    <row r="480" spans="2:3" x14ac:dyDescent="0.25">
      <c r="B480" s="1366"/>
      <c r="C480" s="1366"/>
    </row>
    <row r="481" spans="2:3" x14ac:dyDescent="0.25">
      <c r="B481" s="1366"/>
      <c r="C481" s="1366"/>
    </row>
    <row r="482" spans="2:3" x14ac:dyDescent="0.25">
      <c r="B482" s="1366"/>
      <c r="C482" s="1366"/>
    </row>
    <row r="483" spans="2:3" x14ac:dyDescent="0.25">
      <c r="B483" s="1366"/>
      <c r="C483" s="1366"/>
    </row>
    <row r="484" spans="2:3" x14ac:dyDescent="0.25">
      <c r="B484" s="1366"/>
      <c r="C484" s="1366"/>
    </row>
    <row r="485" spans="2:3" x14ac:dyDescent="0.25">
      <c r="B485" s="1366"/>
      <c r="C485" s="1366"/>
    </row>
    <row r="486" spans="2:3" x14ac:dyDescent="0.25">
      <c r="B486" s="1366"/>
      <c r="C486" s="1366"/>
    </row>
    <row r="487" spans="2:3" x14ac:dyDescent="0.25">
      <c r="B487" s="1366"/>
      <c r="C487" s="1366"/>
    </row>
    <row r="488" spans="2:3" x14ac:dyDescent="0.25">
      <c r="B488" s="1366"/>
      <c r="C488" s="1366"/>
    </row>
    <row r="489" spans="2:3" x14ac:dyDescent="0.25">
      <c r="B489" s="1366"/>
      <c r="C489" s="1366"/>
    </row>
    <row r="490" spans="2:3" x14ac:dyDescent="0.25">
      <c r="B490" s="1366"/>
      <c r="C490" s="1366"/>
    </row>
    <row r="491" spans="2:3" x14ac:dyDescent="0.25">
      <c r="B491" s="1366"/>
      <c r="C491" s="1366"/>
    </row>
    <row r="492" spans="2:3" x14ac:dyDescent="0.25">
      <c r="B492" s="1366"/>
      <c r="C492" s="1366"/>
    </row>
    <row r="493" spans="2:3" x14ac:dyDescent="0.25">
      <c r="B493" s="1366"/>
      <c r="C493" s="1366"/>
    </row>
    <row r="494" spans="2:3" x14ac:dyDescent="0.25">
      <c r="B494" s="1366"/>
      <c r="C494" s="1366"/>
    </row>
    <row r="495" spans="2:3" x14ac:dyDescent="0.25">
      <c r="B495" s="1366"/>
      <c r="C495" s="1366"/>
    </row>
    <row r="496" spans="2:3" x14ac:dyDescent="0.25">
      <c r="B496" s="1366"/>
      <c r="C496" s="1366"/>
    </row>
    <row r="497" spans="2:3" x14ac:dyDescent="0.25">
      <c r="B497" s="1366"/>
      <c r="C497" s="1366"/>
    </row>
    <row r="498" spans="2:3" x14ac:dyDescent="0.25">
      <c r="B498" s="1366"/>
      <c r="C498" s="1366"/>
    </row>
    <row r="499" spans="2:3" x14ac:dyDescent="0.25">
      <c r="B499" s="1366"/>
      <c r="C499" s="1366"/>
    </row>
    <row r="500" spans="2:3" x14ac:dyDescent="0.25">
      <c r="B500" s="1366"/>
      <c r="C500" s="1366"/>
    </row>
    <row r="501" spans="2:3" x14ac:dyDescent="0.25">
      <c r="B501" s="1366"/>
      <c r="C501" s="1366"/>
    </row>
    <row r="502" spans="2:3" x14ac:dyDescent="0.25">
      <c r="B502" s="1366"/>
      <c r="C502" s="1366"/>
    </row>
    <row r="503" spans="2:3" x14ac:dyDescent="0.25">
      <c r="B503" s="1366"/>
      <c r="C503" s="1366"/>
    </row>
    <row r="504" spans="2:3" x14ac:dyDescent="0.25">
      <c r="B504" s="1366"/>
      <c r="C504" s="1366"/>
    </row>
    <row r="505" spans="2:3" x14ac:dyDescent="0.25">
      <c r="B505" s="1366"/>
      <c r="C505" s="1366"/>
    </row>
    <row r="506" spans="2:3" x14ac:dyDescent="0.25">
      <c r="B506" s="1366"/>
      <c r="C506" s="1366"/>
    </row>
    <row r="507" spans="2:3" x14ac:dyDescent="0.25">
      <c r="B507" s="1366"/>
      <c r="C507" s="1366"/>
    </row>
    <row r="508" spans="2:3" x14ac:dyDescent="0.25">
      <c r="B508" s="1366"/>
      <c r="C508" s="1366"/>
    </row>
    <row r="509" spans="2:3" x14ac:dyDescent="0.25">
      <c r="B509" s="1366"/>
      <c r="C509" s="1366"/>
    </row>
    <row r="510" spans="2:3" x14ac:dyDescent="0.25">
      <c r="B510" s="1366"/>
      <c r="C510" s="1366"/>
    </row>
    <row r="511" spans="2:3" x14ac:dyDescent="0.25">
      <c r="B511" s="1366"/>
      <c r="C511" s="1366"/>
    </row>
    <row r="512" spans="2:3" x14ac:dyDescent="0.25">
      <c r="B512" s="1366"/>
      <c r="C512" s="1366"/>
    </row>
    <row r="513" spans="2:3" x14ac:dyDescent="0.25">
      <c r="B513" s="1366"/>
      <c r="C513" s="1366"/>
    </row>
    <row r="514" spans="2:3" x14ac:dyDescent="0.25">
      <c r="B514" s="1366"/>
      <c r="C514" s="1366"/>
    </row>
    <row r="515" spans="2:3" x14ac:dyDescent="0.25">
      <c r="B515" s="1366"/>
      <c r="C515" s="1366"/>
    </row>
    <row r="516" spans="2:3" x14ac:dyDescent="0.25">
      <c r="B516" s="1366"/>
      <c r="C516" s="1366"/>
    </row>
    <row r="517" spans="2:3" x14ac:dyDescent="0.25">
      <c r="B517" s="1366"/>
      <c r="C517" s="1366"/>
    </row>
    <row r="518" spans="2:3" x14ac:dyDescent="0.25">
      <c r="B518" s="1366"/>
      <c r="C518" s="1366"/>
    </row>
    <row r="519" spans="2:3" x14ac:dyDescent="0.25">
      <c r="B519" s="1366"/>
      <c r="C519" s="1366"/>
    </row>
    <row r="520" spans="2:3" x14ac:dyDescent="0.25">
      <c r="B520" s="1366"/>
      <c r="C520" s="1366"/>
    </row>
    <row r="521" spans="2:3" x14ac:dyDescent="0.25">
      <c r="B521" s="1366"/>
      <c r="C521" s="1366"/>
    </row>
    <row r="522" spans="2:3" x14ac:dyDescent="0.25">
      <c r="B522" s="1366"/>
      <c r="C522" s="1366"/>
    </row>
    <row r="523" spans="2:3" x14ac:dyDescent="0.25">
      <c r="B523" s="1366"/>
      <c r="C523" s="1366"/>
    </row>
    <row r="524" spans="2:3" x14ac:dyDescent="0.25">
      <c r="B524" s="1366"/>
      <c r="C524" s="1366"/>
    </row>
    <row r="525" spans="2:3" x14ac:dyDescent="0.25">
      <c r="B525" s="1366"/>
      <c r="C525" s="1366"/>
    </row>
    <row r="526" spans="2:3" x14ac:dyDescent="0.25">
      <c r="B526" s="1366"/>
      <c r="C526" s="1366"/>
    </row>
    <row r="527" spans="2:3" x14ac:dyDescent="0.25">
      <c r="B527" s="1366"/>
      <c r="C527" s="1366"/>
    </row>
    <row r="528" spans="2:3" x14ac:dyDescent="0.25">
      <c r="B528" s="1366"/>
      <c r="C528" s="1366"/>
    </row>
    <row r="529" spans="2:3" x14ac:dyDescent="0.25">
      <c r="B529" s="1366"/>
      <c r="C529" s="1366"/>
    </row>
    <row r="530" spans="2:3" x14ac:dyDescent="0.25">
      <c r="B530" s="1366"/>
      <c r="C530" s="1366"/>
    </row>
    <row r="531" spans="2:3" x14ac:dyDescent="0.25">
      <c r="B531" s="1366"/>
      <c r="C531" s="1366"/>
    </row>
    <row r="532" spans="2:3" x14ac:dyDescent="0.25">
      <c r="B532" s="1366"/>
      <c r="C532" s="1366"/>
    </row>
    <row r="533" spans="2:3" x14ac:dyDescent="0.25">
      <c r="B533" s="1366"/>
      <c r="C533" s="1366"/>
    </row>
    <row r="534" spans="2:3" x14ac:dyDescent="0.25">
      <c r="B534" s="1366"/>
      <c r="C534" s="1366"/>
    </row>
    <row r="535" spans="2:3" x14ac:dyDescent="0.25">
      <c r="B535" s="1366"/>
      <c r="C535" s="1366"/>
    </row>
    <row r="536" spans="2:3" x14ac:dyDescent="0.25">
      <c r="B536" s="1366"/>
      <c r="C536" s="1366"/>
    </row>
    <row r="537" spans="2:3" x14ac:dyDescent="0.25">
      <c r="B537" s="1366"/>
      <c r="C537" s="1366"/>
    </row>
    <row r="538" spans="2:3" x14ac:dyDescent="0.25">
      <c r="B538" s="1366"/>
      <c r="C538" s="1366"/>
    </row>
    <row r="539" spans="2:3" x14ac:dyDescent="0.25">
      <c r="B539" s="1366"/>
      <c r="C539" s="1366"/>
    </row>
    <row r="540" spans="2:3" x14ac:dyDescent="0.25">
      <c r="B540" s="1366"/>
      <c r="C540" s="1366"/>
    </row>
    <row r="541" spans="2:3" x14ac:dyDescent="0.25">
      <c r="B541" s="1366"/>
      <c r="C541" s="1366"/>
    </row>
    <row r="542" spans="2:3" x14ac:dyDescent="0.25">
      <c r="B542" s="1366"/>
      <c r="C542" s="1366"/>
    </row>
    <row r="543" spans="2:3" x14ac:dyDescent="0.25">
      <c r="B543" s="1366"/>
      <c r="C543" s="1366"/>
    </row>
    <row r="544" spans="2:3" x14ac:dyDescent="0.25">
      <c r="B544" s="1366"/>
      <c r="C544" s="1366"/>
    </row>
    <row r="545" spans="2:3" x14ac:dyDescent="0.25">
      <c r="B545" s="1366"/>
      <c r="C545" s="1366"/>
    </row>
    <row r="546" spans="2:3" x14ac:dyDescent="0.25">
      <c r="B546" s="1366"/>
      <c r="C546" s="1366"/>
    </row>
    <row r="547" spans="2:3" x14ac:dyDescent="0.25">
      <c r="B547" s="1366"/>
      <c r="C547" s="1366"/>
    </row>
    <row r="548" spans="2:3" x14ac:dyDescent="0.25">
      <c r="B548" s="1366"/>
      <c r="C548" s="1366"/>
    </row>
    <row r="549" spans="2:3" x14ac:dyDescent="0.25">
      <c r="B549" s="1366"/>
      <c r="C549" s="1366"/>
    </row>
    <row r="550" spans="2:3" x14ac:dyDescent="0.25">
      <c r="B550" s="1366"/>
      <c r="C550" s="1366"/>
    </row>
    <row r="551" spans="2:3" x14ac:dyDescent="0.25">
      <c r="B551" s="1366"/>
      <c r="C551" s="1366"/>
    </row>
    <row r="552" spans="2:3" x14ac:dyDescent="0.25">
      <c r="B552" s="1366"/>
      <c r="C552" s="1366"/>
    </row>
    <row r="553" spans="2:3" x14ac:dyDescent="0.25">
      <c r="B553" s="1366"/>
      <c r="C553" s="1366"/>
    </row>
    <row r="554" spans="2:3" x14ac:dyDescent="0.25">
      <c r="B554" s="1366"/>
      <c r="C554" s="1366"/>
    </row>
    <row r="555" spans="2:3" x14ac:dyDescent="0.25">
      <c r="B555" s="1366"/>
      <c r="C555" s="1366"/>
    </row>
    <row r="556" spans="2:3" x14ac:dyDescent="0.25">
      <c r="B556" s="1366"/>
      <c r="C556" s="1366"/>
    </row>
    <row r="557" spans="2:3" x14ac:dyDescent="0.25">
      <c r="B557" s="1366"/>
      <c r="C557" s="1366"/>
    </row>
    <row r="558" spans="2:3" x14ac:dyDescent="0.25">
      <c r="B558" s="1366"/>
      <c r="C558" s="1366"/>
    </row>
    <row r="559" spans="2:3" x14ac:dyDescent="0.25">
      <c r="B559" s="1366"/>
      <c r="C559" s="1366"/>
    </row>
    <row r="560" spans="2:3" x14ac:dyDescent="0.25">
      <c r="B560" s="1366"/>
      <c r="C560" s="1366"/>
    </row>
    <row r="561" spans="2:3" x14ac:dyDescent="0.25">
      <c r="B561" s="1366"/>
      <c r="C561" s="1366"/>
    </row>
    <row r="562" spans="2:3" x14ac:dyDescent="0.25">
      <c r="B562" s="1366"/>
      <c r="C562" s="1366"/>
    </row>
    <row r="563" spans="2:3" x14ac:dyDescent="0.25">
      <c r="B563" s="1366"/>
      <c r="C563" s="1366"/>
    </row>
    <row r="564" spans="2:3" x14ac:dyDescent="0.25">
      <c r="B564" s="1366"/>
      <c r="C564" s="1366"/>
    </row>
    <row r="565" spans="2:3" x14ac:dyDescent="0.25">
      <c r="B565" s="1366"/>
      <c r="C565" s="1366"/>
    </row>
    <row r="566" spans="2:3" x14ac:dyDescent="0.25">
      <c r="B566" s="1366"/>
      <c r="C566" s="1366"/>
    </row>
    <row r="567" spans="2:3" x14ac:dyDescent="0.25">
      <c r="B567" s="1366"/>
      <c r="C567" s="1366"/>
    </row>
    <row r="568" spans="2:3" x14ac:dyDescent="0.25">
      <c r="B568" s="1366"/>
      <c r="C568" s="1366"/>
    </row>
    <row r="569" spans="2:3" x14ac:dyDescent="0.25">
      <c r="B569" s="1366"/>
      <c r="C569" s="1366"/>
    </row>
    <row r="570" spans="2:3" x14ac:dyDescent="0.25">
      <c r="B570" s="1366"/>
      <c r="C570" s="1366"/>
    </row>
    <row r="571" spans="2:3" x14ac:dyDescent="0.25">
      <c r="B571" s="1366"/>
      <c r="C571" s="1366"/>
    </row>
    <row r="572" spans="2:3" x14ac:dyDescent="0.25">
      <c r="B572" s="1366"/>
      <c r="C572" s="1366"/>
    </row>
    <row r="573" spans="2:3" x14ac:dyDescent="0.25">
      <c r="B573" s="1366"/>
      <c r="C573" s="1366"/>
    </row>
    <row r="574" spans="2:3" x14ac:dyDescent="0.25">
      <c r="B574" s="1366"/>
      <c r="C574" s="1366"/>
    </row>
    <row r="575" spans="2:3" x14ac:dyDescent="0.25">
      <c r="B575" s="1366"/>
      <c r="C575" s="1366"/>
    </row>
    <row r="576" spans="2:3" x14ac:dyDescent="0.25">
      <c r="B576" s="1366"/>
      <c r="C576" s="1366"/>
    </row>
    <row r="577" spans="2:3" x14ac:dyDescent="0.25">
      <c r="B577" s="1366"/>
      <c r="C577" s="1366"/>
    </row>
    <row r="578" spans="2:3" x14ac:dyDescent="0.25">
      <c r="B578" s="1366"/>
      <c r="C578" s="1366"/>
    </row>
    <row r="579" spans="2:3" x14ac:dyDescent="0.25">
      <c r="B579" s="1366"/>
      <c r="C579" s="1366"/>
    </row>
    <row r="580" spans="2:3" x14ac:dyDescent="0.25">
      <c r="B580" s="1366"/>
      <c r="C580" s="1366"/>
    </row>
    <row r="581" spans="2:3" x14ac:dyDescent="0.25">
      <c r="B581" s="1366"/>
      <c r="C581" s="1366"/>
    </row>
    <row r="582" spans="2:3" x14ac:dyDescent="0.25">
      <c r="B582" s="1366"/>
      <c r="C582" s="1366"/>
    </row>
    <row r="583" spans="2:3" x14ac:dyDescent="0.25">
      <c r="B583" s="1366"/>
      <c r="C583" s="1366"/>
    </row>
    <row r="584" spans="2:3" x14ac:dyDescent="0.25">
      <c r="B584" s="1366"/>
      <c r="C584" s="1366"/>
    </row>
    <row r="585" spans="2:3" x14ac:dyDescent="0.25">
      <c r="B585" s="1366"/>
      <c r="C585" s="1366"/>
    </row>
    <row r="586" spans="2:3" x14ac:dyDescent="0.25">
      <c r="B586" s="1366"/>
      <c r="C586" s="1366"/>
    </row>
    <row r="587" spans="2:3" x14ac:dyDescent="0.25">
      <c r="B587" s="1366"/>
      <c r="C587" s="1366"/>
    </row>
    <row r="588" spans="2:3" x14ac:dyDescent="0.25">
      <c r="B588" s="1366"/>
      <c r="C588" s="1366"/>
    </row>
    <row r="589" spans="2:3" x14ac:dyDescent="0.25">
      <c r="B589" s="1366"/>
      <c r="C589" s="1366"/>
    </row>
    <row r="590" spans="2:3" x14ac:dyDescent="0.25">
      <c r="B590" s="1366"/>
      <c r="C590" s="1366"/>
    </row>
    <row r="591" spans="2:3" x14ac:dyDescent="0.25">
      <c r="B591" s="1366"/>
      <c r="C591" s="1366"/>
    </row>
    <row r="592" spans="2:3" x14ac:dyDescent="0.25">
      <c r="B592" s="1366"/>
      <c r="C592" s="1366"/>
    </row>
    <row r="593" spans="2:3" x14ac:dyDescent="0.25">
      <c r="B593" s="1366"/>
      <c r="C593" s="1366"/>
    </row>
    <row r="594" spans="2:3" x14ac:dyDescent="0.25">
      <c r="B594" s="1366"/>
      <c r="C594" s="1366"/>
    </row>
    <row r="595" spans="2:3" x14ac:dyDescent="0.25">
      <c r="B595" s="1366"/>
      <c r="C595" s="1366"/>
    </row>
    <row r="596" spans="2:3" x14ac:dyDescent="0.25">
      <c r="B596" s="1366"/>
      <c r="C596" s="1366"/>
    </row>
    <row r="597" spans="2:3" x14ac:dyDescent="0.25">
      <c r="B597" s="1366"/>
      <c r="C597" s="1366"/>
    </row>
    <row r="598" spans="2:3" x14ac:dyDescent="0.25">
      <c r="B598" s="1366"/>
      <c r="C598" s="1366"/>
    </row>
    <row r="599" spans="2:3" x14ac:dyDescent="0.25">
      <c r="B599" s="1366"/>
      <c r="C599" s="1366"/>
    </row>
    <row r="600" spans="2:3" x14ac:dyDescent="0.25">
      <c r="B600" s="1366"/>
      <c r="C600" s="1366"/>
    </row>
    <row r="601" spans="2:3" x14ac:dyDescent="0.25">
      <c r="B601" s="1366"/>
      <c r="C601" s="1366"/>
    </row>
    <row r="602" spans="2:3" x14ac:dyDescent="0.25">
      <c r="B602" s="1366"/>
      <c r="C602" s="1366"/>
    </row>
    <row r="603" spans="2:3" x14ac:dyDescent="0.25">
      <c r="B603" s="1366"/>
      <c r="C603" s="1366"/>
    </row>
    <row r="604" spans="2:3" x14ac:dyDescent="0.25">
      <c r="B604" s="1366"/>
      <c r="C604" s="1366"/>
    </row>
    <row r="605" spans="2:3" x14ac:dyDescent="0.25">
      <c r="B605" s="1366"/>
      <c r="C605" s="1366"/>
    </row>
    <row r="606" spans="2:3" x14ac:dyDescent="0.25">
      <c r="B606" s="1366"/>
      <c r="C606" s="1366"/>
    </row>
    <row r="607" spans="2:3" x14ac:dyDescent="0.25">
      <c r="B607" s="1366"/>
      <c r="C607" s="1366"/>
    </row>
    <row r="608" spans="2:3" x14ac:dyDescent="0.25">
      <c r="B608" s="1366"/>
      <c r="C608" s="1366"/>
    </row>
    <row r="609" spans="2:3" x14ac:dyDescent="0.25">
      <c r="B609" s="1366"/>
      <c r="C609" s="1366"/>
    </row>
    <row r="610" spans="2:3" x14ac:dyDescent="0.25">
      <c r="B610" s="1366"/>
      <c r="C610" s="1366"/>
    </row>
    <row r="611" spans="2:3" x14ac:dyDescent="0.25">
      <c r="B611" s="1366"/>
      <c r="C611" s="1366"/>
    </row>
    <row r="612" spans="2:3" x14ac:dyDescent="0.25">
      <c r="B612" s="1366"/>
      <c r="C612" s="1366"/>
    </row>
    <row r="613" spans="2:3" x14ac:dyDescent="0.25">
      <c r="B613" s="1366"/>
      <c r="C613" s="1366"/>
    </row>
    <row r="614" spans="2:3" x14ac:dyDescent="0.25">
      <c r="B614" s="1366"/>
      <c r="C614" s="1366"/>
    </row>
    <row r="615" spans="2:3" x14ac:dyDescent="0.25">
      <c r="B615" s="1366"/>
      <c r="C615" s="1366"/>
    </row>
    <row r="616" spans="2:3" x14ac:dyDescent="0.25">
      <c r="B616" s="1366"/>
      <c r="C616" s="1366"/>
    </row>
    <row r="617" spans="2:3" x14ac:dyDescent="0.25">
      <c r="B617" s="1366"/>
      <c r="C617" s="1366"/>
    </row>
    <row r="618" spans="2:3" x14ac:dyDescent="0.25">
      <c r="B618" s="1366"/>
      <c r="C618" s="1366"/>
    </row>
    <row r="619" spans="2:3" x14ac:dyDescent="0.25">
      <c r="B619" s="1366"/>
      <c r="C619" s="1366"/>
    </row>
    <row r="620" spans="2:3" x14ac:dyDescent="0.25">
      <c r="B620" s="1366"/>
      <c r="C620" s="1366"/>
    </row>
    <row r="621" spans="2:3" x14ac:dyDescent="0.25">
      <c r="B621" s="1366"/>
      <c r="C621" s="1366"/>
    </row>
    <row r="622" spans="2:3" x14ac:dyDescent="0.25">
      <c r="B622" s="1366"/>
      <c r="C622" s="1366"/>
    </row>
    <row r="623" spans="2:3" x14ac:dyDescent="0.25">
      <c r="B623" s="1366"/>
      <c r="C623" s="1366"/>
    </row>
    <row r="624" spans="2:3" x14ac:dyDescent="0.25">
      <c r="B624" s="1366"/>
      <c r="C624" s="1366"/>
    </row>
    <row r="625" spans="2:3" x14ac:dyDescent="0.25">
      <c r="B625" s="1366"/>
      <c r="C625" s="1366"/>
    </row>
    <row r="626" spans="2:3" x14ac:dyDescent="0.25">
      <c r="B626" s="1366"/>
      <c r="C626" s="1366"/>
    </row>
    <row r="627" spans="2:3" x14ac:dyDescent="0.25">
      <c r="B627" s="1366"/>
      <c r="C627" s="1366"/>
    </row>
    <row r="628" spans="2:3" x14ac:dyDescent="0.25">
      <c r="B628" s="1366"/>
      <c r="C628" s="1366"/>
    </row>
    <row r="629" spans="2:3" x14ac:dyDescent="0.25">
      <c r="B629" s="1366"/>
      <c r="C629" s="1366"/>
    </row>
    <row r="630" spans="2:3" x14ac:dyDescent="0.25">
      <c r="B630" s="1366"/>
      <c r="C630" s="1366"/>
    </row>
    <row r="631" spans="2:3" x14ac:dyDescent="0.25">
      <c r="B631" s="1366"/>
      <c r="C631" s="1366"/>
    </row>
    <row r="632" spans="2:3" x14ac:dyDescent="0.25">
      <c r="B632" s="1366"/>
      <c r="C632" s="1366"/>
    </row>
    <row r="633" spans="2:3" x14ac:dyDescent="0.25">
      <c r="B633" s="1366"/>
      <c r="C633" s="1366"/>
    </row>
    <row r="634" spans="2:3" x14ac:dyDescent="0.25">
      <c r="B634" s="1366"/>
      <c r="C634" s="1366"/>
    </row>
    <row r="635" spans="2:3" x14ac:dyDescent="0.25">
      <c r="B635" s="1366"/>
      <c r="C635" s="1366"/>
    </row>
    <row r="636" spans="2:3" x14ac:dyDescent="0.25">
      <c r="B636" s="1366"/>
      <c r="C636" s="1366"/>
    </row>
    <row r="637" spans="2:3" x14ac:dyDescent="0.25">
      <c r="B637" s="1366"/>
      <c r="C637" s="1366"/>
    </row>
    <row r="638" spans="2:3" x14ac:dyDescent="0.25">
      <c r="B638" s="1366"/>
      <c r="C638" s="1366"/>
    </row>
    <row r="639" spans="2:3" x14ac:dyDescent="0.25">
      <c r="B639" s="1366"/>
      <c r="C639" s="1366"/>
    </row>
    <row r="640" spans="2:3" x14ac:dyDescent="0.25">
      <c r="B640" s="1366"/>
      <c r="C640" s="1366"/>
    </row>
    <row r="641" spans="2:3" x14ac:dyDescent="0.25">
      <c r="B641" s="1366"/>
      <c r="C641" s="1366"/>
    </row>
    <row r="642" spans="2:3" x14ac:dyDescent="0.25">
      <c r="B642" s="1366"/>
      <c r="C642" s="1366"/>
    </row>
    <row r="643" spans="2:3" x14ac:dyDescent="0.25">
      <c r="B643" s="1366"/>
      <c r="C643" s="1366"/>
    </row>
    <row r="644" spans="2:3" x14ac:dyDescent="0.25">
      <c r="B644" s="1366"/>
      <c r="C644" s="1366"/>
    </row>
    <row r="645" spans="2:3" x14ac:dyDescent="0.25">
      <c r="B645" s="1366"/>
      <c r="C645" s="1366"/>
    </row>
    <row r="646" spans="2:3" x14ac:dyDescent="0.25">
      <c r="B646" s="1366"/>
      <c r="C646" s="1366"/>
    </row>
    <row r="647" spans="2:3" x14ac:dyDescent="0.25">
      <c r="B647" s="1366"/>
      <c r="C647" s="1366"/>
    </row>
    <row r="648" spans="2:3" x14ac:dyDescent="0.25">
      <c r="B648" s="1366"/>
      <c r="C648" s="1366"/>
    </row>
    <row r="649" spans="2:3" x14ac:dyDescent="0.25">
      <c r="B649" s="1366"/>
      <c r="C649" s="1366"/>
    </row>
    <row r="650" spans="2:3" x14ac:dyDescent="0.25">
      <c r="B650" s="1366"/>
      <c r="C650" s="1366"/>
    </row>
    <row r="651" spans="2:3" x14ac:dyDescent="0.25">
      <c r="B651" s="1366"/>
      <c r="C651" s="1366"/>
    </row>
    <row r="652" spans="2:3" x14ac:dyDescent="0.25">
      <c r="B652" s="1366"/>
      <c r="C652" s="1366"/>
    </row>
    <row r="653" spans="2:3" x14ac:dyDescent="0.25">
      <c r="B653" s="1366"/>
      <c r="C653" s="1366"/>
    </row>
    <row r="654" spans="2:3" x14ac:dyDescent="0.25">
      <c r="B654" s="1366"/>
      <c r="C654" s="1366"/>
    </row>
    <row r="655" spans="2:3" x14ac:dyDescent="0.25">
      <c r="B655" s="1366"/>
      <c r="C655" s="1366"/>
    </row>
    <row r="656" spans="2:3" x14ac:dyDescent="0.25">
      <c r="B656" s="1366"/>
      <c r="C656" s="1366"/>
    </row>
    <row r="657" spans="2:3" x14ac:dyDescent="0.25">
      <c r="B657" s="1366"/>
      <c r="C657" s="1366"/>
    </row>
    <row r="658" spans="2:3" x14ac:dyDescent="0.25">
      <c r="B658" s="1366"/>
      <c r="C658" s="1366"/>
    </row>
    <row r="659" spans="2:3" x14ac:dyDescent="0.25">
      <c r="B659" s="1366"/>
      <c r="C659" s="1366"/>
    </row>
    <row r="660" spans="2:3" x14ac:dyDescent="0.25">
      <c r="B660" s="1366"/>
      <c r="C660" s="1366"/>
    </row>
    <row r="661" spans="2:3" x14ac:dyDescent="0.25">
      <c r="B661" s="1366"/>
      <c r="C661" s="1366"/>
    </row>
    <row r="662" spans="2:3" x14ac:dyDescent="0.25">
      <c r="B662" s="1366"/>
      <c r="C662" s="1366"/>
    </row>
    <row r="663" spans="2:3" x14ac:dyDescent="0.25">
      <c r="B663" s="1366"/>
      <c r="C663" s="1366"/>
    </row>
    <row r="664" spans="2:3" x14ac:dyDescent="0.25">
      <c r="B664" s="1366"/>
      <c r="C664" s="1366"/>
    </row>
    <row r="665" spans="2:3" x14ac:dyDescent="0.25">
      <c r="B665" s="1366"/>
      <c r="C665" s="1366"/>
    </row>
    <row r="666" spans="2:3" x14ac:dyDescent="0.25">
      <c r="B666" s="1366"/>
      <c r="C666" s="1366"/>
    </row>
    <row r="667" spans="2:3" x14ac:dyDescent="0.25">
      <c r="B667" s="1366"/>
      <c r="C667" s="1366"/>
    </row>
    <row r="668" spans="2:3" x14ac:dyDescent="0.25">
      <c r="B668" s="1366"/>
      <c r="C668" s="1366"/>
    </row>
    <row r="669" spans="2:3" x14ac:dyDescent="0.25">
      <c r="B669" s="1366"/>
      <c r="C669" s="1366"/>
    </row>
    <row r="670" spans="2:3" x14ac:dyDescent="0.25">
      <c r="B670" s="1366"/>
      <c r="C670" s="1366"/>
    </row>
    <row r="671" spans="2:3" x14ac:dyDescent="0.25">
      <c r="B671" s="1366"/>
      <c r="C671" s="1366"/>
    </row>
    <row r="672" spans="2:3" x14ac:dyDescent="0.25">
      <c r="B672" s="1366"/>
      <c r="C672" s="1366"/>
    </row>
    <row r="673" spans="2:3" x14ac:dyDescent="0.25">
      <c r="B673" s="1366"/>
      <c r="C673" s="1366"/>
    </row>
    <row r="674" spans="2:3" x14ac:dyDescent="0.25">
      <c r="B674" s="1366"/>
      <c r="C674" s="1366"/>
    </row>
    <row r="675" spans="2:3" x14ac:dyDescent="0.25">
      <c r="B675" s="1366"/>
      <c r="C675" s="1366"/>
    </row>
    <row r="676" spans="2:3" x14ac:dyDescent="0.25">
      <c r="B676" s="1366"/>
      <c r="C676" s="1366"/>
    </row>
    <row r="677" spans="2:3" x14ac:dyDescent="0.25">
      <c r="B677" s="1366"/>
      <c r="C677" s="1366"/>
    </row>
    <row r="678" spans="2:3" x14ac:dyDescent="0.25">
      <c r="B678" s="1366"/>
      <c r="C678" s="1366"/>
    </row>
    <row r="679" spans="2:3" x14ac:dyDescent="0.25">
      <c r="B679" s="1366"/>
      <c r="C679" s="1366"/>
    </row>
    <row r="680" spans="2:3" x14ac:dyDescent="0.25">
      <c r="B680" s="1366"/>
      <c r="C680" s="1366"/>
    </row>
    <row r="681" spans="2:3" x14ac:dyDescent="0.25">
      <c r="B681" s="1366"/>
      <c r="C681" s="1366"/>
    </row>
    <row r="682" spans="2:3" x14ac:dyDescent="0.25">
      <c r="B682" s="1366"/>
      <c r="C682" s="1366"/>
    </row>
    <row r="683" spans="2:3" x14ac:dyDescent="0.25">
      <c r="B683" s="1366"/>
      <c r="C683" s="1366"/>
    </row>
    <row r="684" spans="2:3" x14ac:dyDescent="0.25">
      <c r="B684" s="1366"/>
      <c r="C684" s="1366"/>
    </row>
    <row r="685" spans="2:3" x14ac:dyDescent="0.25">
      <c r="B685" s="1366"/>
      <c r="C685" s="1366"/>
    </row>
    <row r="686" spans="2:3" x14ac:dyDescent="0.25">
      <c r="B686" s="1366"/>
      <c r="C686" s="1366"/>
    </row>
    <row r="687" spans="2:3" x14ac:dyDescent="0.25">
      <c r="B687" s="1366"/>
      <c r="C687" s="1366"/>
    </row>
    <row r="688" spans="2:3" x14ac:dyDescent="0.25">
      <c r="B688" s="1366"/>
      <c r="C688" s="1366"/>
    </row>
    <row r="689" spans="2:3" x14ac:dyDescent="0.25">
      <c r="B689" s="1366"/>
      <c r="C689" s="1366"/>
    </row>
    <row r="690" spans="2:3" x14ac:dyDescent="0.25">
      <c r="B690" s="1366"/>
      <c r="C690" s="1366"/>
    </row>
    <row r="691" spans="2:3" x14ac:dyDescent="0.25">
      <c r="B691" s="1366"/>
      <c r="C691" s="1366"/>
    </row>
    <row r="692" spans="2:3" x14ac:dyDescent="0.25">
      <c r="B692" s="1366"/>
      <c r="C692" s="1366"/>
    </row>
    <row r="693" spans="2:3" x14ac:dyDescent="0.25">
      <c r="B693" s="1366"/>
      <c r="C693" s="1366"/>
    </row>
    <row r="694" spans="2:3" x14ac:dyDescent="0.25">
      <c r="B694" s="1366"/>
      <c r="C694" s="1366"/>
    </row>
    <row r="695" spans="2:3" x14ac:dyDescent="0.25">
      <c r="B695" s="1366"/>
      <c r="C695" s="1366"/>
    </row>
    <row r="696" spans="2:3" x14ac:dyDescent="0.25">
      <c r="B696" s="1366"/>
      <c r="C696" s="1366"/>
    </row>
    <row r="697" spans="2:3" x14ac:dyDescent="0.25">
      <c r="B697" s="1366"/>
      <c r="C697" s="1366"/>
    </row>
    <row r="698" spans="2:3" x14ac:dyDescent="0.25">
      <c r="B698" s="1366"/>
      <c r="C698" s="1366"/>
    </row>
    <row r="699" spans="2:3" x14ac:dyDescent="0.25">
      <c r="B699" s="1366"/>
      <c r="C699" s="1366"/>
    </row>
    <row r="700" spans="2:3" x14ac:dyDescent="0.25">
      <c r="B700" s="1366"/>
      <c r="C700" s="1366"/>
    </row>
    <row r="701" spans="2:3" x14ac:dyDescent="0.25">
      <c r="B701" s="1366"/>
      <c r="C701" s="1366"/>
    </row>
    <row r="702" spans="2:3" x14ac:dyDescent="0.25">
      <c r="B702" s="1366"/>
      <c r="C702" s="1366"/>
    </row>
    <row r="703" spans="2:3" x14ac:dyDescent="0.25">
      <c r="B703" s="1366"/>
      <c r="C703" s="1366"/>
    </row>
    <row r="704" spans="2:3" x14ac:dyDescent="0.25">
      <c r="B704" s="1366"/>
      <c r="C704" s="1366"/>
    </row>
    <row r="705" spans="2:3" x14ac:dyDescent="0.25">
      <c r="B705" s="1366"/>
      <c r="C705" s="1366"/>
    </row>
    <row r="706" spans="2:3" x14ac:dyDescent="0.25">
      <c r="B706" s="1366"/>
      <c r="C706" s="1366"/>
    </row>
    <row r="707" spans="2:3" x14ac:dyDescent="0.25">
      <c r="B707" s="1366"/>
      <c r="C707" s="1366"/>
    </row>
    <row r="708" spans="2:3" x14ac:dyDescent="0.25">
      <c r="B708" s="1366"/>
      <c r="C708" s="1366"/>
    </row>
    <row r="709" spans="2:3" x14ac:dyDescent="0.25">
      <c r="B709" s="1366"/>
      <c r="C709" s="1366"/>
    </row>
    <row r="710" spans="2:3" x14ac:dyDescent="0.25">
      <c r="B710" s="1366"/>
      <c r="C710" s="1366"/>
    </row>
    <row r="711" spans="2:3" x14ac:dyDescent="0.25">
      <c r="B711" s="1366"/>
      <c r="C711" s="1366"/>
    </row>
    <row r="712" spans="2:3" x14ac:dyDescent="0.25">
      <c r="B712" s="1366"/>
      <c r="C712" s="1366"/>
    </row>
    <row r="713" spans="2:3" x14ac:dyDescent="0.25">
      <c r="B713" s="1366"/>
      <c r="C713" s="1366"/>
    </row>
    <row r="714" spans="2:3" x14ac:dyDescent="0.25">
      <c r="B714" s="1366"/>
      <c r="C714" s="1366"/>
    </row>
    <row r="715" spans="2:3" x14ac:dyDescent="0.25">
      <c r="B715" s="1366"/>
      <c r="C715" s="1366"/>
    </row>
    <row r="716" spans="2:3" x14ac:dyDescent="0.25">
      <c r="B716" s="1366"/>
      <c r="C716" s="1366"/>
    </row>
    <row r="717" spans="2:3" x14ac:dyDescent="0.25">
      <c r="B717" s="1366"/>
      <c r="C717" s="1366"/>
    </row>
    <row r="718" spans="2:3" x14ac:dyDescent="0.25">
      <c r="B718" s="1366"/>
      <c r="C718" s="1366"/>
    </row>
    <row r="719" spans="2:3" x14ac:dyDescent="0.25">
      <c r="B719" s="1366"/>
      <c r="C719" s="1366"/>
    </row>
    <row r="720" spans="2:3" x14ac:dyDescent="0.25">
      <c r="B720" s="1366"/>
      <c r="C720" s="1366"/>
    </row>
    <row r="721" spans="2:3" x14ac:dyDescent="0.25">
      <c r="B721" s="1366"/>
      <c r="C721" s="1366"/>
    </row>
    <row r="722" spans="2:3" x14ac:dyDescent="0.25">
      <c r="B722" s="1366"/>
      <c r="C722" s="1366"/>
    </row>
    <row r="723" spans="2:3" x14ac:dyDescent="0.25">
      <c r="B723" s="1366"/>
      <c r="C723" s="1366"/>
    </row>
    <row r="724" spans="2:3" x14ac:dyDescent="0.25">
      <c r="B724" s="1366"/>
      <c r="C724" s="1366"/>
    </row>
    <row r="725" spans="2:3" x14ac:dyDescent="0.25">
      <c r="B725" s="1366"/>
      <c r="C725" s="1366"/>
    </row>
    <row r="726" spans="2:3" x14ac:dyDescent="0.25">
      <c r="B726" s="1366"/>
      <c r="C726" s="1366"/>
    </row>
    <row r="727" spans="2:3" x14ac:dyDescent="0.25">
      <c r="B727" s="1366"/>
      <c r="C727" s="1366"/>
    </row>
    <row r="728" spans="2:3" x14ac:dyDescent="0.25">
      <c r="B728" s="1366"/>
      <c r="C728" s="1366"/>
    </row>
    <row r="729" spans="2:3" x14ac:dyDescent="0.25">
      <c r="B729" s="1366"/>
      <c r="C729" s="1366"/>
    </row>
    <row r="730" spans="2:3" x14ac:dyDescent="0.25">
      <c r="B730" s="1366"/>
      <c r="C730" s="1366"/>
    </row>
    <row r="731" spans="2:3" x14ac:dyDescent="0.25">
      <c r="B731" s="1366"/>
      <c r="C731" s="1366"/>
    </row>
    <row r="732" spans="2:3" x14ac:dyDescent="0.25">
      <c r="B732" s="1366"/>
      <c r="C732" s="1366"/>
    </row>
    <row r="733" spans="2:3" x14ac:dyDescent="0.25">
      <c r="B733" s="1366"/>
      <c r="C733" s="1366"/>
    </row>
    <row r="734" spans="2:3" x14ac:dyDescent="0.25">
      <c r="B734" s="1366"/>
      <c r="C734" s="1366"/>
    </row>
    <row r="735" spans="2:3" x14ac:dyDescent="0.25">
      <c r="B735" s="1366"/>
      <c r="C735" s="1366"/>
    </row>
    <row r="736" spans="2:3" x14ac:dyDescent="0.25">
      <c r="B736" s="1366"/>
      <c r="C736" s="1366"/>
    </row>
    <row r="737" spans="2:3" x14ac:dyDescent="0.25">
      <c r="B737" s="1366"/>
      <c r="C737" s="1366"/>
    </row>
    <row r="738" spans="2:3" x14ac:dyDescent="0.25">
      <c r="B738" s="1366"/>
      <c r="C738" s="1366"/>
    </row>
    <row r="739" spans="2:3" x14ac:dyDescent="0.25">
      <c r="B739" s="1366"/>
      <c r="C739" s="1366"/>
    </row>
    <row r="740" spans="2:3" x14ac:dyDescent="0.25">
      <c r="B740" s="1366"/>
      <c r="C740" s="1366"/>
    </row>
    <row r="741" spans="2:3" x14ac:dyDescent="0.25">
      <c r="B741" s="1366"/>
      <c r="C741" s="1366"/>
    </row>
    <row r="742" spans="2:3" x14ac:dyDescent="0.25">
      <c r="B742" s="1366"/>
      <c r="C742" s="1366"/>
    </row>
    <row r="743" spans="2:3" x14ac:dyDescent="0.25">
      <c r="B743" s="1366"/>
      <c r="C743" s="1366"/>
    </row>
    <row r="744" spans="2:3" x14ac:dyDescent="0.25">
      <c r="B744" s="1366"/>
      <c r="C744" s="1366"/>
    </row>
    <row r="745" spans="2:3" x14ac:dyDescent="0.25">
      <c r="B745" s="1366"/>
      <c r="C745" s="1366"/>
    </row>
    <row r="746" spans="2:3" x14ac:dyDescent="0.25">
      <c r="B746" s="1366"/>
      <c r="C746" s="1366"/>
    </row>
    <row r="747" spans="2:3" x14ac:dyDescent="0.25">
      <c r="B747" s="1366"/>
      <c r="C747" s="1366"/>
    </row>
    <row r="748" spans="2:3" x14ac:dyDescent="0.25">
      <c r="B748" s="1366"/>
      <c r="C748" s="1366"/>
    </row>
    <row r="749" spans="2:3" x14ac:dyDescent="0.25">
      <c r="B749" s="1366"/>
      <c r="C749" s="1366"/>
    </row>
    <row r="750" spans="2:3" x14ac:dyDescent="0.25">
      <c r="B750" s="1366"/>
      <c r="C750" s="1366"/>
    </row>
    <row r="751" spans="2:3" x14ac:dyDescent="0.25">
      <c r="B751" s="1366"/>
      <c r="C751" s="1366"/>
    </row>
    <row r="752" spans="2:3" x14ac:dyDescent="0.25">
      <c r="B752" s="1366"/>
      <c r="C752" s="1366"/>
    </row>
    <row r="753" spans="2:3" x14ac:dyDescent="0.25">
      <c r="B753" s="1366"/>
      <c r="C753" s="1366"/>
    </row>
    <row r="754" spans="2:3" x14ac:dyDescent="0.25">
      <c r="B754" s="1366"/>
      <c r="C754" s="1366"/>
    </row>
    <row r="755" spans="2:3" x14ac:dyDescent="0.25">
      <c r="B755" s="1366"/>
      <c r="C755" s="1366"/>
    </row>
    <row r="756" spans="2:3" x14ac:dyDescent="0.25">
      <c r="B756" s="1366"/>
      <c r="C756" s="1366"/>
    </row>
    <row r="757" spans="2:3" x14ac:dyDescent="0.25">
      <c r="B757" s="1366"/>
      <c r="C757" s="1366"/>
    </row>
    <row r="758" spans="2:3" x14ac:dyDescent="0.25">
      <c r="B758" s="1366"/>
      <c r="C758" s="1366"/>
    </row>
    <row r="759" spans="2:3" x14ac:dyDescent="0.25">
      <c r="B759" s="1366"/>
      <c r="C759" s="1366"/>
    </row>
    <row r="760" spans="2:3" x14ac:dyDescent="0.25">
      <c r="B760" s="1366"/>
      <c r="C760" s="1366"/>
    </row>
    <row r="761" spans="2:3" x14ac:dyDescent="0.25">
      <c r="B761" s="1366"/>
      <c r="C761" s="1366"/>
    </row>
    <row r="762" spans="2:3" x14ac:dyDescent="0.25">
      <c r="B762" s="1366"/>
      <c r="C762" s="1366"/>
    </row>
    <row r="763" spans="2:3" x14ac:dyDescent="0.25">
      <c r="B763" s="1366"/>
      <c r="C763" s="1366"/>
    </row>
    <row r="764" spans="2:3" x14ac:dyDescent="0.25">
      <c r="B764" s="1366"/>
      <c r="C764" s="1366"/>
    </row>
    <row r="765" spans="2:3" x14ac:dyDescent="0.25">
      <c r="B765" s="1366"/>
      <c r="C765" s="1366"/>
    </row>
    <row r="766" spans="2:3" x14ac:dyDescent="0.25">
      <c r="B766" s="1366"/>
      <c r="C766" s="1366"/>
    </row>
    <row r="767" spans="2:3" x14ac:dyDescent="0.25">
      <c r="B767" s="1366"/>
      <c r="C767" s="1366"/>
    </row>
    <row r="768" spans="2:3" x14ac:dyDescent="0.25">
      <c r="B768" s="1366"/>
      <c r="C768" s="1366"/>
    </row>
    <row r="769" spans="2:3" x14ac:dyDescent="0.25">
      <c r="B769" s="1366"/>
      <c r="C769" s="1366"/>
    </row>
    <row r="770" spans="2:3" x14ac:dyDescent="0.25">
      <c r="B770" s="1366"/>
      <c r="C770" s="1366"/>
    </row>
    <row r="771" spans="2:3" x14ac:dyDescent="0.25">
      <c r="B771" s="1366"/>
      <c r="C771" s="1366"/>
    </row>
    <row r="772" spans="2:3" x14ac:dyDescent="0.25">
      <c r="B772" s="1366"/>
      <c r="C772" s="1366"/>
    </row>
    <row r="773" spans="2:3" x14ac:dyDescent="0.25">
      <c r="B773" s="1366"/>
      <c r="C773" s="1366"/>
    </row>
    <row r="774" spans="2:3" x14ac:dyDescent="0.25">
      <c r="B774" s="1366"/>
      <c r="C774" s="1366"/>
    </row>
    <row r="775" spans="2:3" x14ac:dyDescent="0.25">
      <c r="B775" s="1366"/>
      <c r="C775" s="1366"/>
    </row>
    <row r="776" spans="2:3" x14ac:dyDescent="0.25">
      <c r="B776" s="1366"/>
      <c r="C776" s="1366"/>
    </row>
    <row r="777" spans="2:3" x14ac:dyDescent="0.25">
      <c r="B777" s="1366"/>
      <c r="C777" s="1366"/>
    </row>
    <row r="778" spans="2:3" x14ac:dyDescent="0.25">
      <c r="B778" s="1366"/>
      <c r="C778" s="1366"/>
    </row>
    <row r="779" spans="2:3" x14ac:dyDescent="0.25">
      <c r="B779" s="1366"/>
      <c r="C779" s="1366"/>
    </row>
    <row r="780" spans="2:3" x14ac:dyDescent="0.25">
      <c r="B780" s="1366"/>
      <c r="C780" s="1366"/>
    </row>
    <row r="781" spans="2:3" x14ac:dyDescent="0.25">
      <c r="B781" s="1366"/>
      <c r="C781" s="1366"/>
    </row>
    <row r="782" spans="2:3" x14ac:dyDescent="0.25">
      <c r="B782" s="1366"/>
      <c r="C782" s="1366"/>
    </row>
    <row r="783" spans="2:3" x14ac:dyDescent="0.25">
      <c r="B783" s="1366"/>
      <c r="C783" s="1366"/>
    </row>
    <row r="784" spans="2:3" x14ac:dyDescent="0.25">
      <c r="B784" s="1366"/>
      <c r="C784" s="1366"/>
    </row>
    <row r="785" spans="2:3" x14ac:dyDescent="0.25">
      <c r="B785" s="1366"/>
      <c r="C785" s="1366"/>
    </row>
    <row r="786" spans="2:3" x14ac:dyDescent="0.25">
      <c r="B786" s="1366"/>
      <c r="C786" s="1366"/>
    </row>
    <row r="787" spans="2:3" x14ac:dyDescent="0.25">
      <c r="B787" s="1366"/>
      <c r="C787" s="1366"/>
    </row>
    <row r="788" spans="2:3" x14ac:dyDescent="0.25">
      <c r="B788" s="1366"/>
      <c r="C788" s="1366"/>
    </row>
    <row r="789" spans="2:3" x14ac:dyDescent="0.25">
      <c r="B789" s="1366"/>
      <c r="C789" s="1366"/>
    </row>
    <row r="790" spans="2:3" x14ac:dyDescent="0.25">
      <c r="B790" s="1366"/>
      <c r="C790" s="1366"/>
    </row>
    <row r="791" spans="2:3" x14ac:dyDescent="0.25">
      <c r="B791" s="1366"/>
      <c r="C791" s="1366"/>
    </row>
    <row r="792" spans="2:3" x14ac:dyDescent="0.25">
      <c r="B792" s="1366"/>
      <c r="C792" s="1366"/>
    </row>
    <row r="793" spans="2:3" x14ac:dyDescent="0.25">
      <c r="B793" s="1366"/>
      <c r="C793" s="1366"/>
    </row>
    <row r="794" spans="2:3" x14ac:dyDescent="0.25">
      <c r="B794" s="1366"/>
      <c r="C794" s="1366"/>
    </row>
    <row r="795" spans="2:3" x14ac:dyDescent="0.25">
      <c r="B795" s="1366"/>
      <c r="C795" s="1366"/>
    </row>
    <row r="796" spans="2:3" x14ac:dyDescent="0.25">
      <c r="B796" s="1366"/>
      <c r="C796" s="1366"/>
    </row>
    <row r="797" spans="2:3" x14ac:dyDescent="0.25">
      <c r="B797" s="1366"/>
      <c r="C797" s="1366"/>
    </row>
    <row r="798" spans="2:3" x14ac:dyDescent="0.25">
      <c r="B798" s="1366"/>
      <c r="C798" s="1366"/>
    </row>
    <row r="799" spans="2:3" x14ac:dyDescent="0.25">
      <c r="B799" s="1366"/>
      <c r="C799" s="1366"/>
    </row>
    <row r="800" spans="2:3" x14ac:dyDescent="0.25">
      <c r="B800" s="1366"/>
      <c r="C800" s="1366"/>
    </row>
    <row r="801" spans="2:3" x14ac:dyDescent="0.25">
      <c r="B801" s="1366"/>
      <c r="C801" s="1366"/>
    </row>
    <row r="802" spans="2:3" x14ac:dyDescent="0.25">
      <c r="B802" s="1366"/>
      <c r="C802" s="1366"/>
    </row>
    <row r="803" spans="2:3" x14ac:dyDescent="0.25">
      <c r="B803" s="1366"/>
      <c r="C803" s="1366"/>
    </row>
    <row r="804" spans="2:3" x14ac:dyDescent="0.25">
      <c r="B804" s="1366"/>
      <c r="C804" s="1366"/>
    </row>
    <row r="805" spans="2:3" x14ac:dyDescent="0.25">
      <c r="B805" s="1366"/>
      <c r="C805" s="1366"/>
    </row>
    <row r="806" spans="2:3" x14ac:dyDescent="0.25">
      <c r="B806" s="1366"/>
      <c r="C806" s="1366"/>
    </row>
    <row r="807" spans="2:3" x14ac:dyDescent="0.25">
      <c r="B807" s="1366"/>
      <c r="C807" s="1366"/>
    </row>
    <row r="808" spans="2:3" x14ac:dyDescent="0.25">
      <c r="B808" s="1366"/>
      <c r="C808" s="1366"/>
    </row>
    <row r="809" spans="2:3" x14ac:dyDescent="0.25">
      <c r="B809" s="1366"/>
      <c r="C809" s="1366"/>
    </row>
    <row r="810" spans="2:3" x14ac:dyDescent="0.25">
      <c r="B810" s="1366"/>
      <c r="C810" s="1366"/>
    </row>
    <row r="811" spans="2:3" x14ac:dyDescent="0.25">
      <c r="B811" s="1366"/>
      <c r="C811" s="1366"/>
    </row>
    <row r="812" spans="2:3" x14ac:dyDescent="0.25">
      <c r="B812" s="1366"/>
      <c r="C812" s="1366"/>
    </row>
    <row r="813" spans="2:3" x14ac:dyDescent="0.25">
      <c r="B813" s="1366"/>
      <c r="C813" s="1366"/>
    </row>
    <row r="814" spans="2:3" x14ac:dyDescent="0.25">
      <c r="B814" s="1366"/>
      <c r="C814" s="1366"/>
    </row>
    <row r="815" spans="2:3" x14ac:dyDescent="0.25">
      <c r="B815" s="1366"/>
      <c r="C815" s="1366"/>
    </row>
    <row r="816" spans="2:3" x14ac:dyDescent="0.25">
      <c r="B816" s="1366"/>
      <c r="C816" s="1366"/>
    </row>
    <row r="817" spans="2:3" x14ac:dyDescent="0.25">
      <c r="B817" s="1366"/>
      <c r="C817" s="1366"/>
    </row>
    <row r="818" spans="2:3" x14ac:dyDescent="0.25">
      <c r="B818" s="1366"/>
      <c r="C818" s="1366"/>
    </row>
    <row r="819" spans="2:3" x14ac:dyDescent="0.25">
      <c r="B819" s="1366"/>
      <c r="C819" s="1366"/>
    </row>
    <row r="820" spans="2:3" x14ac:dyDescent="0.25">
      <c r="B820" s="1366"/>
      <c r="C820" s="1366"/>
    </row>
    <row r="821" spans="2:3" x14ac:dyDescent="0.25">
      <c r="B821" s="1366"/>
      <c r="C821" s="1366"/>
    </row>
    <row r="822" spans="2:3" x14ac:dyDescent="0.25">
      <c r="B822" s="1366"/>
      <c r="C822" s="1366"/>
    </row>
    <row r="823" spans="2:3" x14ac:dyDescent="0.25">
      <c r="B823" s="1366"/>
      <c r="C823" s="1366"/>
    </row>
    <row r="824" spans="2:3" x14ac:dyDescent="0.25">
      <c r="B824" s="1366"/>
      <c r="C824" s="1366"/>
    </row>
    <row r="825" spans="2:3" x14ac:dyDescent="0.25">
      <c r="B825" s="1366"/>
      <c r="C825" s="1366"/>
    </row>
    <row r="826" spans="2:3" x14ac:dyDescent="0.25">
      <c r="B826" s="1366"/>
      <c r="C826" s="1366"/>
    </row>
    <row r="827" spans="2:3" x14ac:dyDescent="0.25">
      <c r="B827" s="1366"/>
      <c r="C827" s="1366"/>
    </row>
    <row r="828" spans="2:3" x14ac:dyDescent="0.25">
      <c r="B828" s="1366"/>
      <c r="C828" s="1366"/>
    </row>
    <row r="829" spans="2:3" x14ac:dyDescent="0.25">
      <c r="B829" s="1366"/>
      <c r="C829" s="1366"/>
    </row>
    <row r="830" spans="2:3" x14ac:dyDescent="0.25">
      <c r="B830" s="1366"/>
      <c r="C830" s="1366"/>
    </row>
    <row r="831" spans="2:3" x14ac:dyDescent="0.25">
      <c r="B831" s="1366"/>
      <c r="C831" s="1366"/>
    </row>
    <row r="832" spans="2:3" x14ac:dyDescent="0.25">
      <c r="B832" s="1366"/>
      <c r="C832" s="1366"/>
    </row>
    <row r="833" spans="2:3" x14ac:dyDescent="0.25">
      <c r="B833" s="1366"/>
      <c r="C833" s="1366"/>
    </row>
    <row r="834" spans="2:3" x14ac:dyDescent="0.25">
      <c r="B834" s="1366"/>
      <c r="C834" s="1366"/>
    </row>
    <row r="835" spans="2:3" x14ac:dyDescent="0.25">
      <c r="B835" s="1366"/>
      <c r="C835" s="1366"/>
    </row>
    <row r="836" spans="2:3" x14ac:dyDescent="0.25">
      <c r="B836" s="1366"/>
      <c r="C836" s="1366"/>
    </row>
    <row r="837" spans="2:3" x14ac:dyDescent="0.25">
      <c r="B837" s="1366"/>
      <c r="C837" s="1366"/>
    </row>
    <row r="838" spans="2:3" x14ac:dyDescent="0.25">
      <c r="B838" s="1366"/>
      <c r="C838" s="1366"/>
    </row>
    <row r="839" spans="2:3" x14ac:dyDescent="0.25">
      <c r="B839" s="1366"/>
      <c r="C839" s="1366"/>
    </row>
    <row r="840" spans="2:3" x14ac:dyDescent="0.25">
      <c r="B840" s="1366"/>
      <c r="C840" s="1366"/>
    </row>
    <row r="841" spans="2:3" x14ac:dyDescent="0.25">
      <c r="B841" s="1366"/>
      <c r="C841" s="1366"/>
    </row>
    <row r="842" spans="2:3" x14ac:dyDescent="0.25">
      <c r="B842" s="1366"/>
      <c r="C842" s="1366"/>
    </row>
    <row r="843" spans="2:3" x14ac:dyDescent="0.25">
      <c r="B843" s="1366"/>
      <c r="C843" s="1366"/>
    </row>
    <row r="844" spans="2:3" x14ac:dyDescent="0.25">
      <c r="B844" s="1366"/>
      <c r="C844" s="1366"/>
    </row>
    <row r="845" spans="2:3" x14ac:dyDescent="0.25">
      <c r="B845" s="1366"/>
      <c r="C845" s="1366"/>
    </row>
    <row r="846" spans="2:3" x14ac:dyDescent="0.25">
      <c r="B846" s="1366"/>
      <c r="C846" s="1366"/>
    </row>
    <row r="847" spans="2:3" x14ac:dyDescent="0.25">
      <c r="B847" s="1366"/>
      <c r="C847" s="1366"/>
    </row>
    <row r="848" spans="2:3" x14ac:dyDescent="0.25">
      <c r="B848" s="1366"/>
      <c r="C848" s="1366"/>
    </row>
    <row r="849" spans="2:3" x14ac:dyDescent="0.25">
      <c r="B849" s="1366"/>
      <c r="C849" s="1366"/>
    </row>
    <row r="850" spans="2:3" x14ac:dyDescent="0.25">
      <c r="B850" s="1366"/>
      <c r="C850" s="1366"/>
    </row>
    <row r="851" spans="2:3" x14ac:dyDescent="0.25">
      <c r="B851" s="1366"/>
      <c r="C851" s="1366"/>
    </row>
    <row r="852" spans="2:3" x14ac:dyDescent="0.25">
      <c r="B852" s="1366"/>
      <c r="C852" s="1366"/>
    </row>
    <row r="853" spans="2:3" x14ac:dyDescent="0.25">
      <c r="B853" s="1366"/>
      <c r="C853" s="1366"/>
    </row>
    <row r="854" spans="2:3" x14ac:dyDescent="0.25">
      <c r="B854" s="1366"/>
      <c r="C854" s="1366"/>
    </row>
    <row r="855" spans="2:3" x14ac:dyDescent="0.25">
      <c r="B855" s="1366"/>
      <c r="C855" s="1366"/>
    </row>
    <row r="856" spans="2:3" x14ac:dyDescent="0.25">
      <c r="B856" s="1366"/>
      <c r="C856" s="1366"/>
    </row>
    <row r="857" spans="2:3" x14ac:dyDescent="0.25">
      <c r="B857" s="1366"/>
      <c r="C857" s="1366"/>
    </row>
    <row r="858" spans="2:3" x14ac:dyDescent="0.25">
      <c r="B858" s="1366"/>
      <c r="C858" s="1366"/>
    </row>
    <row r="859" spans="2:3" x14ac:dyDescent="0.25">
      <c r="B859" s="1366"/>
      <c r="C859" s="1366"/>
    </row>
    <row r="860" spans="2:3" x14ac:dyDescent="0.25">
      <c r="B860" s="1366"/>
      <c r="C860" s="1366"/>
    </row>
    <row r="861" spans="2:3" x14ac:dyDescent="0.25">
      <c r="B861" s="1366"/>
      <c r="C861" s="1366"/>
    </row>
    <row r="862" spans="2:3" x14ac:dyDescent="0.25">
      <c r="B862" s="1366"/>
      <c r="C862" s="1366"/>
    </row>
    <row r="863" spans="2:3" x14ac:dyDescent="0.25">
      <c r="B863" s="1366"/>
      <c r="C863" s="1366"/>
    </row>
    <row r="864" spans="2:3" x14ac:dyDescent="0.25">
      <c r="B864" s="1366"/>
      <c r="C864" s="1366"/>
    </row>
    <row r="865" spans="2:3" x14ac:dyDescent="0.25">
      <c r="B865" s="1366"/>
      <c r="C865" s="1366"/>
    </row>
    <row r="866" spans="2:3" x14ac:dyDescent="0.25">
      <c r="B866" s="1366"/>
      <c r="C866" s="1366"/>
    </row>
    <row r="867" spans="2:3" x14ac:dyDescent="0.25">
      <c r="B867" s="1366"/>
      <c r="C867" s="1366"/>
    </row>
    <row r="868" spans="2:3" x14ac:dyDescent="0.25">
      <c r="B868" s="1366"/>
      <c r="C868" s="1366"/>
    </row>
    <row r="869" spans="2:3" x14ac:dyDescent="0.25">
      <c r="B869" s="1366"/>
      <c r="C869" s="1366"/>
    </row>
    <row r="870" spans="2:3" x14ac:dyDescent="0.25">
      <c r="B870" s="1366"/>
      <c r="C870" s="1366"/>
    </row>
    <row r="871" spans="2:3" x14ac:dyDescent="0.25">
      <c r="B871" s="1366"/>
      <c r="C871" s="1366"/>
    </row>
    <row r="872" spans="2:3" x14ac:dyDescent="0.25">
      <c r="B872" s="1366"/>
      <c r="C872" s="1366"/>
    </row>
    <row r="873" spans="2:3" x14ac:dyDescent="0.25">
      <c r="B873" s="1366"/>
      <c r="C873" s="1366"/>
    </row>
    <row r="874" spans="2:3" x14ac:dyDescent="0.25">
      <c r="B874" s="1366"/>
      <c r="C874" s="1366"/>
    </row>
    <row r="875" spans="2:3" x14ac:dyDescent="0.25">
      <c r="B875" s="1366"/>
      <c r="C875" s="1366"/>
    </row>
    <row r="876" spans="2:3" x14ac:dyDescent="0.25">
      <c r="B876" s="1366"/>
      <c r="C876" s="1366"/>
    </row>
    <row r="877" spans="2:3" x14ac:dyDescent="0.25">
      <c r="B877" s="1366"/>
      <c r="C877" s="1366"/>
    </row>
    <row r="878" spans="2:3" x14ac:dyDescent="0.25">
      <c r="B878" s="1366"/>
      <c r="C878" s="1366"/>
    </row>
    <row r="879" spans="2:3" x14ac:dyDescent="0.25">
      <c r="B879" s="1366"/>
      <c r="C879" s="1366"/>
    </row>
    <row r="880" spans="2:3" x14ac:dyDescent="0.25">
      <c r="B880" s="1366"/>
      <c r="C880" s="1366"/>
    </row>
    <row r="881" spans="2:3" x14ac:dyDescent="0.25">
      <c r="B881" s="1366"/>
      <c r="C881" s="1366"/>
    </row>
    <row r="882" spans="2:3" x14ac:dyDescent="0.25">
      <c r="B882" s="1366"/>
      <c r="C882" s="1366"/>
    </row>
    <row r="883" spans="2:3" x14ac:dyDescent="0.25">
      <c r="B883" s="1366"/>
      <c r="C883" s="1366"/>
    </row>
    <row r="884" spans="2:3" x14ac:dyDescent="0.25">
      <c r="B884" s="1366"/>
      <c r="C884" s="1366"/>
    </row>
    <row r="885" spans="2:3" x14ac:dyDescent="0.25">
      <c r="B885" s="1366"/>
      <c r="C885" s="1366"/>
    </row>
    <row r="886" spans="2:3" x14ac:dyDescent="0.25">
      <c r="B886" s="1366"/>
      <c r="C886" s="1366"/>
    </row>
    <row r="887" spans="2:3" x14ac:dyDescent="0.25">
      <c r="B887" s="1366"/>
      <c r="C887" s="1366"/>
    </row>
    <row r="888" spans="2:3" x14ac:dyDescent="0.25">
      <c r="B888" s="1366"/>
      <c r="C888" s="1366"/>
    </row>
    <row r="889" spans="2:3" x14ac:dyDescent="0.25">
      <c r="B889" s="1366"/>
      <c r="C889" s="1366"/>
    </row>
    <row r="890" spans="2:3" x14ac:dyDescent="0.25">
      <c r="B890" s="1366"/>
      <c r="C890" s="1366"/>
    </row>
    <row r="891" spans="2:3" x14ac:dyDescent="0.25">
      <c r="B891" s="1366"/>
      <c r="C891" s="1366"/>
    </row>
    <row r="892" spans="2:3" x14ac:dyDescent="0.25">
      <c r="B892" s="1366"/>
      <c r="C892" s="1366"/>
    </row>
    <row r="893" spans="2:3" x14ac:dyDescent="0.25">
      <c r="B893" s="1366"/>
      <c r="C893" s="1366"/>
    </row>
    <row r="894" spans="2:3" x14ac:dyDescent="0.25">
      <c r="B894" s="1366"/>
      <c r="C894" s="1366"/>
    </row>
    <row r="895" spans="2:3" x14ac:dyDescent="0.25">
      <c r="B895" s="1366"/>
      <c r="C895" s="1366"/>
    </row>
    <row r="896" spans="2:3" x14ac:dyDescent="0.25">
      <c r="B896" s="1366"/>
      <c r="C896" s="1366"/>
    </row>
    <row r="897" spans="2:3" x14ac:dyDescent="0.25">
      <c r="B897" s="1366"/>
      <c r="C897" s="1366"/>
    </row>
    <row r="898" spans="2:3" x14ac:dyDescent="0.25">
      <c r="B898" s="1366"/>
      <c r="C898" s="1366"/>
    </row>
    <row r="899" spans="2:3" x14ac:dyDescent="0.25">
      <c r="B899" s="1366"/>
      <c r="C899" s="1366"/>
    </row>
    <row r="900" spans="2:3" x14ac:dyDescent="0.25">
      <c r="B900" s="1366"/>
      <c r="C900" s="1366"/>
    </row>
    <row r="901" spans="2:3" x14ac:dyDescent="0.25">
      <c r="B901" s="1366"/>
      <c r="C901" s="1366"/>
    </row>
    <row r="902" spans="2:3" x14ac:dyDescent="0.25">
      <c r="B902" s="1366"/>
      <c r="C902" s="1366"/>
    </row>
    <row r="903" spans="2:3" x14ac:dyDescent="0.25">
      <c r="B903" s="1366"/>
      <c r="C903" s="1366"/>
    </row>
    <row r="904" spans="2:3" x14ac:dyDescent="0.25">
      <c r="B904" s="1366"/>
      <c r="C904" s="1366"/>
    </row>
    <row r="905" spans="2:3" x14ac:dyDescent="0.25">
      <c r="B905" s="1366"/>
      <c r="C905" s="1366"/>
    </row>
    <row r="906" spans="2:3" x14ac:dyDescent="0.25">
      <c r="B906" s="1366"/>
      <c r="C906" s="1366"/>
    </row>
    <row r="907" spans="2:3" x14ac:dyDescent="0.25">
      <c r="B907" s="1366"/>
      <c r="C907" s="1366"/>
    </row>
    <row r="908" spans="2:3" x14ac:dyDescent="0.25">
      <c r="B908" s="1366"/>
      <c r="C908" s="1366"/>
    </row>
    <row r="909" spans="2:3" x14ac:dyDescent="0.25">
      <c r="B909" s="1366"/>
      <c r="C909" s="1366"/>
    </row>
    <row r="910" spans="2:3" x14ac:dyDescent="0.25">
      <c r="B910" s="1366"/>
      <c r="C910" s="1366"/>
    </row>
    <row r="911" spans="2:3" x14ac:dyDescent="0.25">
      <c r="B911" s="1366"/>
      <c r="C911" s="1366"/>
    </row>
    <row r="912" spans="2:3" x14ac:dyDescent="0.25">
      <c r="B912" s="1366"/>
      <c r="C912" s="1366"/>
    </row>
    <row r="913" spans="2:3" x14ac:dyDescent="0.25">
      <c r="B913" s="1366"/>
      <c r="C913" s="1366"/>
    </row>
    <row r="914" spans="2:3" x14ac:dyDescent="0.25">
      <c r="B914" s="1366"/>
      <c r="C914" s="1366"/>
    </row>
    <row r="915" spans="2:3" x14ac:dyDescent="0.25">
      <c r="B915" s="1366"/>
      <c r="C915" s="1366"/>
    </row>
    <row r="916" spans="2:3" x14ac:dyDescent="0.25">
      <c r="B916" s="1366"/>
      <c r="C916" s="1366"/>
    </row>
    <row r="917" spans="2:3" x14ac:dyDescent="0.25">
      <c r="B917" s="1366"/>
      <c r="C917" s="1366"/>
    </row>
    <row r="918" spans="2:3" x14ac:dyDescent="0.25">
      <c r="B918" s="1366"/>
      <c r="C918" s="1366"/>
    </row>
    <row r="919" spans="2:3" x14ac:dyDescent="0.25">
      <c r="B919" s="1366"/>
      <c r="C919" s="1366"/>
    </row>
    <row r="920" spans="2:3" x14ac:dyDescent="0.25">
      <c r="B920" s="1366"/>
      <c r="C920" s="1366"/>
    </row>
    <row r="921" spans="2:3" x14ac:dyDescent="0.25">
      <c r="B921" s="1366"/>
      <c r="C921" s="1366"/>
    </row>
    <row r="922" spans="2:3" x14ac:dyDescent="0.25">
      <c r="B922" s="1366"/>
      <c r="C922" s="1366"/>
    </row>
    <row r="923" spans="2:3" x14ac:dyDescent="0.25">
      <c r="B923" s="1366"/>
      <c r="C923" s="1366"/>
    </row>
    <row r="924" spans="2:3" x14ac:dyDescent="0.25">
      <c r="B924" s="1366"/>
      <c r="C924" s="1366"/>
    </row>
    <row r="925" spans="2:3" x14ac:dyDescent="0.25">
      <c r="B925" s="1366"/>
      <c r="C925" s="1366"/>
    </row>
    <row r="926" spans="2:3" x14ac:dyDescent="0.25">
      <c r="B926" s="1366"/>
      <c r="C926" s="1366"/>
    </row>
    <row r="927" spans="2:3" x14ac:dyDescent="0.25">
      <c r="B927" s="1366"/>
      <c r="C927" s="1366"/>
    </row>
    <row r="928" spans="2:3" x14ac:dyDescent="0.25">
      <c r="B928" s="1366"/>
      <c r="C928" s="1366"/>
    </row>
    <row r="929" spans="2:3" x14ac:dyDescent="0.25">
      <c r="B929" s="1366"/>
      <c r="C929" s="1366"/>
    </row>
    <row r="930" spans="2:3" x14ac:dyDescent="0.25">
      <c r="B930" s="1366"/>
      <c r="C930" s="1366"/>
    </row>
    <row r="931" spans="2:3" x14ac:dyDescent="0.25">
      <c r="B931" s="1366"/>
      <c r="C931" s="1366"/>
    </row>
    <row r="932" spans="2:3" x14ac:dyDescent="0.25">
      <c r="B932" s="1366"/>
      <c r="C932" s="1366"/>
    </row>
    <row r="933" spans="2:3" x14ac:dyDescent="0.25">
      <c r="B933" s="1366"/>
      <c r="C933" s="1366"/>
    </row>
    <row r="934" spans="2:3" x14ac:dyDescent="0.25">
      <c r="B934" s="1366"/>
      <c r="C934" s="1366"/>
    </row>
    <row r="935" spans="2:3" x14ac:dyDescent="0.25">
      <c r="B935" s="1366"/>
      <c r="C935" s="1366"/>
    </row>
    <row r="936" spans="2:3" x14ac:dyDescent="0.25">
      <c r="B936" s="1366"/>
      <c r="C936" s="1366"/>
    </row>
    <row r="937" spans="2:3" x14ac:dyDescent="0.25">
      <c r="B937" s="1366"/>
      <c r="C937" s="1366"/>
    </row>
    <row r="938" spans="2:3" x14ac:dyDescent="0.25">
      <c r="B938" s="1366"/>
      <c r="C938" s="1366"/>
    </row>
    <row r="939" spans="2:3" x14ac:dyDescent="0.25">
      <c r="B939" s="1366"/>
      <c r="C939" s="1366"/>
    </row>
    <row r="940" spans="2:3" x14ac:dyDescent="0.25">
      <c r="B940" s="1366"/>
      <c r="C940" s="1366"/>
    </row>
    <row r="941" spans="2:3" x14ac:dyDescent="0.25">
      <c r="B941" s="1366"/>
      <c r="C941" s="1366"/>
    </row>
    <row r="942" spans="2:3" x14ac:dyDescent="0.25">
      <c r="B942" s="1366"/>
      <c r="C942" s="1366"/>
    </row>
    <row r="943" spans="2:3" x14ac:dyDescent="0.25">
      <c r="B943" s="1366"/>
      <c r="C943" s="1366"/>
    </row>
    <row r="944" spans="2:3" x14ac:dyDescent="0.25">
      <c r="B944" s="1366"/>
      <c r="C944" s="1366"/>
    </row>
    <row r="945" spans="2:3" x14ac:dyDescent="0.25">
      <c r="B945" s="1366"/>
      <c r="C945" s="1366"/>
    </row>
    <row r="946" spans="2:3" x14ac:dyDescent="0.25">
      <c r="B946" s="1366"/>
      <c r="C946" s="1366"/>
    </row>
    <row r="947" spans="2:3" x14ac:dyDescent="0.25">
      <c r="B947" s="1366"/>
      <c r="C947" s="1366"/>
    </row>
    <row r="948" spans="2:3" x14ac:dyDescent="0.25">
      <c r="B948" s="1366"/>
      <c r="C948" s="1366"/>
    </row>
    <row r="949" spans="2:3" x14ac:dyDescent="0.25">
      <c r="B949" s="1366"/>
      <c r="C949" s="1366"/>
    </row>
    <row r="950" spans="2:3" x14ac:dyDescent="0.25">
      <c r="B950" s="1366"/>
      <c r="C950" s="1366"/>
    </row>
    <row r="951" spans="2:3" x14ac:dyDescent="0.25">
      <c r="B951" s="1366"/>
      <c r="C951" s="1366"/>
    </row>
    <row r="952" spans="2:3" x14ac:dyDescent="0.25">
      <c r="B952" s="1366"/>
      <c r="C952" s="1366"/>
    </row>
    <row r="953" spans="2:3" x14ac:dyDescent="0.25">
      <c r="B953" s="1366"/>
      <c r="C953" s="1366"/>
    </row>
    <row r="954" spans="2:3" x14ac:dyDescent="0.25">
      <c r="B954" s="1366"/>
      <c r="C954" s="1366"/>
    </row>
    <row r="955" spans="2:3" x14ac:dyDescent="0.25">
      <c r="B955" s="1366"/>
      <c r="C955" s="1366"/>
    </row>
    <row r="956" spans="2:3" x14ac:dyDescent="0.25">
      <c r="B956" s="1366"/>
      <c r="C956" s="1366"/>
    </row>
    <row r="957" spans="2:3" x14ac:dyDescent="0.25">
      <c r="B957" s="1366"/>
      <c r="C957" s="1366"/>
    </row>
    <row r="958" spans="2:3" x14ac:dyDescent="0.25">
      <c r="B958" s="1366"/>
      <c r="C958" s="1366"/>
    </row>
    <row r="959" spans="2:3" x14ac:dyDescent="0.25">
      <c r="B959" s="1366"/>
      <c r="C959" s="1366"/>
    </row>
    <row r="960" spans="2:3" x14ac:dyDescent="0.25">
      <c r="B960" s="1366"/>
      <c r="C960" s="1366"/>
    </row>
    <row r="961" spans="2:3" x14ac:dyDescent="0.25">
      <c r="B961" s="1366"/>
      <c r="C961" s="1366"/>
    </row>
    <row r="962" spans="2:3" x14ac:dyDescent="0.25">
      <c r="B962" s="1366"/>
      <c r="C962" s="1366"/>
    </row>
    <row r="963" spans="2:3" x14ac:dyDescent="0.25">
      <c r="B963" s="1366"/>
      <c r="C963" s="1366"/>
    </row>
    <row r="964" spans="2:3" x14ac:dyDescent="0.25">
      <c r="B964" s="1366"/>
      <c r="C964" s="1366"/>
    </row>
    <row r="965" spans="2:3" x14ac:dyDescent="0.25">
      <c r="B965" s="1366"/>
      <c r="C965" s="1366"/>
    </row>
    <row r="966" spans="2:3" x14ac:dyDescent="0.25">
      <c r="B966" s="1366"/>
      <c r="C966" s="1366"/>
    </row>
    <row r="967" spans="2:3" x14ac:dyDescent="0.25">
      <c r="B967" s="1366"/>
      <c r="C967" s="1366"/>
    </row>
    <row r="968" spans="2:3" x14ac:dyDescent="0.25">
      <c r="B968" s="1366"/>
      <c r="C968" s="1366"/>
    </row>
    <row r="969" spans="2:3" x14ac:dyDescent="0.25">
      <c r="B969" s="1366"/>
      <c r="C969" s="1366"/>
    </row>
    <row r="970" spans="2:3" x14ac:dyDescent="0.25">
      <c r="B970" s="1366"/>
      <c r="C970" s="1366"/>
    </row>
    <row r="971" spans="2:3" x14ac:dyDescent="0.25">
      <c r="B971" s="1366"/>
      <c r="C971" s="1366"/>
    </row>
    <row r="972" spans="2:3" x14ac:dyDescent="0.25">
      <c r="B972" s="1366"/>
      <c r="C972" s="1366"/>
    </row>
    <row r="973" spans="2:3" x14ac:dyDescent="0.25">
      <c r="B973" s="1366"/>
      <c r="C973" s="1366"/>
    </row>
    <row r="974" spans="2:3" x14ac:dyDescent="0.25">
      <c r="B974" s="1366"/>
      <c r="C974" s="1366"/>
    </row>
    <row r="975" spans="2:3" x14ac:dyDescent="0.25">
      <c r="B975" s="1366"/>
      <c r="C975" s="1366"/>
    </row>
    <row r="976" spans="2:3" x14ac:dyDescent="0.25">
      <c r="B976" s="1366"/>
      <c r="C976" s="1366"/>
    </row>
    <row r="977" spans="2:3" x14ac:dyDescent="0.25">
      <c r="B977" s="1366"/>
      <c r="C977" s="1366"/>
    </row>
    <row r="978" spans="2:3" x14ac:dyDescent="0.25">
      <c r="B978" s="1366"/>
      <c r="C978" s="1366"/>
    </row>
    <row r="979" spans="2:3" x14ac:dyDescent="0.25">
      <c r="B979" s="1366"/>
      <c r="C979" s="1366"/>
    </row>
    <row r="980" spans="2:3" x14ac:dyDescent="0.25">
      <c r="B980" s="1366"/>
      <c r="C980" s="1366"/>
    </row>
    <row r="981" spans="2:3" x14ac:dyDescent="0.25">
      <c r="B981" s="1366"/>
      <c r="C981" s="1366"/>
    </row>
    <row r="982" spans="2:3" x14ac:dyDescent="0.25">
      <c r="B982" s="1366"/>
      <c r="C982" s="1366"/>
    </row>
    <row r="983" spans="2:3" x14ac:dyDescent="0.25">
      <c r="B983" s="1366"/>
      <c r="C983" s="1366"/>
    </row>
    <row r="984" spans="2:3" x14ac:dyDescent="0.25">
      <c r="B984" s="1366"/>
      <c r="C984" s="1366"/>
    </row>
    <row r="985" spans="2:3" x14ac:dyDescent="0.25">
      <c r="B985" s="1366"/>
      <c r="C985" s="1366"/>
    </row>
    <row r="986" spans="2:3" x14ac:dyDescent="0.25">
      <c r="B986" s="1366"/>
      <c r="C986" s="1366"/>
    </row>
    <row r="987" spans="2:3" x14ac:dyDescent="0.25">
      <c r="B987" s="1366"/>
      <c r="C987" s="1366"/>
    </row>
    <row r="988" spans="2:3" x14ac:dyDescent="0.25">
      <c r="B988" s="1366"/>
      <c r="C988" s="1366"/>
    </row>
    <row r="989" spans="2:3" x14ac:dyDescent="0.25">
      <c r="B989" s="1366"/>
      <c r="C989" s="1366"/>
    </row>
    <row r="990" spans="2:3" x14ac:dyDescent="0.25">
      <c r="B990" s="1366"/>
      <c r="C990" s="1366"/>
    </row>
    <row r="991" spans="2:3" x14ac:dyDescent="0.25">
      <c r="B991" s="1366"/>
      <c r="C991" s="1366"/>
    </row>
    <row r="992" spans="2:3" x14ac:dyDescent="0.25">
      <c r="B992" s="1366"/>
      <c r="C992" s="1366"/>
    </row>
    <row r="993" spans="2:3" x14ac:dyDescent="0.25">
      <c r="B993" s="1366"/>
      <c r="C993" s="1366"/>
    </row>
    <row r="994" spans="2:3" x14ac:dyDescent="0.25">
      <c r="B994" s="1366"/>
      <c r="C994" s="1366"/>
    </row>
    <row r="995" spans="2:3" x14ac:dyDescent="0.25">
      <c r="B995" s="1366"/>
      <c r="C995" s="1366"/>
    </row>
    <row r="996" spans="2:3" x14ac:dyDescent="0.25">
      <c r="B996" s="1366"/>
      <c r="C996" s="1366"/>
    </row>
    <row r="997" spans="2:3" x14ac:dyDescent="0.25">
      <c r="B997" s="1366"/>
      <c r="C997" s="1366"/>
    </row>
    <row r="998" spans="2:3" x14ac:dyDescent="0.25">
      <c r="B998" s="1366"/>
      <c r="C998" s="1366"/>
    </row>
    <row r="999" spans="2:3" x14ac:dyDescent="0.25">
      <c r="B999" s="1366"/>
      <c r="C999" s="1366"/>
    </row>
    <row r="1000" spans="2:3" x14ac:dyDescent="0.25">
      <c r="B1000" s="1366"/>
      <c r="C1000" s="1366"/>
    </row>
    <row r="1001" spans="2:3" x14ac:dyDescent="0.25">
      <c r="B1001" s="1366"/>
      <c r="C1001" s="1366"/>
    </row>
    <row r="1002" spans="2:3" x14ac:dyDescent="0.25">
      <c r="B1002" s="1366"/>
      <c r="C1002" s="1366"/>
    </row>
    <row r="1003" spans="2:3" x14ac:dyDescent="0.25">
      <c r="B1003" s="1366"/>
      <c r="C1003" s="1366"/>
    </row>
    <row r="1004" spans="2:3" x14ac:dyDescent="0.25">
      <c r="B1004" s="1366"/>
      <c r="C1004" s="1366"/>
    </row>
    <row r="1005" spans="2:3" x14ac:dyDescent="0.25">
      <c r="B1005" s="1366"/>
      <c r="C1005" s="1366"/>
    </row>
    <row r="1006" spans="2:3" x14ac:dyDescent="0.25">
      <c r="B1006" s="1366"/>
      <c r="C1006" s="1366"/>
    </row>
    <row r="1007" spans="2:3" x14ac:dyDescent="0.25">
      <c r="B1007" s="1366"/>
      <c r="C1007" s="1366"/>
    </row>
    <row r="1008" spans="2:3" x14ac:dyDescent="0.25">
      <c r="B1008" s="1366"/>
      <c r="C1008" s="1366"/>
    </row>
    <row r="1009" spans="2:3" x14ac:dyDescent="0.25">
      <c r="B1009" s="1366"/>
      <c r="C1009" s="1366"/>
    </row>
    <row r="1010" spans="2:3" x14ac:dyDescent="0.25">
      <c r="B1010" s="1366"/>
      <c r="C1010" s="1366"/>
    </row>
    <row r="1011" spans="2:3" x14ac:dyDescent="0.25">
      <c r="B1011" s="1366"/>
      <c r="C1011" s="1366"/>
    </row>
    <row r="1012" spans="2:3" x14ac:dyDescent="0.25">
      <c r="B1012" s="1366"/>
      <c r="C1012" s="1366"/>
    </row>
    <row r="1013" spans="2:3" x14ac:dyDescent="0.25">
      <c r="B1013" s="1366"/>
      <c r="C1013" s="1366"/>
    </row>
    <row r="1014" spans="2:3" x14ac:dyDescent="0.25">
      <c r="B1014" s="1366"/>
      <c r="C1014" s="1366"/>
    </row>
    <row r="1015" spans="2:3" x14ac:dyDescent="0.25">
      <c r="B1015" s="1366"/>
      <c r="C1015" s="1366"/>
    </row>
    <row r="1016" spans="2:3" x14ac:dyDescent="0.25">
      <c r="B1016" s="1366"/>
      <c r="C1016" s="1366"/>
    </row>
    <row r="1017" spans="2:3" x14ac:dyDescent="0.25">
      <c r="B1017" s="1366"/>
      <c r="C1017" s="1366"/>
    </row>
    <row r="1018" spans="2:3" x14ac:dyDescent="0.25">
      <c r="B1018" s="1366"/>
      <c r="C1018" s="1366"/>
    </row>
    <row r="1019" spans="2:3" x14ac:dyDescent="0.25">
      <c r="B1019" s="1366"/>
      <c r="C1019" s="1366"/>
    </row>
    <row r="1020" spans="2:3" x14ac:dyDescent="0.25">
      <c r="B1020" s="1366"/>
      <c r="C1020" s="1366"/>
    </row>
    <row r="1021" spans="2:3" x14ac:dyDescent="0.25">
      <c r="B1021" s="1366"/>
      <c r="C1021" s="1366"/>
    </row>
    <row r="1022" spans="2:3" x14ac:dyDescent="0.25">
      <c r="B1022" s="1366"/>
      <c r="C1022" s="1366"/>
    </row>
    <row r="1023" spans="2:3" x14ac:dyDescent="0.25">
      <c r="B1023" s="1366"/>
      <c r="C1023" s="1366"/>
    </row>
    <row r="1024" spans="2:3" x14ac:dyDescent="0.25">
      <c r="B1024" s="1366"/>
      <c r="C1024" s="1366"/>
    </row>
    <row r="1025" spans="2:3" x14ac:dyDescent="0.25">
      <c r="B1025" s="1366"/>
      <c r="C1025" s="1366"/>
    </row>
    <row r="1026" spans="2:3" x14ac:dyDescent="0.25">
      <c r="B1026" s="1366"/>
      <c r="C1026" s="1366"/>
    </row>
    <row r="1027" spans="2:3" x14ac:dyDescent="0.25">
      <c r="B1027" s="1366"/>
      <c r="C1027" s="1366"/>
    </row>
    <row r="1028" spans="2:3" x14ac:dyDescent="0.25">
      <c r="B1028" s="1366"/>
      <c r="C1028" s="1366"/>
    </row>
    <row r="1029" spans="2:3" x14ac:dyDescent="0.25">
      <c r="B1029" s="1366"/>
      <c r="C1029" s="1366"/>
    </row>
    <row r="1030" spans="2:3" x14ac:dyDescent="0.25">
      <c r="B1030" s="1366"/>
      <c r="C1030" s="1366"/>
    </row>
    <row r="1031" spans="2:3" x14ac:dyDescent="0.25">
      <c r="B1031" s="1366"/>
      <c r="C1031" s="1366"/>
    </row>
    <row r="1032" spans="2:3" x14ac:dyDescent="0.25">
      <c r="B1032" s="1366"/>
      <c r="C1032" s="1366"/>
    </row>
    <row r="1033" spans="2:3" x14ac:dyDescent="0.25">
      <c r="B1033" s="1366"/>
      <c r="C1033" s="1366"/>
    </row>
    <row r="1034" spans="2:3" x14ac:dyDescent="0.25">
      <c r="B1034" s="1366"/>
      <c r="C1034" s="1366"/>
    </row>
    <row r="1035" spans="2:3" x14ac:dyDescent="0.25">
      <c r="B1035" s="1366"/>
      <c r="C1035" s="1366"/>
    </row>
    <row r="1036" spans="2:3" x14ac:dyDescent="0.25">
      <c r="B1036" s="1366"/>
      <c r="C1036" s="1366"/>
    </row>
    <row r="1037" spans="2:3" x14ac:dyDescent="0.25">
      <c r="B1037" s="1366"/>
      <c r="C1037" s="1366"/>
    </row>
    <row r="1038" spans="2:3" x14ac:dyDescent="0.25">
      <c r="B1038" s="1366"/>
      <c r="C1038" s="1366"/>
    </row>
    <row r="1039" spans="2:3" x14ac:dyDescent="0.25">
      <c r="B1039" s="1366"/>
      <c r="C1039" s="1366"/>
    </row>
    <row r="1040" spans="2:3" x14ac:dyDescent="0.25">
      <c r="B1040" s="1366"/>
      <c r="C1040" s="1366"/>
    </row>
    <row r="1041" spans="2:3" x14ac:dyDescent="0.25">
      <c r="B1041" s="1366"/>
      <c r="C1041" s="1366"/>
    </row>
    <row r="1042" spans="2:3" x14ac:dyDescent="0.25">
      <c r="B1042" s="1366"/>
      <c r="C1042" s="1366"/>
    </row>
    <row r="1043" spans="2:3" x14ac:dyDescent="0.25">
      <c r="B1043" s="1366"/>
      <c r="C1043" s="1366"/>
    </row>
    <row r="1044" spans="2:3" x14ac:dyDescent="0.25">
      <c r="B1044" s="1366"/>
      <c r="C1044" s="1366"/>
    </row>
    <row r="1045" spans="2:3" x14ac:dyDescent="0.25">
      <c r="B1045" s="1366"/>
      <c r="C1045" s="1366"/>
    </row>
    <row r="1046" spans="2:3" x14ac:dyDescent="0.25">
      <c r="B1046" s="1366"/>
      <c r="C1046" s="1366"/>
    </row>
    <row r="1047" spans="2:3" x14ac:dyDescent="0.25">
      <c r="B1047" s="1366"/>
      <c r="C1047" s="1366"/>
    </row>
    <row r="1048" spans="2:3" x14ac:dyDescent="0.25">
      <c r="B1048" s="1366"/>
      <c r="C1048" s="1366"/>
    </row>
    <row r="1049" spans="2:3" x14ac:dyDescent="0.25">
      <c r="B1049" s="1366"/>
      <c r="C1049" s="1366"/>
    </row>
    <row r="1050" spans="2:3" x14ac:dyDescent="0.25">
      <c r="B1050" s="1366"/>
      <c r="C1050" s="1366"/>
    </row>
    <row r="1051" spans="2:3" x14ac:dyDescent="0.25">
      <c r="B1051" s="1366"/>
      <c r="C1051" s="1366"/>
    </row>
    <row r="1052" spans="2:3" x14ac:dyDescent="0.25">
      <c r="B1052" s="1366"/>
      <c r="C1052" s="1366"/>
    </row>
    <row r="1053" spans="2:3" x14ac:dyDescent="0.25">
      <c r="B1053" s="1366"/>
      <c r="C1053" s="1366"/>
    </row>
    <row r="1054" spans="2:3" x14ac:dyDescent="0.25">
      <c r="B1054" s="1366"/>
      <c r="C1054" s="1366"/>
    </row>
    <row r="1055" spans="2:3" x14ac:dyDescent="0.25">
      <c r="B1055" s="1366"/>
      <c r="C1055" s="1366"/>
    </row>
    <row r="1056" spans="2:3" x14ac:dyDescent="0.25">
      <c r="B1056" s="1366"/>
      <c r="C1056" s="1366"/>
    </row>
    <row r="1057" spans="2:3" x14ac:dyDescent="0.25">
      <c r="B1057" s="1366"/>
      <c r="C1057" s="1366"/>
    </row>
    <row r="1058" spans="2:3" x14ac:dyDescent="0.25">
      <c r="B1058" s="1366"/>
      <c r="C1058" s="1366"/>
    </row>
    <row r="1059" spans="2:3" x14ac:dyDescent="0.25">
      <c r="B1059" s="1366"/>
      <c r="C1059" s="1366"/>
    </row>
    <row r="1060" spans="2:3" x14ac:dyDescent="0.25">
      <c r="B1060" s="1366"/>
      <c r="C1060" s="1366"/>
    </row>
    <row r="1061" spans="2:3" x14ac:dyDescent="0.25">
      <c r="B1061" s="1366"/>
      <c r="C1061" s="1366"/>
    </row>
    <row r="1062" spans="2:3" x14ac:dyDescent="0.25">
      <c r="B1062" s="1366"/>
      <c r="C1062" s="1366"/>
    </row>
    <row r="1063" spans="2:3" x14ac:dyDescent="0.25">
      <c r="B1063" s="1366"/>
      <c r="C1063" s="1366"/>
    </row>
    <row r="1064" spans="2:3" x14ac:dyDescent="0.25">
      <c r="B1064" s="1366"/>
      <c r="C1064" s="1366"/>
    </row>
    <row r="1065" spans="2:3" x14ac:dyDescent="0.25">
      <c r="B1065" s="1366"/>
      <c r="C1065" s="1366"/>
    </row>
    <row r="1066" spans="2:3" x14ac:dyDescent="0.25">
      <c r="B1066" s="1366"/>
      <c r="C1066" s="1366"/>
    </row>
    <row r="1067" spans="2:3" x14ac:dyDescent="0.25">
      <c r="B1067" s="1366"/>
      <c r="C1067" s="1366"/>
    </row>
    <row r="1068" spans="2:3" x14ac:dyDescent="0.25">
      <c r="B1068" s="1366"/>
      <c r="C1068" s="1366"/>
    </row>
    <row r="1069" spans="2:3" x14ac:dyDescent="0.25">
      <c r="B1069" s="1366"/>
      <c r="C1069" s="1366"/>
    </row>
    <row r="1070" spans="2:3" x14ac:dyDescent="0.25">
      <c r="B1070" s="1366"/>
      <c r="C1070" s="1366"/>
    </row>
    <row r="1071" spans="2:3" x14ac:dyDescent="0.25">
      <c r="B1071" s="1366"/>
      <c r="C1071" s="1366"/>
    </row>
    <row r="1072" spans="2:3" x14ac:dyDescent="0.25">
      <c r="B1072" s="1366"/>
      <c r="C1072" s="1366"/>
    </row>
    <row r="1073" spans="2:3" x14ac:dyDescent="0.25">
      <c r="B1073" s="1366"/>
      <c r="C1073" s="1366"/>
    </row>
    <row r="1074" spans="2:3" x14ac:dyDescent="0.25">
      <c r="B1074" s="1366"/>
      <c r="C1074" s="1366"/>
    </row>
    <row r="1075" spans="2:3" x14ac:dyDescent="0.25">
      <c r="B1075" s="1366"/>
      <c r="C1075" s="1366"/>
    </row>
    <row r="1076" spans="2:3" x14ac:dyDescent="0.25">
      <c r="B1076" s="1366"/>
      <c r="C1076" s="1366"/>
    </row>
    <row r="1077" spans="2:3" x14ac:dyDescent="0.25">
      <c r="B1077" s="1366"/>
      <c r="C1077" s="1366"/>
    </row>
    <row r="1078" spans="2:3" x14ac:dyDescent="0.25">
      <c r="B1078" s="1366"/>
      <c r="C1078" s="1366"/>
    </row>
    <row r="1079" spans="2:3" x14ac:dyDescent="0.25">
      <c r="B1079" s="1366"/>
      <c r="C1079" s="1366"/>
    </row>
    <row r="1080" spans="2:3" x14ac:dyDescent="0.25">
      <c r="B1080" s="1366"/>
      <c r="C1080" s="1366"/>
    </row>
    <row r="1081" spans="2:3" x14ac:dyDescent="0.25">
      <c r="B1081" s="1366"/>
      <c r="C1081" s="1366"/>
    </row>
    <row r="1082" spans="2:3" x14ac:dyDescent="0.25">
      <c r="B1082" s="1366"/>
      <c r="C1082" s="1366"/>
    </row>
    <row r="1083" spans="2:3" x14ac:dyDescent="0.25">
      <c r="B1083" s="1366"/>
      <c r="C1083" s="1366"/>
    </row>
    <row r="1084" spans="2:3" x14ac:dyDescent="0.25">
      <c r="B1084" s="1366"/>
      <c r="C1084" s="1366"/>
    </row>
    <row r="1085" spans="2:3" x14ac:dyDescent="0.25">
      <c r="B1085" s="1366"/>
      <c r="C1085" s="1366"/>
    </row>
    <row r="1086" spans="2:3" x14ac:dyDescent="0.25">
      <c r="B1086" s="1366"/>
      <c r="C1086" s="1366"/>
    </row>
    <row r="1087" spans="2:3" x14ac:dyDescent="0.25">
      <c r="B1087" s="1366"/>
      <c r="C1087" s="1366"/>
    </row>
    <row r="1088" spans="2:3" x14ac:dyDescent="0.25">
      <c r="B1088" s="1366"/>
      <c r="C1088" s="1366"/>
    </row>
    <row r="1089" spans="2:3" x14ac:dyDescent="0.25">
      <c r="B1089" s="1366"/>
      <c r="C1089" s="1366"/>
    </row>
    <row r="1090" spans="2:3" x14ac:dyDescent="0.25">
      <c r="B1090" s="1366"/>
      <c r="C1090" s="1366"/>
    </row>
    <row r="1091" spans="2:3" x14ac:dyDescent="0.25">
      <c r="B1091" s="1366"/>
      <c r="C1091" s="1366"/>
    </row>
    <row r="1092" spans="2:3" x14ac:dyDescent="0.25">
      <c r="B1092" s="1366"/>
      <c r="C1092" s="1366"/>
    </row>
    <row r="1093" spans="2:3" x14ac:dyDescent="0.25">
      <c r="B1093" s="1366"/>
      <c r="C1093" s="1366"/>
    </row>
    <row r="1094" spans="2:3" x14ac:dyDescent="0.25">
      <c r="B1094" s="1366"/>
      <c r="C1094" s="1366"/>
    </row>
    <row r="1095" spans="2:3" x14ac:dyDescent="0.25">
      <c r="B1095" s="1366"/>
      <c r="C1095" s="1366"/>
    </row>
    <row r="1096" spans="2:3" x14ac:dyDescent="0.25">
      <c r="B1096" s="1366"/>
      <c r="C1096" s="1366"/>
    </row>
    <row r="1097" spans="2:3" x14ac:dyDescent="0.25">
      <c r="B1097" s="1366"/>
      <c r="C1097" s="1366"/>
    </row>
    <row r="1098" spans="2:3" x14ac:dyDescent="0.25">
      <c r="B1098" s="1366"/>
      <c r="C1098" s="1366"/>
    </row>
    <row r="1099" spans="2:3" x14ac:dyDescent="0.25">
      <c r="B1099" s="1366"/>
      <c r="C1099" s="1366"/>
    </row>
    <row r="1100" spans="2:3" x14ac:dyDescent="0.25">
      <c r="B1100" s="1366"/>
      <c r="C1100" s="1366"/>
    </row>
    <row r="1101" spans="2:3" x14ac:dyDescent="0.25">
      <c r="B1101" s="1366"/>
      <c r="C1101" s="1366"/>
    </row>
    <row r="1102" spans="2:3" x14ac:dyDescent="0.25">
      <c r="B1102" s="1366"/>
      <c r="C1102" s="1366"/>
    </row>
    <row r="1103" spans="2:3" x14ac:dyDescent="0.25">
      <c r="B1103" s="1366"/>
      <c r="C1103" s="1366"/>
    </row>
    <row r="1104" spans="2:3" x14ac:dyDescent="0.25">
      <c r="B1104" s="1366"/>
      <c r="C1104" s="1366"/>
    </row>
    <row r="1105" spans="2:3" x14ac:dyDescent="0.25">
      <c r="B1105" s="1366"/>
      <c r="C1105" s="1366"/>
    </row>
    <row r="1106" spans="2:3" x14ac:dyDescent="0.25">
      <c r="B1106" s="1366"/>
      <c r="C1106" s="1366"/>
    </row>
    <row r="1107" spans="2:3" x14ac:dyDescent="0.25">
      <c r="B1107" s="1366"/>
      <c r="C1107" s="1366"/>
    </row>
    <row r="1108" spans="2:3" x14ac:dyDescent="0.25">
      <c r="B1108" s="1366"/>
      <c r="C1108" s="1366"/>
    </row>
    <row r="1109" spans="2:3" x14ac:dyDescent="0.25">
      <c r="B1109" s="1366"/>
      <c r="C1109" s="1366"/>
    </row>
    <row r="1110" spans="2:3" x14ac:dyDescent="0.25">
      <c r="B1110" s="1366"/>
      <c r="C1110" s="1366"/>
    </row>
    <row r="1111" spans="2:3" x14ac:dyDescent="0.25">
      <c r="B1111" s="1366"/>
      <c r="C1111" s="1366"/>
    </row>
    <row r="1112" spans="2:3" x14ac:dyDescent="0.25">
      <c r="B1112" s="1366"/>
      <c r="C1112" s="1366"/>
    </row>
    <row r="1113" spans="2:3" x14ac:dyDescent="0.25">
      <c r="B1113" s="1366"/>
      <c r="C1113" s="1366"/>
    </row>
    <row r="1114" spans="2:3" x14ac:dyDescent="0.25">
      <c r="B1114" s="1366"/>
      <c r="C1114" s="1366"/>
    </row>
    <row r="1115" spans="2:3" x14ac:dyDescent="0.25">
      <c r="B1115" s="1366"/>
      <c r="C1115" s="1366"/>
    </row>
    <row r="1116" spans="2:3" x14ac:dyDescent="0.25">
      <c r="B1116" s="1366"/>
      <c r="C1116" s="1366"/>
    </row>
    <row r="1117" spans="2:3" x14ac:dyDescent="0.25">
      <c r="B1117" s="1366"/>
      <c r="C1117" s="1366"/>
    </row>
    <row r="1118" spans="2:3" x14ac:dyDescent="0.25">
      <c r="B1118" s="1366"/>
      <c r="C1118" s="1366"/>
    </row>
    <row r="1119" spans="2:3" x14ac:dyDescent="0.25">
      <c r="B1119" s="1366"/>
      <c r="C1119" s="1366"/>
    </row>
    <row r="1120" spans="2:3" x14ac:dyDescent="0.25">
      <c r="B1120" s="1366"/>
      <c r="C1120" s="1366"/>
    </row>
    <row r="1121" spans="2:3" x14ac:dyDescent="0.25">
      <c r="B1121" s="1366"/>
      <c r="C1121" s="1366"/>
    </row>
    <row r="1122" spans="2:3" x14ac:dyDescent="0.25">
      <c r="B1122" s="1366"/>
      <c r="C1122" s="1366"/>
    </row>
    <row r="1123" spans="2:3" x14ac:dyDescent="0.25">
      <c r="B1123" s="1366"/>
      <c r="C1123" s="1366"/>
    </row>
    <row r="1124" spans="2:3" x14ac:dyDescent="0.25">
      <c r="B1124" s="1366"/>
      <c r="C1124" s="1366"/>
    </row>
    <row r="1125" spans="2:3" x14ac:dyDescent="0.25">
      <c r="B1125" s="1366"/>
      <c r="C1125" s="1366"/>
    </row>
    <row r="1126" spans="2:3" x14ac:dyDescent="0.25">
      <c r="B1126" s="1366"/>
      <c r="C1126" s="1366"/>
    </row>
    <row r="1127" spans="2:3" x14ac:dyDescent="0.25">
      <c r="B1127" s="1366"/>
      <c r="C1127" s="1366"/>
    </row>
    <row r="1128" spans="2:3" x14ac:dyDescent="0.25">
      <c r="B1128" s="1366"/>
      <c r="C1128" s="1366"/>
    </row>
    <row r="1129" spans="2:3" x14ac:dyDescent="0.25">
      <c r="B1129" s="1366"/>
      <c r="C1129" s="1366"/>
    </row>
    <row r="1130" spans="2:3" x14ac:dyDescent="0.25">
      <c r="B1130" s="1366"/>
      <c r="C1130" s="1366"/>
    </row>
    <row r="1131" spans="2:3" x14ac:dyDescent="0.25">
      <c r="B1131" s="1366"/>
      <c r="C1131" s="1366"/>
    </row>
    <row r="1132" spans="2:3" x14ac:dyDescent="0.25">
      <c r="B1132" s="1366"/>
      <c r="C1132" s="1366"/>
    </row>
    <row r="1133" spans="2:3" x14ac:dyDescent="0.25">
      <c r="B1133" s="1366"/>
      <c r="C1133" s="1366"/>
    </row>
    <row r="1134" spans="2:3" x14ac:dyDescent="0.25">
      <c r="B1134" s="1366"/>
      <c r="C1134" s="1366"/>
    </row>
    <row r="1135" spans="2:3" x14ac:dyDescent="0.25">
      <c r="B1135" s="1366"/>
      <c r="C1135" s="1366"/>
    </row>
    <row r="1136" spans="2:3" x14ac:dyDescent="0.25">
      <c r="B1136" s="1366"/>
      <c r="C1136" s="1366"/>
    </row>
    <row r="1137" spans="2:3" x14ac:dyDescent="0.25">
      <c r="B1137" s="1366"/>
      <c r="C1137" s="1366"/>
    </row>
    <row r="1138" spans="2:3" x14ac:dyDescent="0.25">
      <c r="B1138" s="1366"/>
      <c r="C1138" s="1366"/>
    </row>
    <row r="1139" spans="2:3" x14ac:dyDescent="0.25">
      <c r="B1139" s="1366"/>
      <c r="C1139" s="1366"/>
    </row>
    <row r="1140" spans="2:3" x14ac:dyDescent="0.25">
      <c r="B1140" s="1366"/>
      <c r="C1140" s="1366"/>
    </row>
    <row r="1141" spans="2:3" x14ac:dyDescent="0.25">
      <c r="B1141" s="1366"/>
      <c r="C1141" s="1366"/>
    </row>
    <row r="1142" spans="2:3" x14ac:dyDescent="0.25">
      <c r="B1142" s="1366"/>
      <c r="C1142" s="1366"/>
    </row>
    <row r="1143" spans="2:3" x14ac:dyDescent="0.25">
      <c r="B1143" s="1366"/>
      <c r="C1143" s="1366"/>
    </row>
    <row r="1144" spans="2:3" x14ac:dyDescent="0.25">
      <c r="B1144" s="1366"/>
      <c r="C1144" s="1366"/>
    </row>
    <row r="1145" spans="2:3" x14ac:dyDescent="0.25">
      <c r="B1145" s="1366"/>
      <c r="C1145" s="1366"/>
    </row>
    <row r="1146" spans="2:3" x14ac:dyDescent="0.25">
      <c r="B1146" s="1366"/>
      <c r="C1146" s="1366"/>
    </row>
    <row r="1147" spans="2:3" x14ac:dyDescent="0.25">
      <c r="B1147" s="1366"/>
      <c r="C1147" s="1366"/>
    </row>
    <row r="1148" spans="2:3" x14ac:dyDescent="0.25">
      <c r="B1148" s="1366"/>
      <c r="C1148" s="1366"/>
    </row>
    <row r="1149" spans="2:3" x14ac:dyDescent="0.25">
      <c r="B1149" s="1366"/>
      <c r="C1149" s="1366"/>
    </row>
    <row r="1150" spans="2:3" x14ac:dyDescent="0.25">
      <c r="B1150" s="1366"/>
      <c r="C1150" s="1366"/>
    </row>
    <row r="1151" spans="2:3" x14ac:dyDescent="0.25">
      <c r="B1151" s="1366"/>
      <c r="C1151" s="1366"/>
    </row>
    <row r="1152" spans="2:3" x14ac:dyDescent="0.25">
      <c r="B1152" s="1366"/>
      <c r="C1152" s="1366"/>
    </row>
    <row r="1153" spans="2:3" x14ac:dyDescent="0.25">
      <c r="B1153" s="1366"/>
      <c r="C1153" s="1366"/>
    </row>
    <row r="1154" spans="2:3" x14ac:dyDescent="0.25">
      <c r="B1154" s="1366"/>
      <c r="C1154" s="1366"/>
    </row>
    <row r="1155" spans="2:3" x14ac:dyDescent="0.25">
      <c r="B1155" s="1366"/>
      <c r="C1155" s="1366"/>
    </row>
    <row r="1156" spans="2:3" x14ac:dyDescent="0.25">
      <c r="B1156" s="1366"/>
      <c r="C1156" s="1366"/>
    </row>
    <row r="1157" spans="2:3" x14ac:dyDescent="0.25">
      <c r="B1157" s="1366"/>
      <c r="C1157" s="1366"/>
    </row>
    <row r="1158" spans="2:3" x14ac:dyDescent="0.25">
      <c r="B1158" s="1366"/>
      <c r="C1158" s="1366"/>
    </row>
    <row r="1159" spans="2:3" x14ac:dyDescent="0.25">
      <c r="B1159" s="1366"/>
      <c r="C1159" s="1366"/>
    </row>
    <row r="1160" spans="2:3" x14ac:dyDescent="0.25">
      <c r="B1160" s="1366"/>
      <c r="C1160" s="1366"/>
    </row>
    <row r="1161" spans="2:3" x14ac:dyDescent="0.25">
      <c r="B1161" s="1366"/>
      <c r="C1161" s="1366"/>
    </row>
    <row r="1162" spans="2:3" x14ac:dyDescent="0.25">
      <c r="B1162" s="1366"/>
      <c r="C1162" s="1366"/>
    </row>
    <row r="1163" spans="2:3" x14ac:dyDescent="0.25">
      <c r="B1163" s="1366"/>
      <c r="C1163" s="1366"/>
    </row>
    <row r="1164" spans="2:3" x14ac:dyDescent="0.25">
      <c r="B1164" s="1366"/>
      <c r="C1164" s="1366"/>
    </row>
    <row r="1165" spans="2:3" x14ac:dyDescent="0.25">
      <c r="B1165" s="1366"/>
      <c r="C1165" s="1366"/>
    </row>
    <row r="1166" spans="2:3" x14ac:dyDescent="0.25">
      <c r="B1166" s="1366"/>
      <c r="C1166" s="1366"/>
    </row>
    <row r="1167" spans="2:3" x14ac:dyDescent="0.25">
      <c r="B1167" s="1366"/>
      <c r="C1167" s="1366"/>
    </row>
    <row r="1168" spans="2:3" x14ac:dyDescent="0.25">
      <c r="B1168" s="1366"/>
      <c r="C1168" s="1366"/>
    </row>
    <row r="1169" spans="2:3" x14ac:dyDescent="0.25">
      <c r="B1169" s="1366"/>
      <c r="C1169" s="1366"/>
    </row>
    <row r="1170" spans="2:3" x14ac:dyDescent="0.25">
      <c r="B1170" s="1366"/>
      <c r="C1170" s="1366"/>
    </row>
    <row r="1171" spans="2:3" x14ac:dyDescent="0.25">
      <c r="B1171" s="1366"/>
      <c r="C1171" s="1366"/>
    </row>
    <row r="1172" spans="2:3" x14ac:dyDescent="0.25">
      <c r="B1172" s="1366"/>
      <c r="C1172" s="1366"/>
    </row>
    <row r="1173" spans="2:3" x14ac:dyDescent="0.25">
      <c r="B1173" s="1366"/>
      <c r="C1173" s="1366"/>
    </row>
    <row r="1174" spans="2:3" x14ac:dyDescent="0.25">
      <c r="B1174" s="1366"/>
      <c r="C1174" s="1366"/>
    </row>
    <row r="1175" spans="2:3" x14ac:dyDescent="0.25">
      <c r="B1175" s="1366"/>
      <c r="C1175" s="1366"/>
    </row>
    <row r="1176" spans="2:3" x14ac:dyDescent="0.25">
      <c r="B1176" s="1366"/>
      <c r="C1176" s="1366"/>
    </row>
    <row r="1177" spans="2:3" x14ac:dyDescent="0.25">
      <c r="B1177" s="1366"/>
      <c r="C1177" s="1366"/>
    </row>
    <row r="1178" spans="2:3" x14ac:dyDescent="0.25">
      <c r="B1178" s="1366"/>
      <c r="C1178" s="1366"/>
    </row>
    <row r="1179" spans="2:3" x14ac:dyDescent="0.25">
      <c r="B1179" s="1366"/>
      <c r="C1179" s="1366"/>
    </row>
    <row r="1180" spans="2:3" x14ac:dyDescent="0.25">
      <c r="B1180" s="1366"/>
      <c r="C1180" s="1366"/>
    </row>
    <row r="1181" spans="2:3" x14ac:dyDescent="0.25">
      <c r="B1181" s="1366"/>
      <c r="C1181" s="1366"/>
    </row>
    <row r="1182" spans="2:3" x14ac:dyDescent="0.25">
      <c r="B1182" s="1366"/>
      <c r="C1182" s="1366"/>
    </row>
    <row r="1183" spans="2:3" x14ac:dyDescent="0.25">
      <c r="B1183" s="1366"/>
      <c r="C1183" s="1366"/>
    </row>
    <row r="1184" spans="2:3" x14ac:dyDescent="0.25">
      <c r="B1184" s="1366"/>
      <c r="C1184" s="1366"/>
    </row>
    <row r="1185" spans="2:3" x14ac:dyDescent="0.25">
      <c r="B1185" s="1366"/>
      <c r="C1185" s="1366"/>
    </row>
    <row r="1186" spans="2:3" x14ac:dyDescent="0.25">
      <c r="B1186" s="1366"/>
      <c r="C1186" s="1366"/>
    </row>
    <row r="1187" spans="2:3" x14ac:dyDescent="0.25">
      <c r="B1187" s="1366"/>
      <c r="C1187" s="1366"/>
    </row>
    <row r="1188" spans="2:3" x14ac:dyDescent="0.25">
      <c r="B1188" s="1366"/>
      <c r="C1188" s="1366"/>
    </row>
    <row r="1189" spans="2:3" x14ac:dyDescent="0.25">
      <c r="B1189" s="1366"/>
      <c r="C1189" s="1366"/>
    </row>
    <row r="1190" spans="2:3" x14ac:dyDescent="0.25">
      <c r="B1190" s="1366"/>
      <c r="C1190" s="1366"/>
    </row>
    <row r="1191" spans="2:3" x14ac:dyDescent="0.25">
      <c r="B1191" s="1366"/>
      <c r="C1191" s="1366"/>
    </row>
    <row r="1192" spans="2:3" x14ac:dyDescent="0.25">
      <c r="B1192" s="1366"/>
      <c r="C1192" s="1366"/>
    </row>
    <row r="1193" spans="2:3" x14ac:dyDescent="0.25">
      <c r="B1193" s="1366"/>
      <c r="C1193" s="1366"/>
    </row>
    <row r="1194" spans="2:3" x14ac:dyDescent="0.25">
      <c r="B1194" s="1366"/>
      <c r="C1194" s="1366"/>
    </row>
    <row r="1195" spans="2:3" x14ac:dyDescent="0.25">
      <c r="B1195" s="1366"/>
      <c r="C1195" s="1366"/>
    </row>
    <row r="1196" spans="2:3" x14ac:dyDescent="0.25">
      <c r="B1196" s="1366"/>
      <c r="C1196" s="1366"/>
    </row>
    <row r="1197" spans="2:3" x14ac:dyDescent="0.25">
      <c r="B1197" s="1366"/>
      <c r="C1197" s="1366"/>
    </row>
    <row r="1198" spans="2:3" x14ac:dyDescent="0.25">
      <c r="B1198" s="1366"/>
      <c r="C1198" s="1366"/>
    </row>
    <row r="1199" spans="2:3" x14ac:dyDescent="0.25">
      <c r="B1199" s="1366"/>
      <c r="C1199" s="1366"/>
    </row>
    <row r="1200" spans="2:3" x14ac:dyDescent="0.25">
      <c r="B1200" s="1366"/>
      <c r="C1200" s="1366"/>
    </row>
    <row r="1201" spans="2:3" x14ac:dyDescent="0.25">
      <c r="B1201" s="1366"/>
      <c r="C1201" s="1366"/>
    </row>
    <row r="1202" spans="2:3" x14ac:dyDescent="0.25">
      <c r="B1202" s="1366"/>
      <c r="C1202" s="1366"/>
    </row>
    <row r="1203" spans="2:3" x14ac:dyDescent="0.25">
      <c r="B1203" s="1366"/>
      <c r="C1203" s="1366"/>
    </row>
    <row r="1204" spans="2:3" x14ac:dyDescent="0.25">
      <c r="B1204" s="1366"/>
      <c r="C1204" s="1366"/>
    </row>
    <row r="1205" spans="2:3" x14ac:dyDescent="0.25">
      <c r="B1205" s="1366"/>
      <c r="C1205" s="1366"/>
    </row>
    <row r="1206" spans="2:3" x14ac:dyDescent="0.25">
      <c r="B1206" s="1366"/>
      <c r="C1206" s="1366"/>
    </row>
    <row r="1207" spans="2:3" x14ac:dyDescent="0.25">
      <c r="B1207" s="1366"/>
      <c r="C1207" s="1366"/>
    </row>
    <row r="1208" spans="2:3" x14ac:dyDescent="0.25">
      <c r="B1208" s="1366"/>
      <c r="C1208" s="1366"/>
    </row>
    <row r="1209" spans="2:3" x14ac:dyDescent="0.25">
      <c r="B1209" s="1366"/>
      <c r="C1209" s="1366"/>
    </row>
    <row r="1210" spans="2:3" x14ac:dyDescent="0.25">
      <c r="B1210" s="1366"/>
      <c r="C1210" s="1366"/>
    </row>
    <row r="1211" spans="2:3" x14ac:dyDescent="0.25">
      <c r="B1211" s="1366"/>
      <c r="C1211" s="1366"/>
    </row>
    <row r="1212" spans="2:3" x14ac:dyDescent="0.25">
      <c r="B1212" s="1366"/>
      <c r="C1212" s="1366"/>
    </row>
    <row r="1213" spans="2:3" x14ac:dyDescent="0.25">
      <c r="B1213" s="1366"/>
      <c r="C1213" s="1366"/>
    </row>
    <row r="1214" spans="2:3" x14ac:dyDescent="0.25">
      <c r="B1214" s="1366"/>
      <c r="C1214" s="1366"/>
    </row>
    <row r="1215" spans="2:3" x14ac:dyDescent="0.25">
      <c r="B1215" s="1366"/>
      <c r="C1215" s="1366"/>
    </row>
    <row r="1216" spans="2:3" x14ac:dyDescent="0.25">
      <c r="B1216" s="1366"/>
      <c r="C1216" s="1366"/>
    </row>
    <row r="1217" spans="2:3" x14ac:dyDescent="0.25">
      <c r="B1217" s="1366"/>
      <c r="C1217" s="1366"/>
    </row>
    <row r="1218" spans="2:3" x14ac:dyDescent="0.25">
      <c r="B1218" s="1366"/>
      <c r="C1218" s="1366"/>
    </row>
    <row r="1219" spans="2:3" x14ac:dyDescent="0.25">
      <c r="B1219" s="1366"/>
      <c r="C1219" s="1366"/>
    </row>
    <row r="1220" spans="2:3" x14ac:dyDescent="0.25">
      <c r="B1220" s="1366"/>
      <c r="C1220" s="1366"/>
    </row>
    <row r="1221" spans="2:3" x14ac:dyDescent="0.25">
      <c r="B1221" s="1366"/>
      <c r="C1221" s="1366"/>
    </row>
    <row r="1222" spans="2:3" x14ac:dyDescent="0.25">
      <c r="B1222" s="1366"/>
      <c r="C1222" s="1366"/>
    </row>
    <row r="1223" spans="2:3" x14ac:dyDescent="0.25">
      <c r="B1223" s="1366"/>
      <c r="C1223" s="1366"/>
    </row>
    <row r="1224" spans="2:3" x14ac:dyDescent="0.25">
      <c r="B1224" s="1366"/>
      <c r="C1224" s="1366"/>
    </row>
    <row r="1225" spans="2:3" x14ac:dyDescent="0.25">
      <c r="B1225" s="1366"/>
      <c r="C1225" s="1366"/>
    </row>
    <row r="1226" spans="2:3" x14ac:dyDescent="0.25">
      <c r="B1226" s="1366"/>
      <c r="C1226" s="1366"/>
    </row>
    <row r="1227" spans="2:3" x14ac:dyDescent="0.25">
      <c r="B1227" s="1366"/>
      <c r="C1227" s="1366"/>
    </row>
    <row r="1228" spans="2:3" x14ac:dyDescent="0.25">
      <c r="B1228" s="1366"/>
      <c r="C1228" s="1366"/>
    </row>
    <row r="1229" spans="2:3" x14ac:dyDescent="0.25">
      <c r="B1229" s="1366"/>
      <c r="C1229" s="1366"/>
    </row>
    <row r="1230" spans="2:3" x14ac:dyDescent="0.25">
      <c r="B1230" s="1366"/>
      <c r="C1230" s="1366"/>
    </row>
    <row r="1231" spans="2:3" x14ac:dyDescent="0.25">
      <c r="B1231" s="1366"/>
      <c r="C1231" s="1366"/>
    </row>
    <row r="1232" spans="2:3" x14ac:dyDescent="0.25">
      <c r="B1232" s="1366"/>
      <c r="C1232" s="1366"/>
    </row>
    <row r="1233" spans="2:3" x14ac:dyDescent="0.25">
      <c r="B1233" s="1366"/>
      <c r="C1233" s="1366"/>
    </row>
    <row r="1234" spans="2:3" x14ac:dyDescent="0.25">
      <c r="B1234" s="1366"/>
      <c r="C1234" s="1366"/>
    </row>
    <row r="1235" spans="2:3" x14ac:dyDescent="0.25">
      <c r="B1235" s="1366"/>
      <c r="C1235" s="1366"/>
    </row>
    <row r="1236" spans="2:3" x14ac:dyDescent="0.25">
      <c r="B1236" s="1366"/>
      <c r="C1236" s="1366"/>
    </row>
    <row r="1237" spans="2:3" x14ac:dyDescent="0.25">
      <c r="B1237" s="1366"/>
      <c r="C1237" s="1366"/>
    </row>
    <row r="1238" spans="2:3" x14ac:dyDescent="0.25">
      <c r="B1238" s="1366"/>
      <c r="C1238" s="1366"/>
    </row>
    <row r="1239" spans="2:3" x14ac:dyDescent="0.25">
      <c r="B1239" s="1366"/>
      <c r="C1239" s="1366"/>
    </row>
    <row r="1240" spans="2:3" x14ac:dyDescent="0.25">
      <c r="B1240" s="1366"/>
      <c r="C1240" s="1366"/>
    </row>
    <row r="1241" spans="2:3" x14ac:dyDescent="0.25">
      <c r="B1241" s="1366"/>
      <c r="C1241" s="1366"/>
    </row>
    <row r="1242" spans="2:3" x14ac:dyDescent="0.25">
      <c r="B1242" s="1366"/>
      <c r="C1242" s="1366"/>
    </row>
    <row r="1243" spans="2:3" x14ac:dyDescent="0.25">
      <c r="B1243" s="1366"/>
      <c r="C1243" s="1366"/>
    </row>
    <row r="1244" spans="2:3" x14ac:dyDescent="0.25">
      <c r="B1244" s="1366"/>
      <c r="C1244" s="1366"/>
    </row>
    <row r="1245" spans="2:3" x14ac:dyDescent="0.25">
      <c r="B1245" s="1366"/>
      <c r="C1245" s="1366"/>
    </row>
    <row r="1246" spans="2:3" x14ac:dyDescent="0.25">
      <c r="B1246" s="1366"/>
      <c r="C1246" s="1366"/>
    </row>
    <row r="1247" spans="2:3" x14ac:dyDescent="0.25">
      <c r="B1247" s="1366"/>
      <c r="C1247" s="1366"/>
    </row>
    <row r="1248" spans="2:3" x14ac:dyDescent="0.25">
      <c r="B1248" s="1366"/>
      <c r="C1248" s="1366"/>
    </row>
    <row r="1249" spans="2:3" x14ac:dyDescent="0.25">
      <c r="B1249" s="1366"/>
      <c r="C1249" s="1366"/>
    </row>
    <row r="1250" spans="2:3" x14ac:dyDescent="0.25">
      <c r="B1250" s="1366"/>
      <c r="C1250" s="1366"/>
    </row>
    <row r="1251" spans="2:3" x14ac:dyDescent="0.25">
      <c r="B1251" s="1366"/>
      <c r="C1251" s="1366"/>
    </row>
    <row r="1252" spans="2:3" x14ac:dyDescent="0.25">
      <c r="B1252" s="1366"/>
      <c r="C1252" s="1366"/>
    </row>
    <row r="1253" spans="2:3" x14ac:dyDescent="0.25">
      <c r="B1253" s="1366"/>
      <c r="C1253" s="1366"/>
    </row>
    <row r="1254" spans="2:3" x14ac:dyDescent="0.25">
      <c r="B1254" s="1366"/>
      <c r="C1254" s="1366"/>
    </row>
    <row r="1255" spans="2:3" x14ac:dyDescent="0.25">
      <c r="B1255" s="1366"/>
      <c r="C1255" s="1366"/>
    </row>
    <row r="1256" spans="2:3" x14ac:dyDescent="0.25">
      <c r="B1256" s="1366"/>
      <c r="C1256" s="1366"/>
    </row>
    <row r="1257" spans="2:3" x14ac:dyDescent="0.25">
      <c r="B1257" s="1366"/>
      <c r="C1257" s="1366"/>
    </row>
    <row r="1258" spans="2:3" x14ac:dyDescent="0.25">
      <c r="B1258" s="1366"/>
      <c r="C1258" s="1366"/>
    </row>
    <row r="1259" spans="2:3" x14ac:dyDescent="0.25">
      <c r="B1259" s="1366"/>
      <c r="C1259" s="1366"/>
    </row>
    <row r="1260" spans="2:3" x14ac:dyDescent="0.25">
      <c r="B1260" s="1366"/>
      <c r="C1260" s="1366"/>
    </row>
    <row r="1261" spans="2:3" x14ac:dyDescent="0.25">
      <c r="B1261" s="1366"/>
      <c r="C1261" s="1366"/>
    </row>
    <row r="1262" spans="2:3" x14ac:dyDescent="0.25">
      <c r="B1262" s="1366"/>
      <c r="C1262" s="1366"/>
    </row>
    <row r="1263" spans="2:3" x14ac:dyDescent="0.25">
      <c r="B1263" s="1366"/>
      <c r="C1263" s="1366"/>
    </row>
    <row r="1264" spans="2:3" x14ac:dyDescent="0.25">
      <c r="B1264" s="1366"/>
      <c r="C1264" s="1366"/>
    </row>
    <row r="1265" spans="2:3" x14ac:dyDescent="0.25">
      <c r="B1265" s="1366"/>
      <c r="C1265" s="1366"/>
    </row>
    <row r="1266" spans="2:3" x14ac:dyDescent="0.25">
      <c r="B1266" s="1366"/>
      <c r="C1266" s="1366"/>
    </row>
    <row r="1267" spans="2:3" x14ac:dyDescent="0.25">
      <c r="B1267" s="1366"/>
      <c r="C1267" s="1366"/>
    </row>
    <row r="1268" spans="2:3" x14ac:dyDescent="0.25">
      <c r="B1268" s="1366"/>
      <c r="C1268" s="1366"/>
    </row>
    <row r="1269" spans="2:3" x14ac:dyDescent="0.25">
      <c r="B1269" s="1366"/>
      <c r="C1269" s="1366"/>
    </row>
    <row r="1270" spans="2:3" x14ac:dyDescent="0.25">
      <c r="B1270" s="1366"/>
      <c r="C1270" s="1366"/>
    </row>
    <row r="1271" spans="2:3" x14ac:dyDescent="0.25">
      <c r="B1271" s="1366"/>
      <c r="C1271" s="1366"/>
    </row>
    <row r="1272" spans="2:3" x14ac:dyDescent="0.25">
      <c r="B1272" s="1366"/>
      <c r="C1272" s="1366"/>
    </row>
    <row r="1273" spans="2:3" x14ac:dyDescent="0.25">
      <c r="B1273" s="1366"/>
      <c r="C1273" s="1366"/>
    </row>
    <row r="1274" spans="2:3" x14ac:dyDescent="0.25">
      <c r="B1274" s="1366"/>
      <c r="C1274" s="1366"/>
    </row>
    <row r="1275" spans="2:3" x14ac:dyDescent="0.25">
      <c r="B1275" s="1366"/>
      <c r="C1275" s="1366"/>
    </row>
    <row r="1276" spans="2:3" x14ac:dyDescent="0.25">
      <c r="B1276" s="1366"/>
      <c r="C1276" s="1366"/>
    </row>
    <row r="1277" spans="2:3" x14ac:dyDescent="0.25">
      <c r="B1277" s="1366"/>
      <c r="C1277" s="1366"/>
    </row>
    <row r="1278" spans="2:3" x14ac:dyDescent="0.25">
      <c r="B1278" s="1366"/>
      <c r="C1278" s="1366"/>
    </row>
    <row r="1279" spans="2:3" x14ac:dyDescent="0.25">
      <c r="B1279" s="1366"/>
      <c r="C1279" s="1366"/>
    </row>
    <row r="1280" spans="2:3" x14ac:dyDescent="0.25">
      <c r="B1280" s="1366"/>
      <c r="C1280" s="1366"/>
    </row>
    <row r="1281" spans="2:3" x14ac:dyDescent="0.25">
      <c r="B1281" s="1366"/>
      <c r="C1281" s="1366"/>
    </row>
    <row r="1282" spans="2:3" x14ac:dyDescent="0.25">
      <c r="B1282" s="1366"/>
      <c r="C1282" s="1366"/>
    </row>
    <row r="1283" spans="2:3" x14ac:dyDescent="0.25">
      <c r="B1283" s="1366"/>
      <c r="C1283" s="1366"/>
    </row>
    <row r="1284" spans="2:3" x14ac:dyDescent="0.25">
      <c r="B1284" s="1366"/>
      <c r="C1284" s="1366"/>
    </row>
    <row r="1285" spans="2:3" x14ac:dyDescent="0.25">
      <c r="B1285" s="1366"/>
      <c r="C1285" s="1366"/>
    </row>
    <row r="1286" spans="2:3" x14ac:dyDescent="0.25">
      <c r="B1286" s="1366"/>
      <c r="C1286" s="1366"/>
    </row>
    <row r="1287" spans="2:3" x14ac:dyDescent="0.25">
      <c r="B1287" s="1366"/>
      <c r="C1287" s="1366"/>
    </row>
    <row r="1288" spans="2:3" x14ac:dyDescent="0.25">
      <c r="B1288" s="1366"/>
      <c r="C1288" s="1366"/>
    </row>
    <row r="1289" spans="2:3" x14ac:dyDescent="0.25">
      <c r="B1289" s="1366"/>
      <c r="C1289" s="1366"/>
    </row>
    <row r="1290" spans="2:3" x14ac:dyDescent="0.25">
      <c r="B1290" s="1366"/>
      <c r="C1290" s="1366"/>
    </row>
    <row r="1291" spans="2:3" x14ac:dyDescent="0.25">
      <c r="B1291" s="1366"/>
      <c r="C1291" s="1366"/>
    </row>
    <row r="1292" spans="2:3" x14ac:dyDescent="0.25">
      <c r="B1292" s="1366"/>
      <c r="C1292" s="1366"/>
    </row>
    <row r="1293" spans="2:3" x14ac:dyDescent="0.25">
      <c r="B1293" s="1366"/>
      <c r="C1293" s="1366"/>
    </row>
    <row r="1294" spans="2:3" x14ac:dyDescent="0.25">
      <c r="B1294" s="1366"/>
      <c r="C1294" s="1366"/>
    </row>
    <row r="1295" spans="2:3" x14ac:dyDescent="0.25">
      <c r="B1295" s="1366"/>
      <c r="C1295" s="1366"/>
    </row>
    <row r="1296" spans="2:3" x14ac:dyDescent="0.25">
      <c r="B1296" s="1366"/>
      <c r="C1296" s="1366"/>
    </row>
    <row r="1297" spans="2:3" x14ac:dyDescent="0.25">
      <c r="B1297" s="1366"/>
      <c r="C1297" s="1366"/>
    </row>
    <row r="1298" spans="2:3" x14ac:dyDescent="0.25">
      <c r="B1298" s="1366"/>
      <c r="C1298" s="1366"/>
    </row>
    <row r="1299" spans="2:3" x14ac:dyDescent="0.25">
      <c r="B1299" s="1366"/>
      <c r="C1299" s="1366"/>
    </row>
    <row r="1300" spans="2:3" x14ac:dyDescent="0.25">
      <c r="B1300" s="1366"/>
      <c r="C1300" s="1366"/>
    </row>
    <row r="1301" spans="2:3" x14ac:dyDescent="0.25">
      <c r="B1301" s="1366"/>
      <c r="C1301" s="1366"/>
    </row>
    <row r="1302" spans="2:3" x14ac:dyDescent="0.25">
      <c r="B1302" s="1366"/>
      <c r="C1302" s="1366"/>
    </row>
    <row r="1303" spans="2:3" x14ac:dyDescent="0.25">
      <c r="B1303" s="1366"/>
      <c r="C1303" s="1366"/>
    </row>
    <row r="1304" spans="2:3" x14ac:dyDescent="0.25">
      <c r="B1304" s="1366"/>
      <c r="C1304" s="1366"/>
    </row>
    <row r="1305" spans="2:3" x14ac:dyDescent="0.25">
      <c r="B1305" s="1366"/>
      <c r="C1305" s="1366"/>
    </row>
    <row r="1306" spans="2:3" x14ac:dyDescent="0.25">
      <c r="B1306" s="1366"/>
      <c r="C1306" s="1366"/>
    </row>
    <row r="1307" spans="2:3" x14ac:dyDescent="0.25">
      <c r="B1307" s="1366"/>
      <c r="C1307" s="1366"/>
    </row>
    <row r="1308" spans="2:3" x14ac:dyDescent="0.25">
      <c r="B1308" s="1366"/>
      <c r="C1308" s="1366"/>
    </row>
    <row r="1309" spans="2:3" x14ac:dyDescent="0.25">
      <c r="B1309" s="1366"/>
      <c r="C1309" s="1366"/>
    </row>
    <row r="1310" spans="2:3" x14ac:dyDescent="0.25">
      <c r="B1310" s="1366"/>
      <c r="C1310" s="1366"/>
    </row>
    <row r="1311" spans="2:3" x14ac:dyDescent="0.25">
      <c r="B1311" s="1366"/>
      <c r="C1311" s="1366"/>
    </row>
    <row r="1312" spans="2:3" x14ac:dyDescent="0.25">
      <c r="B1312" s="1366"/>
      <c r="C1312" s="1366"/>
    </row>
    <row r="1313" spans="2:3" x14ac:dyDescent="0.25">
      <c r="B1313" s="1366"/>
      <c r="C1313" s="1366"/>
    </row>
    <row r="1314" spans="2:3" x14ac:dyDescent="0.25">
      <c r="B1314" s="1366"/>
      <c r="C1314" s="1366"/>
    </row>
    <row r="1315" spans="2:3" x14ac:dyDescent="0.25">
      <c r="B1315" s="1366"/>
      <c r="C1315" s="1366"/>
    </row>
    <row r="1316" spans="2:3" x14ac:dyDescent="0.25">
      <c r="B1316" s="1366"/>
      <c r="C1316" s="1366"/>
    </row>
    <row r="1317" spans="2:3" x14ac:dyDescent="0.25">
      <c r="B1317" s="1366"/>
      <c r="C1317" s="1366"/>
    </row>
    <row r="1318" spans="2:3" x14ac:dyDescent="0.25">
      <c r="B1318" s="1366"/>
      <c r="C1318" s="1366"/>
    </row>
    <row r="1319" spans="2:3" x14ac:dyDescent="0.25">
      <c r="B1319" s="1366"/>
      <c r="C1319" s="1366"/>
    </row>
    <row r="1320" spans="2:3" x14ac:dyDescent="0.25">
      <c r="B1320" s="1366"/>
      <c r="C1320" s="1366"/>
    </row>
    <row r="1321" spans="2:3" x14ac:dyDescent="0.25">
      <c r="B1321" s="1366"/>
      <c r="C1321" s="1366"/>
    </row>
    <row r="1322" spans="2:3" x14ac:dyDescent="0.25">
      <c r="B1322" s="1366"/>
      <c r="C1322" s="1366"/>
    </row>
    <row r="1323" spans="2:3" x14ac:dyDescent="0.25">
      <c r="B1323" s="1366"/>
      <c r="C1323" s="1366"/>
    </row>
    <row r="1324" spans="2:3" x14ac:dyDescent="0.25">
      <c r="B1324" s="1366"/>
      <c r="C1324" s="1366"/>
    </row>
    <row r="1325" spans="2:3" x14ac:dyDescent="0.25">
      <c r="B1325" s="1366"/>
      <c r="C1325" s="1366"/>
    </row>
    <row r="1326" spans="2:3" x14ac:dyDescent="0.25">
      <c r="B1326" s="1366"/>
      <c r="C1326" s="1366"/>
    </row>
    <row r="1327" spans="2:3" x14ac:dyDescent="0.25">
      <c r="B1327" s="1366"/>
      <c r="C1327" s="1366"/>
    </row>
    <row r="1328" spans="2:3" x14ac:dyDescent="0.25">
      <c r="B1328" s="1366"/>
      <c r="C1328" s="1366"/>
    </row>
    <row r="1329" spans="2:3" x14ac:dyDescent="0.25">
      <c r="B1329" s="1366"/>
      <c r="C1329" s="1366"/>
    </row>
    <row r="1330" spans="2:3" x14ac:dyDescent="0.25">
      <c r="B1330" s="1366"/>
      <c r="C1330" s="1366"/>
    </row>
    <row r="1331" spans="2:3" x14ac:dyDescent="0.25">
      <c r="B1331" s="1366"/>
      <c r="C1331" s="1366"/>
    </row>
    <row r="1332" spans="2:3" x14ac:dyDescent="0.25">
      <c r="B1332" s="1366"/>
      <c r="C1332" s="1366"/>
    </row>
    <row r="1333" spans="2:3" x14ac:dyDescent="0.25">
      <c r="B1333" s="1366"/>
      <c r="C1333" s="1366"/>
    </row>
    <row r="1334" spans="2:3" x14ac:dyDescent="0.25">
      <c r="B1334" s="1366"/>
      <c r="C1334" s="1366"/>
    </row>
    <row r="1335" spans="2:3" x14ac:dyDescent="0.25">
      <c r="B1335" s="1366"/>
      <c r="C1335" s="1366"/>
    </row>
    <row r="1336" spans="2:3" x14ac:dyDescent="0.25">
      <c r="B1336" s="1366"/>
      <c r="C1336" s="1366"/>
    </row>
    <row r="1337" spans="2:3" x14ac:dyDescent="0.25">
      <c r="B1337" s="1366"/>
      <c r="C1337" s="1366"/>
    </row>
    <row r="1338" spans="2:3" x14ac:dyDescent="0.25">
      <c r="B1338" s="1366"/>
      <c r="C1338" s="1366"/>
    </row>
    <row r="1339" spans="2:3" x14ac:dyDescent="0.25">
      <c r="B1339" s="1366"/>
      <c r="C1339" s="1366"/>
    </row>
    <row r="1340" spans="2:3" x14ac:dyDescent="0.25">
      <c r="B1340" s="1366"/>
      <c r="C1340" s="1366"/>
    </row>
    <row r="1341" spans="2:3" x14ac:dyDescent="0.25">
      <c r="B1341" s="1366"/>
      <c r="C1341" s="1366"/>
    </row>
    <row r="1342" spans="2:3" x14ac:dyDescent="0.25">
      <c r="B1342" s="1366"/>
      <c r="C1342" s="1366"/>
    </row>
    <row r="1343" spans="2:3" x14ac:dyDescent="0.25">
      <c r="B1343" s="1366"/>
      <c r="C1343" s="1366"/>
    </row>
    <row r="1344" spans="2:3" x14ac:dyDescent="0.25">
      <c r="B1344" s="1366"/>
      <c r="C1344" s="1366"/>
    </row>
    <row r="1345" spans="2:3" x14ac:dyDescent="0.25">
      <c r="B1345" s="1366"/>
      <c r="C1345" s="1366"/>
    </row>
    <row r="1346" spans="2:3" x14ac:dyDescent="0.25">
      <c r="B1346" s="1366"/>
      <c r="C1346" s="1366"/>
    </row>
    <row r="1347" spans="2:3" x14ac:dyDescent="0.25">
      <c r="B1347" s="1366"/>
      <c r="C1347" s="1366"/>
    </row>
    <row r="1348" spans="2:3" x14ac:dyDescent="0.25">
      <c r="B1348" s="1366"/>
      <c r="C1348" s="1366"/>
    </row>
    <row r="1349" spans="2:3" x14ac:dyDescent="0.25">
      <c r="B1349" s="1366"/>
      <c r="C1349" s="1366"/>
    </row>
    <row r="1350" spans="2:3" x14ac:dyDescent="0.25">
      <c r="B1350" s="1366"/>
      <c r="C1350" s="1366"/>
    </row>
    <row r="1351" spans="2:3" x14ac:dyDescent="0.25">
      <c r="B1351" s="1366"/>
      <c r="C1351" s="1366"/>
    </row>
    <row r="1352" spans="2:3" x14ac:dyDescent="0.25">
      <c r="B1352" s="1366"/>
      <c r="C1352" s="1366"/>
    </row>
    <row r="1353" spans="2:3" x14ac:dyDescent="0.25">
      <c r="B1353" s="1366"/>
      <c r="C1353" s="1366"/>
    </row>
    <row r="1354" spans="2:3" x14ac:dyDescent="0.25">
      <c r="B1354" s="1366"/>
      <c r="C1354" s="1366"/>
    </row>
    <row r="1355" spans="2:3" x14ac:dyDescent="0.25">
      <c r="B1355" s="1366"/>
      <c r="C1355" s="1366"/>
    </row>
    <row r="1356" spans="2:3" x14ac:dyDescent="0.25">
      <c r="B1356" s="1366"/>
      <c r="C1356" s="1366"/>
    </row>
    <row r="1357" spans="2:3" x14ac:dyDescent="0.25">
      <c r="B1357" s="1366"/>
      <c r="C1357" s="1366"/>
    </row>
    <row r="1358" spans="2:3" x14ac:dyDescent="0.25">
      <c r="B1358" s="1366"/>
      <c r="C1358" s="1366"/>
    </row>
    <row r="1359" spans="2:3" x14ac:dyDescent="0.25">
      <c r="B1359" s="1366"/>
      <c r="C1359" s="1366"/>
    </row>
    <row r="1360" spans="2:3" x14ac:dyDescent="0.25">
      <c r="B1360" s="1366"/>
      <c r="C1360" s="1366"/>
    </row>
    <row r="1361" spans="2:3" x14ac:dyDescent="0.25">
      <c r="B1361" s="1366"/>
      <c r="C1361" s="1366"/>
    </row>
    <row r="1362" spans="2:3" x14ac:dyDescent="0.25">
      <c r="B1362" s="1366"/>
      <c r="C1362" s="1366"/>
    </row>
    <row r="1363" spans="2:3" x14ac:dyDescent="0.25">
      <c r="B1363" s="1366"/>
      <c r="C1363" s="1366"/>
    </row>
    <row r="1364" spans="2:3" x14ac:dyDescent="0.25">
      <c r="B1364" s="1366"/>
      <c r="C1364" s="1366"/>
    </row>
    <row r="1365" spans="2:3" x14ac:dyDescent="0.25">
      <c r="B1365" s="1366"/>
      <c r="C1365" s="1366"/>
    </row>
    <row r="1366" spans="2:3" x14ac:dyDescent="0.25">
      <c r="B1366" s="1366"/>
      <c r="C1366" s="1366"/>
    </row>
    <row r="1367" spans="2:3" x14ac:dyDescent="0.25">
      <c r="B1367" s="1366"/>
      <c r="C1367" s="1366"/>
    </row>
    <row r="1368" spans="2:3" x14ac:dyDescent="0.25">
      <c r="B1368" s="1366"/>
      <c r="C1368" s="1366"/>
    </row>
    <row r="1369" spans="2:3" x14ac:dyDescent="0.25">
      <c r="B1369" s="1366"/>
      <c r="C1369" s="1366"/>
    </row>
    <row r="1370" spans="2:3" x14ac:dyDescent="0.25">
      <c r="B1370" s="1366"/>
      <c r="C1370" s="1366"/>
    </row>
    <row r="1371" spans="2:3" x14ac:dyDescent="0.25">
      <c r="B1371" s="1366"/>
      <c r="C1371" s="1366"/>
    </row>
    <row r="1372" spans="2:3" x14ac:dyDescent="0.25">
      <c r="B1372" s="1366"/>
      <c r="C1372" s="1366"/>
    </row>
    <row r="1373" spans="2:3" x14ac:dyDescent="0.25">
      <c r="B1373" s="1366"/>
      <c r="C1373" s="1366"/>
    </row>
    <row r="1374" spans="2:3" x14ac:dyDescent="0.25">
      <c r="B1374" s="1366"/>
      <c r="C1374" s="1366"/>
    </row>
    <row r="1375" spans="2:3" x14ac:dyDescent="0.25">
      <c r="B1375" s="1366"/>
      <c r="C1375" s="1366"/>
    </row>
    <row r="1376" spans="2:3" x14ac:dyDescent="0.25">
      <c r="B1376" s="1366"/>
      <c r="C1376" s="1366"/>
    </row>
    <row r="1377" spans="2:3" x14ac:dyDescent="0.25">
      <c r="B1377" s="1366"/>
      <c r="C1377" s="1366"/>
    </row>
    <row r="1378" spans="2:3" x14ac:dyDescent="0.25">
      <c r="B1378" s="1366"/>
      <c r="C1378" s="1366"/>
    </row>
    <row r="1379" spans="2:3" x14ac:dyDescent="0.25">
      <c r="B1379" s="1366"/>
      <c r="C1379" s="1366"/>
    </row>
    <row r="1380" spans="2:3" x14ac:dyDescent="0.25">
      <c r="B1380" s="1366"/>
      <c r="C1380" s="1366"/>
    </row>
    <row r="1381" spans="2:3" x14ac:dyDescent="0.25">
      <c r="B1381" s="1366"/>
      <c r="C1381" s="1366"/>
    </row>
    <row r="1382" spans="2:3" x14ac:dyDescent="0.25">
      <c r="B1382" s="1366"/>
      <c r="C1382" s="1366"/>
    </row>
    <row r="1383" spans="2:3" x14ac:dyDescent="0.25">
      <c r="B1383" s="1366"/>
      <c r="C1383" s="1366"/>
    </row>
    <row r="1384" spans="2:3" x14ac:dyDescent="0.25">
      <c r="B1384" s="1366"/>
      <c r="C1384" s="1366"/>
    </row>
    <row r="1385" spans="2:3" x14ac:dyDescent="0.25">
      <c r="B1385" s="1366"/>
      <c r="C1385" s="1366"/>
    </row>
    <row r="1386" spans="2:3" x14ac:dyDescent="0.25">
      <c r="B1386" s="1366"/>
      <c r="C1386" s="1366"/>
    </row>
    <row r="1387" spans="2:3" x14ac:dyDescent="0.25">
      <c r="B1387" s="1366"/>
      <c r="C1387" s="1366"/>
    </row>
    <row r="1388" spans="2:3" x14ac:dyDescent="0.25">
      <c r="B1388" s="1366"/>
      <c r="C1388" s="1366"/>
    </row>
    <row r="1389" spans="2:3" x14ac:dyDescent="0.25">
      <c r="B1389" s="1366"/>
      <c r="C1389" s="1366"/>
    </row>
    <row r="1390" spans="2:3" x14ac:dyDescent="0.25">
      <c r="B1390" s="1366"/>
      <c r="C1390" s="1366"/>
    </row>
    <row r="1391" spans="2:3" x14ac:dyDescent="0.25">
      <c r="B1391" s="1366"/>
      <c r="C1391" s="1366"/>
    </row>
    <row r="1392" spans="2:3" x14ac:dyDescent="0.25">
      <c r="B1392" s="1366"/>
      <c r="C1392" s="1366"/>
    </row>
    <row r="1393" spans="2:3" x14ac:dyDescent="0.25">
      <c r="B1393" s="1366"/>
      <c r="C1393" s="1366"/>
    </row>
    <row r="1394" spans="2:3" x14ac:dyDescent="0.25">
      <c r="B1394" s="1366"/>
      <c r="C1394" s="1366"/>
    </row>
    <row r="1395" spans="2:3" x14ac:dyDescent="0.25">
      <c r="B1395" s="1366"/>
      <c r="C1395" s="1366"/>
    </row>
    <row r="1396" spans="2:3" x14ac:dyDescent="0.25">
      <c r="B1396" s="1366"/>
      <c r="C1396" s="1366"/>
    </row>
    <row r="1397" spans="2:3" x14ac:dyDescent="0.25">
      <c r="B1397" s="1366"/>
      <c r="C1397" s="1366"/>
    </row>
    <row r="1398" spans="2:3" x14ac:dyDescent="0.25">
      <c r="B1398" s="1366"/>
      <c r="C1398" s="1366"/>
    </row>
    <row r="1399" spans="2:3" x14ac:dyDescent="0.25">
      <c r="B1399" s="1366"/>
      <c r="C1399" s="1366"/>
    </row>
    <row r="1400" spans="2:3" x14ac:dyDescent="0.25">
      <c r="B1400" s="1366"/>
      <c r="C1400" s="1366"/>
    </row>
    <row r="1401" spans="2:3" x14ac:dyDescent="0.25">
      <c r="B1401" s="1366"/>
      <c r="C1401" s="1366"/>
    </row>
    <row r="1402" spans="2:3" x14ac:dyDescent="0.25">
      <c r="B1402" s="1366"/>
      <c r="C1402" s="1366"/>
    </row>
    <row r="1403" spans="2:3" x14ac:dyDescent="0.25">
      <c r="B1403" s="1366"/>
      <c r="C1403" s="1366"/>
    </row>
    <row r="1404" spans="2:3" x14ac:dyDescent="0.25">
      <c r="B1404" s="1366"/>
      <c r="C1404" s="1366"/>
    </row>
    <row r="1405" spans="2:3" x14ac:dyDescent="0.25">
      <c r="B1405" s="1366"/>
      <c r="C1405" s="1366"/>
    </row>
    <row r="1406" spans="2:3" x14ac:dyDescent="0.25">
      <c r="B1406" s="1366"/>
      <c r="C1406" s="1366"/>
    </row>
    <row r="1407" spans="2:3" x14ac:dyDescent="0.25">
      <c r="B1407" s="1366"/>
      <c r="C1407" s="1366"/>
    </row>
    <row r="1408" spans="2:3" x14ac:dyDescent="0.25">
      <c r="B1408" s="1366"/>
      <c r="C1408" s="1366"/>
    </row>
    <row r="1409" spans="2:3" x14ac:dyDescent="0.25">
      <c r="B1409" s="1366"/>
      <c r="C1409" s="1366"/>
    </row>
    <row r="1410" spans="2:3" x14ac:dyDescent="0.25">
      <c r="B1410" s="1366"/>
      <c r="C1410" s="1366"/>
    </row>
    <row r="1411" spans="2:3" x14ac:dyDescent="0.25">
      <c r="B1411" s="1366"/>
      <c r="C1411" s="1366"/>
    </row>
    <row r="1412" spans="2:3" x14ac:dyDescent="0.25">
      <c r="B1412" s="1366"/>
      <c r="C1412" s="1366"/>
    </row>
    <row r="1413" spans="2:3" x14ac:dyDescent="0.25">
      <c r="B1413" s="1366"/>
      <c r="C1413" s="1366"/>
    </row>
    <row r="1414" spans="2:3" x14ac:dyDescent="0.25">
      <c r="B1414" s="1366"/>
      <c r="C1414" s="1366"/>
    </row>
    <row r="1415" spans="2:3" x14ac:dyDescent="0.25">
      <c r="B1415" s="1366"/>
      <c r="C1415" s="1366"/>
    </row>
    <row r="1416" spans="2:3" x14ac:dyDescent="0.25">
      <c r="B1416" s="1366"/>
      <c r="C1416" s="1366"/>
    </row>
    <row r="1417" spans="2:3" x14ac:dyDescent="0.25">
      <c r="B1417" s="1366"/>
      <c r="C1417" s="1366"/>
    </row>
    <row r="1418" spans="2:3" x14ac:dyDescent="0.25">
      <c r="B1418" s="1366"/>
      <c r="C1418" s="1366"/>
    </row>
    <row r="1419" spans="2:3" x14ac:dyDescent="0.25">
      <c r="B1419" s="1366"/>
      <c r="C1419" s="1366"/>
    </row>
    <row r="1420" spans="2:3" x14ac:dyDescent="0.25">
      <c r="B1420" s="1366"/>
      <c r="C1420" s="1366"/>
    </row>
    <row r="1421" spans="2:3" x14ac:dyDescent="0.25">
      <c r="B1421" s="1366"/>
      <c r="C1421" s="1366"/>
    </row>
    <row r="1422" spans="2:3" x14ac:dyDescent="0.25">
      <c r="B1422" s="1366"/>
      <c r="C1422" s="1366"/>
    </row>
    <row r="1423" spans="2:3" x14ac:dyDescent="0.25">
      <c r="B1423" s="1366"/>
      <c r="C1423" s="1366"/>
    </row>
    <row r="1424" spans="2:3" x14ac:dyDescent="0.25">
      <c r="B1424" s="1366"/>
      <c r="C1424" s="1366"/>
    </row>
    <row r="1425" spans="2:3" x14ac:dyDescent="0.25">
      <c r="B1425" s="1366"/>
      <c r="C1425" s="1366"/>
    </row>
    <row r="1426" spans="2:3" x14ac:dyDescent="0.25">
      <c r="B1426" s="1366"/>
      <c r="C1426" s="1366"/>
    </row>
    <row r="1427" spans="2:3" x14ac:dyDescent="0.25">
      <c r="B1427" s="1366"/>
      <c r="C1427" s="1366"/>
    </row>
    <row r="1428" spans="2:3" x14ac:dyDescent="0.25">
      <c r="B1428" s="1366"/>
      <c r="C1428" s="1366"/>
    </row>
    <row r="1429" spans="2:3" x14ac:dyDescent="0.25">
      <c r="B1429" s="1366"/>
      <c r="C1429" s="1366"/>
    </row>
    <row r="1430" spans="2:3" x14ac:dyDescent="0.25">
      <c r="B1430" s="1366"/>
      <c r="C1430" s="1366"/>
    </row>
    <row r="1431" spans="2:3" x14ac:dyDescent="0.25">
      <c r="B1431" s="1366"/>
      <c r="C1431" s="1366"/>
    </row>
    <row r="1432" spans="2:3" x14ac:dyDescent="0.25">
      <c r="B1432" s="1366"/>
      <c r="C1432" s="1366"/>
    </row>
    <row r="1433" spans="2:3" x14ac:dyDescent="0.25">
      <c r="B1433" s="1366"/>
      <c r="C1433" s="1366"/>
    </row>
    <row r="1434" spans="2:3" x14ac:dyDescent="0.25">
      <c r="B1434" s="1366"/>
      <c r="C1434" s="1366"/>
    </row>
    <row r="1435" spans="2:3" x14ac:dyDescent="0.25">
      <c r="B1435" s="1366"/>
      <c r="C1435" s="1366"/>
    </row>
    <row r="1436" spans="2:3" x14ac:dyDescent="0.25">
      <c r="B1436" s="1366"/>
      <c r="C1436" s="1366"/>
    </row>
    <row r="1437" spans="2:3" x14ac:dyDescent="0.25">
      <c r="B1437" s="1366"/>
      <c r="C1437" s="1366"/>
    </row>
    <row r="1438" spans="2:3" x14ac:dyDescent="0.25">
      <c r="B1438" s="1366"/>
      <c r="C1438" s="1366"/>
    </row>
    <row r="1439" spans="2:3" x14ac:dyDescent="0.25">
      <c r="B1439" s="1366"/>
      <c r="C1439" s="1366"/>
    </row>
    <row r="1440" spans="2:3" x14ac:dyDescent="0.25">
      <c r="B1440" s="1366"/>
      <c r="C1440" s="1366"/>
    </row>
    <row r="1441" spans="2:3" x14ac:dyDescent="0.25">
      <c r="B1441" s="1366"/>
      <c r="C1441" s="1366"/>
    </row>
    <row r="1442" spans="2:3" x14ac:dyDescent="0.25">
      <c r="B1442" s="1366"/>
      <c r="C1442" s="1366"/>
    </row>
    <row r="1443" spans="2:3" x14ac:dyDescent="0.25">
      <c r="B1443" s="1366"/>
      <c r="C1443" s="1366"/>
    </row>
    <row r="1444" spans="2:3" x14ac:dyDescent="0.25">
      <c r="B1444" s="1366"/>
      <c r="C1444" s="1366"/>
    </row>
    <row r="1445" spans="2:3" x14ac:dyDescent="0.25">
      <c r="B1445" s="1366"/>
      <c r="C1445" s="1366"/>
    </row>
    <row r="1446" spans="2:3" x14ac:dyDescent="0.25">
      <c r="B1446" s="1366"/>
      <c r="C1446" s="1366"/>
    </row>
    <row r="1447" spans="2:3" x14ac:dyDescent="0.25">
      <c r="B1447" s="1366"/>
      <c r="C1447" s="1366"/>
    </row>
    <row r="1448" spans="2:3" x14ac:dyDescent="0.25">
      <c r="B1448" s="1366"/>
      <c r="C1448" s="1366"/>
    </row>
    <row r="1449" spans="2:3" x14ac:dyDescent="0.25">
      <c r="B1449" s="1366"/>
      <c r="C1449" s="1366"/>
    </row>
    <row r="1450" spans="2:3" x14ac:dyDescent="0.25">
      <c r="B1450" s="1366"/>
      <c r="C1450" s="1366"/>
    </row>
    <row r="1451" spans="2:3" x14ac:dyDescent="0.25">
      <c r="B1451" s="1366"/>
      <c r="C1451" s="1366"/>
    </row>
    <row r="1452" spans="2:3" x14ac:dyDescent="0.25">
      <c r="B1452" s="1366"/>
      <c r="C1452" s="1366"/>
    </row>
    <row r="1453" spans="2:3" x14ac:dyDescent="0.25">
      <c r="B1453" s="1366"/>
      <c r="C1453" s="1366"/>
    </row>
    <row r="1454" spans="2:3" x14ac:dyDescent="0.25">
      <c r="B1454" s="1366"/>
      <c r="C1454" s="1366"/>
    </row>
    <row r="1455" spans="2:3" x14ac:dyDescent="0.25">
      <c r="B1455" s="1366"/>
      <c r="C1455" s="1366"/>
    </row>
    <row r="1456" spans="2:3" x14ac:dyDescent="0.25">
      <c r="B1456" s="1366"/>
      <c r="C1456" s="1366"/>
    </row>
    <row r="1457" spans="2:3" x14ac:dyDescent="0.25">
      <c r="B1457" s="1366"/>
      <c r="C1457" s="1366"/>
    </row>
    <row r="1458" spans="2:3" x14ac:dyDescent="0.25">
      <c r="B1458" s="1366"/>
      <c r="C1458" s="1366"/>
    </row>
    <row r="1459" spans="2:3" x14ac:dyDescent="0.25">
      <c r="B1459" s="1366"/>
      <c r="C1459" s="1366"/>
    </row>
    <row r="1460" spans="2:3" x14ac:dyDescent="0.25">
      <c r="B1460" s="1366"/>
      <c r="C1460" s="1366"/>
    </row>
    <row r="1461" spans="2:3" x14ac:dyDescent="0.25">
      <c r="B1461" s="1366"/>
      <c r="C1461" s="1366"/>
    </row>
    <row r="1462" spans="2:3" x14ac:dyDescent="0.25">
      <c r="B1462" s="1366"/>
      <c r="C1462" s="1366"/>
    </row>
    <row r="1463" spans="2:3" x14ac:dyDescent="0.25">
      <c r="B1463" s="1366"/>
      <c r="C1463" s="1366"/>
    </row>
    <row r="1464" spans="2:3" x14ac:dyDescent="0.25">
      <c r="B1464" s="1366"/>
      <c r="C1464" s="1366"/>
    </row>
    <row r="1465" spans="2:3" x14ac:dyDescent="0.25">
      <c r="B1465" s="1366"/>
      <c r="C1465" s="1366"/>
    </row>
    <row r="1466" spans="2:3" x14ac:dyDescent="0.25">
      <c r="B1466" s="1366"/>
      <c r="C1466" s="1366"/>
    </row>
    <row r="1467" spans="2:3" x14ac:dyDescent="0.25">
      <c r="B1467" s="1366"/>
      <c r="C1467" s="1366"/>
    </row>
    <row r="1468" spans="2:3" x14ac:dyDescent="0.25">
      <c r="B1468" s="1366"/>
      <c r="C1468" s="1366"/>
    </row>
    <row r="1469" spans="2:3" x14ac:dyDescent="0.25">
      <c r="B1469" s="1366"/>
      <c r="C1469" s="1366"/>
    </row>
    <row r="1470" spans="2:3" x14ac:dyDescent="0.25">
      <c r="B1470" s="1366"/>
      <c r="C1470" s="1366"/>
    </row>
    <row r="1471" spans="2:3" x14ac:dyDescent="0.25">
      <c r="B1471" s="1366"/>
      <c r="C1471" s="1366"/>
    </row>
    <row r="1472" spans="2:3" x14ac:dyDescent="0.25">
      <c r="B1472" s="1366"/>
      <c r="C1472" s="1366"/>
    </row>
    <row r="1473" spans="2:3" x14ac:dyDescent="0.25">
      <c r="B1473" s="1366"/>
      <c r="C1473" s="1366"/>
    </row>
    <row r="1474" spans="2:3" x14ac:dyDescent="0.25">
      <c r="B1474" s="1366"/>
      <c r="C1474" s="1366"/>
    </row>
    <row r="1475" spans="2:3" x14ac:dyDescent="0.25">
      <c r="B1475" s="1366"/>
      <c r="C1475" s="1366"/>
    </row>
    <row r="1476" spans="2:3" x14ac:dyDescent="0.25">
      <c r="B1476" s="1366"/>
      <c r="C1476" s="1366"/>
    </row>
    <row r="1477" spans="2:3" x14ac:dyDescent="0.25">
      <c r="B1477" s="1366"/>
      <c r="C1477" s="1366"/>
    </row>
    <row r="1478" spans="2:3" x14ac:dyDescent="0.25">
      <c r="B1478" s="1366"/>
      <c r="C1478" s="1366"/>
    </row>
    <row r="1479" spans="2:3" x14ac:dyDescent="0.25">
      <c r="B1479" s="1366"/>
      <c r="C1479" s="1366"/>
    </row>
    <row r="1480" spans="2:3" x14ac:dyDescent="0.25">
      <c r="B1480" s="1366"/>
      <c r="C1480" s="1366"/>
    </row>
    <row r="1481" spans="2:3" x14ac:dyDescent="0.25">
      <c r="B1481" s="1366"/>
      <c r="C1481" s="1366"/>
    </row>
    <row r="1482" spans="2:3" x14ac:dyDescent="0.25">
      <c r="B1482" s="1366"/>
      <c r="C1482" s="1366"/>
    </row>
    <row r="1483" spans="2:3" x14ac:dyDescent="0.25">
      <c r="B1483" s="1366"/>
      <c r="C1483" s="1366"/>
    </row>
    <row r="1484" spans="2:3" x14ac:dyDescent="0.25">
      <c r="B1484" s="1366"/>
      <c r="C1484" s="1366"/>
    </row>
    <row r="1485" spans="2:3" x14ac:dyDescent="0.25">
      <c r="B1485" s="1366"/>
      <c r="C1485" s="1366"/>
    </row>
    <row r="1486" spans="2:3" x14ac:dyDescent="0.25">
      <c r="B1486" s="1366"/>
      <c r="C1486" s="1366"/>
    </row>
    <row r="1487" spans="2:3" x14ac:dyDescent="0.25">
      <c r="B1487" s="1366"/>
      <c r="C1487" s="1366"/>
    </row>
    <row r="1488" spans="2:3" x14ac:dyDescent="0.25">
      <c r="B1488" s="1366"/>
      <c r="C1488" s="1366"/>
    </row>
    <row r="1489" spans="2:3" x14ac:dyDescent="0.25">
      <c r="B1489" s="1366"/>
      <c r="C1489" s="1366"/>
    </row>
    <row r="1490" spans="2:3" x14ac:dyDescent="0.25">
      <c r="B1490" s="1366"/>
      <c r="C1490" s="1366"/>
    </row>
    <row r="1491" spans="2:3" x14ac:dyDescent="0.25">
      <c r="B1491" s="1366"/>
      <c r="C1491" s="1366"/>
    </row>
    <row r="1492" spans="2:3" x14ac:dyDescent="0.25">
      <c r="B1492" s="1366"/>
      <c r="C1492" s="1366"/>
    </row>
    <row r="1493" spans="2:3" x14ac:dyDescent="0.25">
      <c r="B1493" s="1366"/>
      <c r="C1493" s="1366"/>
    </row>
    <row r="1494" spans="2:3" x14ac:dyDescent="0.25">
      <c r="B1494" s="1366"/>
      <c r="C1494" s="1366"/>
    </row>
    <row r="1495" spans="2:3" x14ac:dyDescent="0.25">
      <c r="B1495" s="1366"/>
      <c r="C1495" s="1366"/>
    </row>
    <row r="1496" spans="2:3" x14ac:dyDescent="0.25">
      <c r="B1496" s="1366"/>
      <c r="C1496" s="1366"/>
    </row>
    <row r="1497" spans="2:3" x14ac:dyDescent="0.25">
      <c r="B1497" s="1366"/>
      <c r="C1497" s="1366"/>
    </row>
    <row r="1498" spans="2:3" x14ac:dyDescent="0.25">
      <c r="B1498" s="1366"/>
      <c r="C1498" s="1366"/>
    </row>
    <row r="1499" spans="2:3" x14ac:dyDescent="0.25">
      <c r="B1499" s="1366"/>
      <c r="C1499" s="1366"/>
    </row>
    <row r="1500" spans="2:3" x14ac:dyDescent="0.25">
      <c r="B1500" s="1366"/>
      <c r="C1500" s="1366"/>
    </row>
    <row r="1501" spans="2:3" x14ac:dyDescent="0.25">
      <c r="B1501" s="1366"/>
      <c r="C1501" s="1366"/>
    </row>
    <row r="1502" spans="2:3" x14ac:dyDescent="0.25">
      <c r="B1502" s="1366"/>
      <c r="C1502" s="1366"/>
    </row>
    <row r="1503" spans="2:3" x14ac:dyDescent="0.25">
      <c r="B1503" s="1366"/>
      <c r="C1503" s="1366"/>
    </row>
    <row r="1504" spans="2:3" x14ac:dyDescent="0.25">
      <c r="B1504" s="1366"/>
      <c r="C1504" s="1366"/>
    </row>
    <row r="1505" spans="2:3" x14ac:dyDescent="0.25">
      <c r="B1505" s="1366"/>
      <c r="C1505" s="1366"/>
    </row>
    <row r="1506" spans="2:3" x14ac:dyDescent="0.25">
      <c r="B1506" s="1366"/>
      <c r="C1506" s="1366"/>
    </row>
    <row r="1507" spans="2:3" x14ac:dyDescent="0.25">
      <c r="B1507" s="1366"/>
      <c r="C1507" s="1366"/>
    </row>
    <row r="1508" spans="2:3" x14ac:dyDescent="0.25">
      <c r="B1508" s="1366"/>
      <c r="C1508" s="1366"/>
    </row>
    <row r="1509" spans="2:3" x14ac:dyDescent="0.25">
      <c r="B1509" s="1366"/>
      <c r="C1509" s="1366"/>
    </row>
    <row r="1510" spans="2:3" x14ac:dyDescent="0.25">
      <c r="B1510" s="1366"/>
      <c r="C1510" s="1366"/>
    </row>
    <row r="1511" spans="2:3" x14ac:dyDescent="0.25">
      <c r="B1511" s="1366"/>
      <c r="C1511" s="1366"/>
    </row>
    <row r="1512" spans="2:3" x14ac:dyDescent="0.25">
      <c r="B1512" s="1366"/>
      <c r="C1512" s="1366"/>
    </row>
    <row r="1513" spans="2:3" x14ac:dyDescent="0.25">
      <c r="B1513" s="1366"/>
      <c r="C1513" s="1366"/>
    </row>
    <row r="1514" spans="2:3" x14ac:dyDescent="0.25">
      <c r="B1514" s="1366"/>
      <c r="C1514" s="1366"/>
    </row>
    <row r="1515" spans="2:3" x14ac:dyDescent="0.25">
      <c r="B1515" s="1366"/>
      <c r="C1515" s="1366"/>
    </row>
    <row r="1516" spans="2:3" x14ac:dyDescent="0.25">
      <c r="B1516" s="1366"/>
      <c r="C1516" s="1366"/>
    </row>
    <row r="1517" spans="2:3" x14ac:dyDescent="0.25">
      <c r="B1517" s="1366"/>
      <c r="C1517" s="1366"/>
    </row>
    <row r="1518" spans="2:3" x14ac:dyDescent="0.25">
      <c r="B1518" s="1366"/>
      <c r="C1518" s="1366"/>
    </row>
    <row r="1519" spans="2:3" x14ac:dyDescent="0.25">
      <c r="B1519" s="1366"/>
      <c r="C1519" s="1366"/>
    </row>
    <row r="1520" spans="2:3" x14ac:dyDescent="0.25">
      <c r="B1520" s="1366"/>
      <c r="C1520" s="1366"/>
    </row>
    <row r="1521" spans="2:3" x14ac:dyDescent="0.25">
      <c r="B1521" s="1366"/>
      <c r="C1521" s="1366"/>
    </row>
    <row r="1522" spans="2:3" x14ac:dyDescent="0.25">
      <c r="B1522" s="1366"/>
      <c r="C1522" s="1366"/>
    </row>
    <row r="1523" spans="2:3" x14ac:dyDescent="0.25">
      <c r="B1523" s="1366"/>
      <c r="C1523" s="1366"/>
    </row>
    <row r="1524" spans="2:3" x14ac:dyDescent="0.25">
      <c r="B1524" s="1366"/>
      <c r="C1524" s="1366"/>
    </row>
    <row r="1525" spans="2:3" x14ac:dyDescent="0.25">
      <c r="B1525" s="1366"/>
      <c r="C1525" s="1366"/>
    </row>
    <row r="1526" spans="2:3" x14ac:dyDescent="0.25">
      <c r="B1526" s="1366"/>
      <c r="C1526" s="1366"/>
    </row>
    <row r="1527" spans="2:3" x14ac:dyDescent="0.25">
      <c r="B1527" s="1366"/>
      <c r="C1527" s="1366"/>
    </row>
    <row r="1528" spans="2:3" x14ac:dyDescent="0.25">
      <c r="B1528" s="1366"/>
      <c r="C1528" s="1366"/>
    </row>
    <row r="1529" spans="2:3" x14ac:dyDescent="0.25">
      <c r="B1529" s="1366"/>
      <c r="C1529" s="1366"/>
    </row>
    <row r="1530" spans="2:3" x14ac:dyDescent="0.25">
      <c r="B1530" s="1366"/>
      <c r="C1530" s="1366"/>
    </row>
    <row r="1531" spans="2:3" x14ac:dyDescent="0.25">
      <c r="B1531" s="1366"/>
      <c r="C1531" s="1366"/>
    </row>
    <row r="1532" spans="2:3" x14ac:dyDescent="0.25">
      <c r="B1532" s="1366"/>
      <c r="C1532" s="1366"/>
    </row>
    <row r="1533" spans="2:3" x14ac:dyDescent="0.25">
      <c r="B1533" s="1366"/>
      <c r="C1533" s="1366"/>
    </row>
    <row r="1534" spans="2:3" x14ac:dyDescent="0.25">
      <c r="B1534" s="1366"/>
      <c r="C1534" s="1366"/>
    </row>
    <row r="1535" spans="2:3" x14ac:dyDescent="0.25">
      <c r="B1535" s="1366"/>
      <c r="C1535" s="1366"/>
    </row>
    <row r="1536" spans="2:3" x14ac:dyDescent="0.25">
      <c r="B1536" s="1366"/>
      <c r="C1536" s="1366"/>
    </row>
    <row r="1537" spans="2:3" x14ac:dyDescent="0.25">
      <c r="B1537" s="1366"/>
      <c r="C1537" s="1366"/>
    </row>
    <row r="1538" spans="2:3" x14ac:dyDescent="0.25">
      <c r="B1538" s="1366"/>
      <c r="C1538" s="1366"/>
    </row>
    <row r="1539" spans="2:3" x14ac:dyDescent="0.25">
      <c r="B1539" s="1366"/>
      <c r="C1539" s="1366"/>
    </row>
    <row r="1540" spans="2:3" x14ac:dyDescent="0.25">
      <c r="B1540" s="1366"/>
      <c r="C1540" s="1366"/>
    </row>
    <row r="1541" spans="2:3" x14ac:dyDescent="0.25">
      <c r="B1541" s="1366"/>
      <c r="C1541" s="1366"/>
    </row>
    <row r="1542" spans="2:3" x14ac:dyDescent="0.25">
      <c r="B1542" s="1366"/>
      <c r="C1542" s="1366"/>
    </row>
    <row r="1543" spans="2:3" x14ac:dyDescent="0.25">
      <c r="B1543" s="1366"/>
      <c r="C1543" s="1366"/>
    </row>
    <row r="1544" spans="2:3" x14ac:dyDescent="0.25">
      <c r="B1544" s="1366"/>
      <c r="C1544" s="1366"/>
    </row>
    <row r="1545" spans="2:3" x14ac:dyDescent="0.25">
      <c r="B1545" s="1366"/>
      <c r="C1545" s="1366"/>
    </row>
    <row r="1546" spans="2:3" x14ac:dyDescent="0.25">
      <c r="B1546" s="1366"/>
      <c r="C1546" s="1366"/>
    </row>
    <row r="1547" spans="2:3" x14ac:dyDescent="0.25">
      <c r="B1547" s="1366"/>
      <c r="C1547" s="1366"/>
    </row>
    <row r="1548" spans="2:3" x14ac:dyDescent="0.25">
      <c r="B1548" s="1366"/>
      <c r="C1548" s="1366"/>
    </row>
    <row r="1549" spans="2:3" x14ac:dyDescent="0.25">
      <c r="B1549" s="1366"/>
      <c r="C1549" s="1366"/>
    </row>
    <row r="1550" spans="2:3" x14ac:dyDescent="0.25">
      <c r="B1550" s="1366"/>
      <c r="C1550" s="1366"/>
    </row>
    <row r="1551" spans="2:3" x14ac:dyDescent="0.25">
      <c r="B1551" s="1366"/>
      <c r="C1551" s="1366"/>
    </row>
    <row r="1552" spans="2:3" x14ac:dyDescent="0.25">
      <c r="B1552" s="1366"/>
      <c r="C1552" s="1366"/>
    </row>
    <row r="1553" spans="2:3" x14ac:dyDescent="0.25">
      <c r="B1553" s="1366"/>
      <c r="C1553" s="1366"/>
    </row>
    <row r="1554" spans="2:3" x14ac:dyDescent="0.25">
      <c r="B1554" s="1366"/>
      <c r="C1554" s="1366"/>
    </row>
    <row r="1555" spans="2:3" x14ac:dyDescent="0.25">
      <c r="B1555" s="1366"/>
      <c r="C1555" s="1366"/>
    </row>
    <row r="1556" spans="2:3" x14ac:dyDescent="0.25">
      <c r="B1556" s="1366"/>
      <c r="C1556" s="1366"/>
    </row>
    <row r="1557" spans="2:3" x14ac:dyDescent="0.25">
      <c r="B1557" s="1366"/>
      <c r="C1557" s="1366"/>
    </row>
    <row r="1558" spans="2:3" x14ac:dyDescent="0.25">
      <c r="B1558" s="1366"/>
      <c r="C1558" s="1366"/>
    </row>
    <row r="1559" spans="2:3" x14ac:dyDescent="0.25">
      <c r="B1559" s="1366"/>
      <c r="C1559" s="1366"/>
    </row>
    <row r="1560" spans="2:3" x14ac:dyDescent="0.25">
      <c r="B1560" s="1366"/>
      <c r="C1560" s="1366"/>
    </row>
    <row r="1561" spans="2:3" x14ac:dyDescent="0.25">
      <c r="B1561" s="1366"/>
      <c r="C1561" s="1366"/>
    </row>
    <row r="1562" spans="2:3" x14ac:dyDescent="0.25">
      <c r="B1562" s="1366"/>
      <c r="C1562" s="1366"/>
    </row>
    <row r="1563" spans="2:3" x14ac:dyDescent="0.25">
      <c r="B1563" s="1366"/>
      <c r="C1563" s="1366"/>
    </row>
    <row r="1564" spans="2:3" x14ac:dyDescent="0.25">
      <c r="B1564" s="1366"/>
      <c r="C1564" s="1366"/>
    </row>
    <row r="1565" spans="2:3" x14ac:dyDescent="0.25">
      <c r="B1565" s="1366"/>
      <c r="C1565" s="1366"/>
    </row>
    <row r="1566" spans="2:3" x14ac:dyDescent="0.25">
      <c r="B1566" s="1366"/>
      <c r="C1566" s="1366"/>
    </row>
    <row r="1567" spans="2:3" x14ac:dyDescent="0.25">
      <c r="B1567" s="1366"/>
      <c r="C1567" s="1366"/>
    </row>
    <row r="1568" spans="2:3" x14ac:dyDescent="0.25">
      <c r="B1568" s="1366"/>
      <c r="C1568" s="1366"/>
    </row>
    <row r="1569" spans="2:3" x14ac:dyDescent="0.25">
      <c r="B1569" s="1366"/>
      <c r="C1569" s="1366"/>
    </row>
    <row r="1570" spans="2:3" x14ac:dyDescent="0.25">
      <c r="B1570" s="1366"/>
      <c r="C1570" s="1366"/>
    </row>
    <row r="1571" spans="2:3" x14ac:dyDescent="0.25">
      <c r="B1571" s="1366"/>
      <c r="C1571" s="1366"/>
    </row>
    <row r="1572" spans="2:3" x14ac:dyDescent="0.25">
      <c r="B1572" s="1366"/>
      <c r="C1572" s="1366"/>
    </row>
    <row r="1573" spans="2:3" x14ac:dyDescent="0.25">
      <c r="B1573" s="1366"/>
      <c r="C1573" s="1366"/>
    </row>
    <row r="1574" spans="2:3" x14ac:dyDescent="0.25">
      <c r="B1574" s="1366"/>
      <c r="C1574" s="1366"/>
    </row>
    <row r="1575" spans="2:3" x14ac:dyDescent="0.25">
      <c r="B1575" s="1366"/>
      <c r="C1575" s="1366"/>
    </row>
    <row r="1576" spans="2:3" x14ac:dyDescent="0.25">
      <c r="B1576" s="1366"/>
      <c r="C1576" s="1366"/>
    </row>
    <row r="1577" spans="2:3" x14ac:dyDescent="0.25">
      <c r="B1577" s="1366"/>
      <c r="C1577" s="1366"/>
    </row>
    <row r="1578" spans="2:3" x14ac:dyDescent="0.25">
      <c r="B1578" s="1366"/>
      <c r="C1578" s="1366"/>
    </row>
    <row r="1579" spans="2:3" x14ac:dyDescent="0.25">
      <c r="B1579" s="1366"/>
      <c r="C1579" s="1366"/>
    </row>
    <row r="1580" spans="2:3" x14ac:dyDescent="0.25">
      <c r="B1580" s="1366"/>
      <c r="C1580" s="1366"/>
    </row>
    <row r="1581" spans="2:3" x14ac:dyDescent="0.25">
      <c r="B1581" s="1366"/>
      <c r="C1581" s="1366"/>
    </row>
    <row r="1582" spans="2:3" x14ac:dyDescent="0.25">
      <c r="B1582" s="1366"/>
      <c r="C1582" s="1366"/>
    </row>
    <row r="1583" spans="2:3" x14ac:dyDescent="0.25">
      <c r="B1583" s="1366"/>
      <c r="C1583" s="1366"/>
    </row>
    <row r="1584" spans="2:3" x14ac:dyDescent="0.25">
      <c r="B1584" s="1366"/>
      <c r="C1584" s="1366"/>
    </row>
    <row r="1585" spans="2:3" x14ac:dyDescent="0.25">
      <c r="B1585" s="1366"/>
      <c r="C1585" s="1366"/>
    </row>
    <row r="1586" spans="2:3" x14ac:dyDescent="0.25">
      <c r="B1586" s="1366"/>
      <c r="C1586" s="1366"/>
    </row>
    <row r="1587" spans="2:3" x14ac:dyDescent="0.25">
      <c r="B1587" s="1366"/>
      <c r="C1587" s="1366"/>
    </row>
    <row r="1588" spans="2:3" x14ac:dyDescent="0.25">
      <c r="B1588" s="1366"/>
      <c r="C1588" s="1366"/>
    </row>
    <row r="1589" spans="2:3" x14ac:dyDescent="0.25">
      <c r="B1589" s="1366"/>
      <c r="C1589" s="1366"/>
    </row>
    <row r="1590" spans="2:3" x14ac:dyDescent="0.25">
      <c r="B1590" s="1366"/>
      <c r="C1590" s="1366"/>
    </row>
    <row r="1591" spans="2:3" x14ac:dyDescent="0.25">
      <c r="B1591" s="1366"/>
      <c r="C1591" s="1366"/>
    </row>
    <row r="1592" spans="2:3" x14ac:dyDescent="0.25">
      <c r="B1592" s="1366"/>
      <c r="C1592" s="1366"/>
    </row>
    <row r="1593" spans="2:3" x14ac:dyDescent="0.25">
      <c r="B1593" s="1366"/>
      <c r="C1593" s="1366"/>
    </row>
    <row r="1594" spans="2:3" x14ac:dyDescent="0.25">
      <c r="B1594" s="1366"/>
      <c r="C1594" s="1366"/>
    </row>
    <row r="1595" spans="2:3" x14ac:dyDescent="0.25">
      <c r="B1595" s="1366"/>
      <c r="C1595" s="1366"/>
    </row>
    <row r="1596" spans="2:3" x14ac:dyDescent="0.25">
      <c r="B1596" s="1366"/>
      <c r="C1596" s="1366"/>
    </row>
    <row r="1597" spans="2:3" x14ac:dyDescent="0.25">
      <c r="B1597" s="1366"/>
      <c r="C1597" s="1366"/>
    </row>
    <row r="1598" spans="2:3" x14ac:dyDescent="0.25">
      <c r="B1598" s="1366"/>
      <c r="C1598" s="1366"/>
    </row>
    <row r="1599" spans="2:3" x14ac:dyDescent="0.25">
      <c r="B1599" s="1366"/>
      <c r="C1599" s="1366"/>
    </row>
    <row r="1600" spans="2:3" x14ac:dyDescent="0.25">
      <c r="B1600" s="1366"/>
      <c r="C1600" s="1366"/>
    </row>
    <row r="1601" spans="2:3" x14ac:dyDescent="0.25">
      <c r="B1601" s="1366"/>
      <c r="C1601" s="1366"/>
    </row>
    <row r="1602" spans="2:3" x14ac:dyDescent="0.25">
      <c r="B1602" s="1366"/>
      <c r="C1602" s="1366"/>
    </row>
    <row r="1603" spans="2:3" x14ac:dyDescent="0.25">
      <c r="B1603" s="1366"/>
      <c r="C1603" s="1366"/>
    </row>
    <row r="1604" spans="2:3" x14ac:dyDescent="0.25">
      <c r="B1604" s="1366"/>
      <c r="C1604" s="1366"/>
    </row>
    <row r="1605" spans="2:3" x14ac:dyDescent="0.25">
      <c r="B1605" s="1366"/>
      <c r="C1605" s="1366"/>
    </row>
    <row r="1606" spans="2:3" x14ac:dyDescent="0.25">
      <c r="B1606" s="1366"/>
      <c r="C1606" s="1366"/>
    </row>
    <row r="1607" spans="2:3" x14ac:dyDescent="0.25">
      <c r="B1607" s="1366"/>
      <c r="C1607" s="1366"/>
    </row>
    <row r="1608" spans="2:3" x14ac:dyDescent="0.25">
      <c r="B1608" s="1366"/>
      <c r="C1608" s="1366"/>
    </row>
    <row r="1609" spans="2:3" x14ac:dyDescent="0.25">
      <c r="B1609" s="1366"/>
      <c r="C1609" s="1366"/>
    </row>
    <row r="1610" spans="2:3" x14ac:dyDescent="0.25">
      <c r="B1610" s="1366"/>
      <c r="C1610" s="1366"/>
    </row>
    <row r="1611" spans="2:3" x14ac:dyDescent="0.25">
      <c r="B1611" s="1366"/>
      <c r="C1611" s="1366"/>
    </row>
    <row r="1612" spans="2:3" x14ac:dyDescent="0.25">
      <c r="B1612" s="1366"/>
      <c r="C1612" s="1366"/>
    </row>
    <row r="1613" spans="2:3" x14ac:dyDescent="0.25">
      <c r="B1613" s="1366"/>
      <c r="C1613" s="1366"/>
    </row>
    <row r="1614" spans="2:3" x14ac:dyDescent="0.25">
      <c r="B1614" s="1366"/>
      <c r="C1614" s="1366"/>
    </row>
    <row r="1615" spans="2:3" x14ac:dyDescent="0.25">
      <c r="B1615" s="1366"/>
      <c r="C1615" s="1366"/>
    </row>
    <row r="1616" spans="2:3" x14ac:dyDescent="0.25">
      <c r="B1616" s="1366"/>
      <c r="C1616" s="1366"/>
    </row>
    <row r="1617" spans="2:3" x14ac:dyDescent="0.25">
      <c r="B1617" s="1366"/>
      <c r="C1617" s="1366"/>
    </row>
    <row r="1618" spans="2:3" x14ac:dyDescent="0.25">
      <c r="B1618" s="1366"/>
      <c r="C1618" s="1366"/>
    </row>
    <row r="1619" spans="2:3" x14ac:dyDescent="0.25">
      <c r="B1619" s="1366"/>
      <c r="C1619" s="1366"/>
    </row>
    <row r="1620" spans="2:3" x14ac:dyDescent="0.25">
      <c r="B1620" s="1366"/>
      <c r="C1620" s="1366"/>
    </row>
    <row r="1621" spans="2:3" x14ac:dyDescent="0.25">
      <c r="B1621" s="1366"/>
      <c r="C1621" s="1366"/>
    </row>
    <row r="1622" spans="2:3" x14ac:dyDescent="0.25">
      <c r="B1622" s="1366"/>
      <c r="C1622" s="1366"/>
    </row>
    <row r="1623" spans="2:3" x14ac:dyDescent="0.25">
      <c r="B1623" s="1366"/>
      <c r="C1623" s="1366"/>
    </row>
    <row r="1624" spans="2:3" x14ac:dyDescent="0.25">
      <c r="B1624" s="1366"/>
      <c r="C1624" s="1366"/>
    </row>
    <row r="1625" spans="2:3" x14ac:dyDescent="0.25">
      <c r="B1625" s="1366"/>
      <c r="C1625" s="1366"/>
    </row>
    <row r="1626" spans="2:3" x14ac:dyDescent="0.25">
      <c r="B1626" s="1366"/>
      <c r="C1626" s="1366"/>
    </row>
    <row r="1627" spans="2:3" x14ac:dyDescent="0.25">
      <c r="B1627" s="1366"/>
      <c r="C1627" s="1366"/>
    </row>
    <row r="1628" spans="2:3" x14ac:dyDescent="0.25">
      <c r="B1628" s="1366"/>
      <c r="C1628" s="1366"/>
    </row>
    <row r="1629" spans="2:3" x14ac:dyDescent="0.25">
      <c r="B1629" s="1366"/>
      <c r="C1629" s="1366"/>
    </row>
    <row r="1630" spans="2:3" x14ac:dyDescent="0.25">
      <c r="B1630" s="1366"/>
      <c r="C1630" s="1366"/>
    </row>
    <row r="1631" spans="2:3" x14ac:dyDescent="0.25">
      <c r="B1631" s="1366"/>
      <c r="C1631" s="1366"/>
    </row>
    <row r="1632" spans="2:3" x14ac:dyDescent="0.25">
      <c r="B1632" s="1366"/>
      <c r="C1632" s="1366"/>
    </row>
    <row r="1633" spans="2:3" x14ac:dyDescent="0.25">
      <c r="B1633" s="1366"/>
      <c r="C1633" s="1366"/>
    </row>
    <row r="1634" spans="2:3" x14ac:dyDescent="0.25">
      <c r="B1634" s="1366"/>
      <c r="C1634" s="1366"/>
    </row>
    <row r="1635" spans="2:3" x14ac:dyDescent="0.25">
      <c r="B1635" s="1366"/>
      <c r="C1635" s="1366"/>
    </row>
    <row r="1636" spans="2:3" x14ac:dyDescent="0.25">
      <c r="B1636" s="1366"/>
      <c r="C1636" s="1366"/>
    </row>
    <row r="1637" spans="2:3" x14ac:dyDescent="0.25">
      <c r="B1637" s="1366"/>
      <c r="C1637" s="1366"/>
    </row>
    <row r="1638" spans="2:3" x14ac:dyDescent="0.25">
      <c r="B1638" s="1366"/>
      <c r="C1638" s="1366"/>
    </row>
    <row r="1639" spans="2:3" x14ac:dyDescent="0.25">
      <c r="B1639" s="1366"/>
      <c r="C1639" s="1366"/>
    </row>
    <row r="1640" spans="2:3" x14ac:dyDescent="0.25">
      <c r="B1640" s="1366"/>
      <c r="C1640" s="1366"/>
    </row>
    <row r="1641" spans="2:3" x14ac:dyDescent="0.25">
      <c r="B1641" s="1366"/>
      <c r="C1641" s="1366"/>
    </row>
    <row r="1642" spans="2:3" x14ac:dyDescent="0.25">
      <c r="B1642" s="1366"/>
      <c r="C1642" s="1366"/>
    </row>
    <row r="1643" spans="2:3" x14ac:dyDescent="0.25">
      <c r="B1643" s="1366"/>
      <c r="C1643" s="1366"/>
    </row>
    <row r="1644" spans="2:3" x14ac:dyDescent="0.25">
      <c r="B1644" s="1366"/>
      <c r="C1644" s="1366"/>
    </row>
    <row r="1645" spans="2:3" x14ac:dyDescent="0.25">
      <c r="B1645" s="1366"/>
      <c r="C1645" s="1366"/>
    </row>
    <row r="1646" spans="2:3" x14ac:dyDescent="0.25">
      <c r="B1646" s="1366"/>
      <c r="C1646" s="1366"/>
    </row>
    <row r="1647" spans="2:3" x14ac:dyDescent="0.25">
      <c r="B1647" s="1366"/>
      <c r="C1647" s="1366"/>
    </row>
    <row r="1648" spans="2:3" x14ac:dyDescent="0.25">
      <c r="B1648" s="1366"/>
      <c r="C1648" s="1366"/>
    </row>
    <row r="1649" spans="2:3" x14ac:dyDescent="0.25">
      <c r="B1649" s="1366"/>
      <c r="C1649" s="1366"/>
    </row>
    <row r="1650" spans="2:3" x14ac:dyDescent="0.25">
      <c r="B1650" s="1366"/>
      <c r="C1650" s="1366"/>
    </row>
    <row r="1651" spans="2:3" x14ac:dyDescent="0.25">
      <c r="B1651" s="1366"/>
      <c r="C1651" s="1366"/>
    </row>
    <row r="1652" spans="2:3" x14ac:dyDescent="0.25">
      <c r="B1652" s="1366"/>
      <c r="C1652" s="1366"/>
    </row>
    <row r="1653" spans="2:3" x14ac:dyDescent="0.25">
      <c r="B1653" s="1366"/>
      <c r="C1653" s="1366"/>
    </row>
    <row r="1654" spans="2:3" x14ac:dyDescent="0.25">
      <c r="B1654" s="1366"/>
      <c r="C1654" s="1366"/>
    </row>
    <row r="1655" spans="2:3" x14ac:dyDescent="0.25">
      <c r="B1655" s="1366"/>
      <c r="C1655" s="1366"/>
    </row>
    <row r="1656" spans="2:3" x14ac:dyDescent="0.25">
      <c r="B1656" s="1366"/>
      <c r="C1656" s="1366"/>
    </row>
    <row r="1657" spans="2:3" x14ac:dyDescent="0.25">
      <c r="B1657" s="1366"/>
      <c r="C1657" s="1366"/>
    </row>
    <row r="1658" spans="2:3" x14ac:dyDescent="0.25">
      <c r="B1658" s="1366"/>
      <c r="C1658" s="1366"/>
    </row>
    <row r="1659" spans="2:3" x14ac:dyDescent="0.25">
      <c r="B1659" s="1366"/>
      <c r="C1659" s="1366"/>
    </row>
    <row r="1660" spans="2:3" x14ac:dyDescent="0.25">
      <c r="B1660" s="1366"/>
      <c r="C1660" s="1366"/>
    </row>
    <row r="1661" spans="2:3" x14ac:dyDescent="0.25">
      <c r="B1661" s="1366"/>
      <c r="C1661" s="1366"/>
    </row>
    <row r="1662" spans="2:3" x14ac:dyDescent="0.25">
      <c r="B1662" s="1366"/>
      <c r="C1662" s="1366"/>
    </row>
    <row r="1663" spans="2:3" x14ac:dyDescent="0.25">
      <c r="B1663" s="1366"/>
      <c r="C1663" s="1366"/>
    </row>
    <row r="1664" spans="2:3" x14ac:dyDescent="0.25">
      <c r="B1664" s="1366"/>
      <c r="C1664" s="1366"/>
    </row>
    <row r="1665" spans="2:3" x14ac:dyDescent="0.25">
      <c r="B1665" s="1366"/>
      <c r="C1665" s="1366"/>
    </row>
    <row r="1666" spans="2:3" x14ac:dyDescent="0.25">
      <c r="B1666" s="1366"/>
      <c r="C1666" s="1366"/>
    </row>
    <row r="1667" spans="2:3" x14ac:dyDescent="0.25">
      <c r="B1667" s="1366"/>
      <c r="C1667" s="1366"/>
    </row>
    <row r="1668" spans="2:3" x14ac:dyDescent="0.25">
      <c r="B1668" s="1366"/>
      <c r="C1668" s="1366"/>
    </row>
    <row r="1669" spans="2:3" x14ac:dyDescent="0.25">
      <c r="B1669" s="1366"/>
      <c r="C1669" s="1366"/>
    </row>
    <row r="1670" spans="2:3" x14ac:dyDescent="0.25">
      <c r="B1670" s="1366"/>
      <c r="C1670" s="1366"/>
    </row>
    <row r="1671" spans="2:3" x14ac:dyDescent="0.25">
      <c r="B1671" s="1366"/>
      <c r="C1671" s="1366"/>
    </row>
    <row r="1672" spans="2:3" x14ac:dyDescent="0.25">
      <c r="B1672" s="1366"/>
      <c r="C1672" s="1366"/>
    </row>
    <row r="1673" spans="2:3" x14ac:dyDescent="0.25">
      <c r="B1673" s="1366"/>
      <c r="C1673" s="1366"/>
    </row>
    <row r="1674" spans="2:3" x14ac:dyDescent="0.25">
      <c r="B1674" s="1366"/>
      <c r="C1674" s="1366"/>
    </row>
    <row r="1675" spans="2:3" x14ac:dyDescent="0.25">
      <c r="B1675" s="1366"/>
      <c r="C1675" s="1366"/>
    </row>
    <row r="1676" spans="2:3" x14ac:dyDescent="0.25">
      <c r="B1676" s="1366"/>
      <c r="C1676" s="1366"/>
    </row>
    <row r="1677" spans="2:3" x14ac:dyDescent="0.25">
      <c r="B1677" s="1366"/>
      <c r="C1677" s="1366"/>
    </row>
    <row r="1678" spans="2:3" x14ac:dyDescent="0.25">
      <c r="B1678" s="1366"/>
      <c r="C1678" s="1366"/>
    </row>
    <row r="1679" spans="2:3" x14ac:dyDescent="0.25">
      <c r="B1679" s="1366"/>
      <c r="C1679" s="1366"/>
    </row>
    <row r="1680" spans="2:3" x14ac:dyDescent="0.25">
      <c r="B1680" s="1366"/>
      <c r="C1680" s="1366"/>
    </row>
    <row r="1681" spans="2:3" x14ac:dyDescent="0.25">
      <c r="B1681" s="1366"/>
      <c r="C1681" s="1366"/>
    </row>
    <row r="1682" spans="2:3" x14ac:dyDescent="0.25">
      <c r="B1682" s="1366"/>
      <c r="C1682" s="1366"/>
    </row>
    <row r="1683" spans="2:3" x14ac:dyDescent="0.25">
      <c r="B1683" s="1366"/>
      <c r="C1683" s="1366"/>
    </row>
    <row r="1684" spans="2:3" x14ac:dyDescent="0.25">
      <c r="B1684" s="1366"/>
      <c r="C1684" s="1366"/>
    </row>
    <row r="1685" spans="2:3" x14ac:dyDescent="0.25">
      <c r="B1685" s="1366"/>
      <c r="C1685" s="1366"/>
    </row>
    <row r="1686" spans="2:3" x14ac:dyDescent="0.25">
      <c r="B1686" s="1366"/>
      <c r="C1686" s="1366"/>
    </row>
    <row r="1687" spans="2:3" x14ac:dyDescent="0.25">
      <c r="B1687" s="1366"/>
      <c r="C1687" s="1366"/>
    </row>
    <row r="1688" spans="2:3" x14ac:dyDescent="0.25">
      <c r="B1688" s="1366"/>
      <c r="C1688" s="1366"/>
    </row>
    <row r="1689" spans="2:3" x14ac:dyDescent="0.25">
      <c r="B1689" s="1366"/>
      <c r="C1689" s="1366"/>
    </row>
    <row r="1690" spans="2:3" x14ac:dyDescent="0.25">
      <c r="B1690" s="1366"/>
      <c r="C1690" s="1366"/>
    </row>
    <row r="1691" spans="2:3" x14ac:dyDescent="0.25">
      <c r="B1691" s="1366"/>
      <c r="C1691" s="1366"/>
    </row>
    <row r="1692" spans="2:3" x14ac:dyDescent="0.25">
      <c r="B1692" s="1366"/>
      <c r="C1692" s="1366"/>
    </row>
    <row r="1693" spans="2:3" x14ac:dyDescent="0.25">
      <c r="B1693" s="1366"/>
      <c r="C1693" s="1366"/>
    </row>
    <row r="1694" spans="2:3" x14ac:dyDescent="0.25">
      <c r="B1694" s="1366"/>
      <c r="C1694" s="1366"/>
    </row>
    <row r="1695" spans="2:3" x14ac:dyDescent="0.25">
      <c r="B1695" s="1366"/>
      <c r="C1695" s="1366"/>
    </row>
    <row r="1696" spans="2:3" x14ac:dyDescent="0.25">
      <c r="B1696" s="1366"/>
      <c r="C1696" s="1366"/>
    </row>
    <row r="1697" spans="2:3" x14ac:dyDescent="0.25">
      <c r="B1697" s="1366"/>
      <c r="C1697" s="1366"/>
    </row>
    <row r="1698" spans="2:3" x14ac:dyDescent="0.25">
      <c r="B1698" s="1366"/>
      <c r="C1698" s="1366"/>
    </row>
    <row r="1699" spans="2:3" x14ac:dyDescent="0.25">
      <c r="B1699" s="1366"/>
      <c r="C1699" s="1366"/>
    </row>
    <row r="1700" spans="2:3" x14ac:dyDescent="0.25">
      <c r="B1700" s="1366"/>
      <c r="C1700" s="1366"/>
    </row>
    <row r="1701" spans="2:3" x14ac:dyDescent="0.25">
      <c r="B1701" s="1366"/>
      <c r="C1701" s="1366"/>
    </row>
    <row r="1702" spans="2:3" x14ac:dyDescent="0.25">
      <c r="B1702" s="1366"/>
      <c r="C1702" s="1366"/>
    </row>
    <row r="1703" spans="2:3" x14ac:dyDescent="0.25">
      <c r="B1703" s="1366"/>
      <c r="C1703" s="1366"/>
    </row>
    <row r="1704" spans="2:3" x14ac:dyDescent="0.25">
      <c r="B1704" s="1366"/>
      <c r="C1704" s="1366"/>
    </row>
    <row r="1705" spans="2:3" x14ac:dyDescent="0.25">
      <c r="B1705" s="1366"/>
      <c r="C1705" s="1366"/>
    </row>
    <row r="1706" spans="2:3" x14ac:dyDescent="0.25">
      <c r="B1706" s="1366"/>
      <c r="C1706" s="1366"/>
    </row>
    <row r="1707" spans="2:3" x14ac:dyDescent="0.25">
      <c r="B1707" s="1366"/>
      <c r="C1707" s="1366"/>
    </row>
    <row r="1708" spans="2:3" x14ac:dyDescent="0.25">
      <c r="B1708" s="1366"/>
      <c r="C1708" s="1366"/>
    </row>
    <row r="1709" spans="2:3" x14ac:dyDescent="0.25">
      <c r="B1709" s="1366"/>
      <c r="C1709" s="1366"/>
    </row>
    <row r="1710" spans="2:3" x14ac:dyDescent="0.25">
      <c r="B1710" s="1366"/>
      <c r="C1710" s="1366"/>
    </row>
    <row r="1711" spans="2:3" x14ac:dyDescent="0.25">
      <c r="B1711" s="1366"/>
      <c r="C1711" s="1366"/>
    </row>
    <row r="1712" spans="2:3" x14ac:dyDescent="0.25">
      <c r="B1712" s="1366"/>
      <c r="C1712" s="1366"/>
    </row>
    <row r="1713" spans="2:3" x14ac:dyDescent="0.25">
      <c r="B1713" s="1366"/>
      <c r="C1713" s="1366"/>
    </row>
    <row r="1714" spans="2:3" x14ac:dyDescent="0.25">
      <c r="B1714" s="1366"/>
      <c r="C1714" s="1366"/>
    </row>
    <row r="1715" spans="2:3" x14ac:dyDescent="0.25">
      <c r="B1715" s="1366"/>
      <c r="C1715" s="1366"/>
    </row>
    <row r="1716" spans="2:3" x14ac:dyDescent="0.25">
      <c r="B1716" s="1366"/>
      <c r="C1716" s="1366"/>
    </row>
    <row r="1717" spans="2:3" x14ac:dyDescent="0.25">
      <c r="B1717" s="1366"/>
      <c r="C1717" s="1366"/>
    </row>
    <row r="1718" spans="2:3" x14ac:dyDescent="0.25">
      <c r="B1718" s="1366"/>
      <c r="C1718" s="1366"/>
    </row>
    <row r="1719" spans="2:3" x14ac:dyDescent="0.25">
      <c r="B1719" s="1366"/>
      <c r="C1719" s="1366"/>
    </row>
    <row r="1720" spans="2:3" x14ac:dyDescent="0.25">
      <c r="B1720" s="1366"/>
      <c r="C1720" s="1366"/>
    </row>
    <row r="1721" spans="2:3" x14ac:dyDescent="0.25">
      <c r="B1721" s="1366"/>
      <c r="C1721" s="1366"/>
    </row>
    <row r="1722" spans="2:3" x14ac:dyDescent="0.25">
      <c r="B1722" s="1366"/>
      <c r="C1722" s="1366"/>
    </row>
    <row r="1723" spans="2:3" x14ac:dyDescent="0.25">
      <c r="B1723" s="1366"/>
      <c r="C1723" s="1366"/>
    </row>
    <row r="1724" spans="2:3" x14ac:dyDescent="0.25">
      <c r="B1724" s="1366"/>
      <c r="C1724" s="1366"/>
    </row>
    <row r="1725" spans="2:3" x14ac:dyDescent="0.25">
      <c r="B1725" s="1366"/>
      <c r="C1725" s="1366"/>
    </row>
    <row r="1726" spans="2:3" x14ac:dyDescent="0.25">
      <c r="B1726" s="1366"/>
      <c r="C1726" s="1366"/>
    </row>
    <row r="1727" spans="2:3" x14ac:dyDescent="0.25">
      <c r="B1727" s="1366"/>
      <c r="C1727" s="1366"/>
    </row>
    <row r="1728" spans="2:3" x14ac:dyDescent="0.25">
      <c r="B1728" s="1366"/>
      <c r="C1728" s="1366"/>
    </row>
    <row r="1729" spans="2:3" x14ac:dyDescent="0.25">
      <c r="B1729" s="1366"/>
      <c r="C1729" s="1366"/>
    </row>
    <row r="1730" spans="2:3" x14ac:dyDescent="0.25">
      <c r="B1730" s="1366"/>
      <c r="C1730" s="1366"/>
    </row>
    <row r="1731" spans="2:3" x14ac:dyDescent="0.25">
      <c r="B1731" s="1366"/>
      <c r="C1731" s="1366"/>
    </row>
    <row r="1732" spans="2:3" x14ac:dyDescent="0.25">
      <c r="B1732" s="1366"/>
      <c r="C1732" s="1366"/>
    </row>
    <row r="1733" spans="2:3" x14ac:dyDescent="0.25">
      <c r="B1733" s="1366"/>
      <c r="C1733" s="1366"/>
    </row>
    <row r="1734" spans="2:3" x14ac:dyDescent="0.25">
      <c r="B1734" s="1366"/>
      <c r="C1734" s="1366"/>
    </row>
    <row r="1735" spans="2:3" x14ac:dyDescent="0.25">
      <c r="B1735" s="1366"/>
      <c r="C1735" s="1366"/>
    </row>
    <row r="1736" spans="2:3" x14ac:dyDescent="0.25">
      <c r="B1736" s="1366"/>
      <c r="C1736" s="1366"/>
    </row>
    <row r="1737" spans="2:3" x14ac:dyDescent="0.25">
      <c r="B1737" s="1366"/>
      <c r="C1737" s="1366"/>
    </row>
    <row r="1738" spans="2:3" x14ac:dyDescent="0.25">
      <c r="B1738" s="1366"/>
      <c r="C1738" s="1366"/>
    </row>
    <row r="1739" spans="2:3" x14ac:dyDescent="0.25">
      <c r="B1739" s="1366"/>
      <c r="C1739" s="1366"/>
    </row>
    <row r="1740" spans="2:3" x14ac:dyDescent="0.25">
      <c r="B1740" s="1366"/>
      <c r="C1740" s="1366"/>
    </row>
    <row r="1741" spans="2:3" x14ac:dyDescent="0.25">
      <c r="B1741" s="1366"/>
      <c r="C1741" s="1366"/>
    </row>
    <row r="1742" spans="2:3" x14ac:dyDescent="0.25">
      <c r="B1742" s="1366"/>
      <c r="C1742" s="1366"/>
    </row>
    <row r="1743" spans="2:3" x14ac:dyDescent="0.25">
      <c r="B1743" s="1366"/>
      <c r="C1743" s="1366"/>
    </row>
    <row r="1744" spans="2:3" x14ac:dyDescent="0.25">
      <c r="B1744" s="1366"/>
      <c r="C1744" s="1366"/>
    </row>
    <row r="1745" spans="2:3" x14ac:dyDescent="0.25">
      <c r="B1745" s="1366"/>
      <c r="C1745" s="1366"/>
    </row>
    <row r="1746" spans="2:3" x14ac:dyDescent="0.25">
      <c r="B1746" s="1366"/>
      <c r="C1746" s="1366"/>
    </row>
    <row r="1747" spans="2:3" x14ac:dyDescent="0.25">
      <c r="B1747" s="1366"/>
      <c r="C1747" s="1366"/>
    </row>
    <row r="1748" spans="2:3" x14ac:dyDescent="0.25">
      <c r="B1748" s="1366"/>
      <c r="C1748" s="1366"/>
    </row>
    <row r="1749" spans="2:3" x14ac:dyDescent="0.25">
      <c r="B1749" s="1366"/>
      <c r="C1749" s="1366"/>
    </row>
    <row r="1750" spans="2:3" x14ac:dyDescent="0.25">
      <c r="B1750" s="1366"/>
      <c r="C1750" s="1366"/>
    </row>
    <row r="1751" spans="2:3" x14ac:dyDescent="0.25">
      <c r="B1751" s="1366"/>
      <c r="C1751" s="1366"/>
    </row>
    <row r="1752" spans="2:3" x14ac:dyDescent="0.25">
      <c r="B1752" s="1366"/>
      <c r="C1752" s="1366"/>
    </row>
    <row r="1753" spans="2:3" x14ac:dyDescent="0.25">
      <c r="B1753" s="1366"/>
      <c r="C1753" s="1366"/>
    </row>
    <row r="1754" spans="2:3" x14ac:dyDescent="0.25">
      <c r="B1754" s="1366"/>
      <c r="C1754" s="1366"/>
    </row>
    <row r="1755" spans="2:3" x14ac:dyDescent="0.25">
      <c r="B1755" s="1366"/>
      <c r="C1755" s="1366"/>
    </row>
    <row r="1756" spans="2:3" x14ac:dyDescent="0.25">
      <c r="B1756" s="1366"/>
      <c r="C1756" s="1366"/>
    </row>
    <row r="1757" spans="2:3" x14ac:dyDescent="0.25">
      <c r="B1757" s="1366"/>
      <c r="C1757" s="1366"/>
    </row>
    <row r="1758" spans="2:3" x14ac:dyDescent="0.25">
      <c r="B1758" s="1366"/>
      <c r="C1758" s="1366"/>
    </row>
    <row r="1759" spans="2:3" x14ac:dyDescent="0.25">
      <c r="B1759" s="1366"/>
      <c r="C1759" s="1366"/>
    </row>
    <row r="1760" spans="2:3" x14ac:dyDescent="0.25">
      <c r="B1760" s="1366"/>
      <c r="C1760" s="1366"/>
    </row>
    <row r="1761" spans="2:3" x14ac:dyDescent="0.25">
      <c r="B1761" s="1366"/>
      <c r="C1761" s="1366"/>
    </row>
    <row r="1762" spans="2:3" x14ac:dyDescent="0.25">
      <c r="B1762" s="1366"/>
      <c r="C1762" s="1366"/>
    </row>
    <row r="1763" spans="2:3" x14ac:dyDescent="0.25">
      <c r="B1763" s="1366"/>
      <c r="C1763" s="1366"/>
    </row>
    <row r="1764" spans="2:3" x14ac:dyDescent="0.25">
      <c r="B1764" s="1366"/>
      <c r="C1764" s="1366"/>
    </row>
    <row r="1765" spans="2:3" x14ac:dyDescent="0.25">
      <c r="B1765" s="1366"/>
      <c r="C1765" s="1366"/>
    </row>
    <row r="1766" spans="2:3" x14ac:dyDescent="0.25">
      <c r="B1766" s="1366"/>
      <c r="C1766" s="1366"/>
    </row>
    <row r="1767" spans="2:3" x14ac:dyDescent="0.25">
      <c r="B1767" s="1366"/>
      <c r="C1767" s="1366"/>
    </row>
    <row r="1768" spans="2:3" x14ac:dyDescent="0.25">
      <c r="B1768" s="1366"/>
      <c r="C1768" s="1366"/>
    </row>
    <row r="1769" spans="2:3" x14ac:dyDescent="0.25">
      <c r="B1769" s="1366"/>
      <c r="C1769" s="1366"/>
    </row>
    <row r="1770" spans="2:3" x14ac:dyDescent="0.25">
      <c r="B1770" s="1366"/>
      <c r="C1770" s="1366"/>
    </row>
    <row r="1771" spans="2:3" x14ac:dyDescent="0.25">
      <c r="B1771" s="1366"/>
      <c r="C1771" s="1366"/>
    </row>
    <row r="1772" spans="2:3" x14ac:dyDescent="0.25">
      <c r="B1772" s="1366"/>
      <c r="C1772" s="1366"/>
    </row>
    <row r="1773" spans="2:3" x14ac:dyDescent="0.25">
      <c r="B1773" s="1366"/>
      <c r="C1773" s="1366"/>
    </row>
    <row r="1774" spans="2:3" x14ac:dyDescent="0.25">
      <c r="B1774" s="1366"/>
      <c r="C1774" s="1366"/>
    </row>
    <row r="1775" spans="2:3" x14ac:dyDescent="0.25">
      <c r="B1775" s="1366"/>
      <c r="C1775" s="1366"/>
    </row>
    <row r="1776" spans="2:3" x14ac:dyDescent="0.25">
      <c r="B1776" s="1366"/>
      <c r="C1776" s="1366"/>
    </row>
    <row r="1777" spans="2:3" x14ac:dyDescent="0.25">
      <c r="B1777" s="1366"/>
      <c r="C1777" s="1366"/>
    </row>
    <row r="1778" spans="2:3" x14ac:dyDescent="0.25">
      <c r="B1778" s="1366"/>
      <c r="C1778" s="1366"/>
    </row>
    <row r="1779" spans="2:3" x14ac:dyDescent="0.25">
      <c r="B1779" s="1366"/>
      <c r="C1779" s="1366"/>
    </row>
    <row r="1780" spans="2:3" x14ac:dyDescent="0.25">
      <c r="B1780" s="1366"/>
      <c r="C1780" s="1366"/>
    </row>
    <row r="1781" spans="2:3" x14ac:dyDescent="0.25">
      <c r="B1781" s="1366"/>
      <c r="C1781" s="1366"/>
    </row>
    <row r="1782" spans="2:3" x14ac:dyDescent="0.25">
      <c r="B1782" s="1366"/>
      <c r="C1782" s="1366"/>
    </row>
    <row r="1783" spans="2:3" x14ac:dyDescent="0.25">
      <c r="B1783" s="1366"/>
      <c r="C1783" s="1366"/>
    </row>
    <row r="1784" spans="2:3" x14ac:dyDescent="0.25">
      <c r="B1784" s="1366"/>
      <c r="C1784" s="1366"/>
    </row>
    <row r="1785" spans="2:3" x14ac:dyDescent="0.25">
      <c r="B1785" s="1366"/>
      <c r="C1785" s="1366"/>
    </row>
    <row r="1786" spans="2:3" x14ac:dyDescent="0.25">
      <c r="B1786" s="1366"/>
      <c r="C1786" s="1366"/>
    </row>
    <row r="1787" spans="2:3" x14ac:dyDescent="0.25">
      <c r="B1787" s="1366"/>
      <c r="C1787" s="1366"/>
    </row>
    <row r="1788" spans="2:3" x14ac:dyDescent="0.25">
      <c r="B1788" s="1366"/>
      <c r="C1788" s="1366"/>
    </row>
    <row r="1789" spans="2:3" x14ac:dyDescent="0.25">
      <c r="B1789" s="1366"/>
      <c r="C1789" s="1366"/>
    </row>
    <row r="1790" spans="2:3" x14ac:dyDescent="0.25">
      <c r="B1790" s="1366"/>
      <c r="C1790" s="1366"/>
    </row>
    <row r="1791" spans="2:3" x14ac:dyDescent="0.25">
      <c r="B1791" s="1366"/>
      <c r="C1791" s="1366"/>
    </row>
    <row r="1792" spans="2:3" x14ac:dyDescent="0.25">
      <c r="B1792" s="1366"/>
      <c r="C1792" s="1366"/>
    </row>
    <row r="1793" spans="2:3" x14ac:dyDescent="0.25">
      <c r="B1793" s="1366"/>
      <c r="C1793" s="1366"/>
    </row>
    <row r="1794" spans="2:3" x14ac:dyDescent="0.25">
      <c r="B1794" s="1366"/>
      <c r="C1794" s="1366"/>
    </row>
    <row r="1795" spans="2:3" x14ac:dyDescent="0.25">
      <c r="B1795" s="1366"/>
      <c r="C1795" s="1366"/>
    </row>
    <row r="1796" spans="2:3" x14ac:dyDescent="0.25">
      <c r="B1796" s="1366"/>
      <c r="C1796" s="1366"/>
    </row>
    <row r="1797" spans="2:3" x14ac:dyDescent="0.25">
      <c r="B1797" s="1366"/>
      <c r="C1797" s="1366"/>
    </row>
    <row r="1798" spans="2:3" x14ac:dyDescent="0.25">
      <c r="B1798" s="1366"/>
      <c r="C1798" s="1366"/>
    </row>
    <row r="1799" spans="2:3" x14ac:dyDescent="0.25">
      <c r="B1799" s="1366"/>
      <c r="C1799" s="1366"/>
    </row>
    <row r="1800" spans="2:3" x14ac:dyDescent="0.25">
      <c r="B1800" s="1366"/>
      <c r="C1800" s="1366"/>
    </row>
    <row r="1801" spans="2:3" x14ac:dyDescent="0.25">
      <c r="B1801" s="1366"/>
      <c r="C1801" s="1366"/>
    </row>
    <row r="1802" spans="2:3" x14ac:dyDescent="0.25">
      <c r="B1802" s="1366"/>
      <c r="C1802" s="1366"/>
    </row>
    <row r="1803" spans="2:3" x14ac:dyDescent="0.25">
      <c r="B1803" s="1366"/>
      <c r="C1803" s="1366"/>
    </row>
    <row r="1804" spans="2:3" x14ac:dyDescent="0.25">
      <c r="B1804" s="1366"/>
      <c r="C1804" s="1366"/>
    </row>
    <row r="1805" spans="2:3" x14ac:dyDescent="0.25">
      <c r="B1805" s="1366"/>
      <c r="C1805" s="1366"/>
    </row>
    <row r="1806" spans="2:3" x14ac:dyDescent="0.25">
      <c r="B1806" s="1366"/>
      <c r="C1806" s="1366"/>
    </row>
    <row r="1807" spans="2:3" x14ac:dyDescent="0.25">
      <c r="B1807" s="1366"/>
      <c r="C1807" s="1366"/>
    </row>
    <row r="1808" spans="2:3" x14ac:dyDescent="0.25">
      <c r="B1808" s="1366"/>
      <c r="C1808" s="1366"/>
    </row>
    <row r="1809" spans="2:3" x14ac:dyDescent="0.25">
      <c r="B1809" s="1366"/>
      <c r="C1809" s="1366"/>
    </row>
    <row r="1810" spans="2:3" x14ac:dyDescent="0.25">
      <c r="B1810" s="1366"/>
      <c r="C1810" s="1366"/>
    </row>
    <row r="1811" spans="2:3" x14ac:dyDescent="0.25">
      <c r="B1811" s="1366"/>
      <c r="C1811" s="1366"/>
    </row>
    <row r="1812" spans="2:3" x14ac:dyDescent="0.25">
      <c r="B1812" s="1366"/>
      <c r="C1812" s="1366"/>
    </row>
    <row r="1813" spans="2:3" x14ac:dyDescent="0.25">
      <c r="B1813" s="1366"/>
      <c r="C1813" s="1366"/>
    </row>
    <row r="1814" spans="2:3" x14ac:dyDescent="0.25">
      <c r="B1814" s="1366"/>
      <c r="C1814" s="1366"/>
    </row>
    <row r="1815" spans="2:3" x14ac:dyDescent="0.25">
      <c r="B1815" s="1366"/>
      <c r="C1815" s="1366"/>
    </row>
    <row r="1816" spans="2:3" x14ac:dyDescent="0.25">
      <c r="B1816" s="1366"/>
      <c r="C1816" s="1366"/>
    </row>
    <row r="1817" spans="2:3" x14ac:dyDescent="0.25">
      <c r="B1817" s="1366"/>
      <c r="C1817" s="1366"/>
    </row>
    <row r="1818" spans="2:3" x14ac:dyDescent="0.25">
      <c r="B1818" s="1366"/>
      <c r="C1818" s="1366"/>
    </row>
    <row r="1819" spans="2:3" x14ac:dyDescent="0.25">
      <c r="B1819" s="1366"/>
      <c r="C1819" s="1366"/>
    </row>
    <row r="1820" spans="2:3" x14ac:dyDescent="0.25">
      <c r="B1820" s="1366"/>
      <c r="C1820" s="1366"/>
    </row>
    <row r="1821" spans="2:3" x14ac:dyDescent="0.25">
      <c r="B1821" s="1366"/>
      <c r="C1821" s="1366"/>
    </row>
    <row r="1822" spans="2:3" x14ac:dyDescent="0.25">
      <c r="B1822" s="1366"/>
      <c r="C1822" s="1366"/>
    </row>
    <row r="1823" spans="2:3" x14ac:dyDescent="0.25">
      <c r="B1823" s="1366"/>
      <c r="C1823" s="1366"/>
    </row>
    <row r="1824" spans="2:3" x14ac:dyDescent="0.25">
      <c r="B1824" s="1366"/>
      <c r="C1824" s="1366"/>
    </row>
    <row r="1825" spans="2:3" x14ac:dyDescent="0.25">
      <c r="B1825" s="1366"/>
      <c r="C1825" s="1366"/>
    </row>
    <row r="1826" spans="2:3" x14ac:dyDescent="0.25">
      <c r="B1826" s="1366"/>
      <c r="C1826" s="1366"/>
    </row>
    <row r="1827" spans="2:3" x14ac:dyDescent="0.25">
      <c r="B1827" s="1366"/>
      <c r="C1827" s="1366"/>
    </row>
    <row r="1828" spans="2:3" x14ac:dyDescent="0.25">
      <c r="B1828" s="1366"/>
      <c r="C1828" s="1366"/>
    </row>
    <row r="1829" spans="2:3" x14ac:dyDescent="0.25">
      <c r="B1829" s="1366"/>
      <c r="C1829" s="1366"/>
    </row>
    <row r="1830" spans="2:3" x14ac:dyDescent="0.25">
      <c r="B1830" s="1366"/>
      <c r="C1830" s="1366"/>
    </row>
    <row r="1831" spans="2:3" x14ac:dyDescent="0.25">
      <c r="B1831" s="1366"/>
      <c r="C1831" s="1366"/>
    </row>
    <row r="1832" spans="2:3" x14ac:dyDescent="0.25">
      <c r="B1832" s="1366"/>
      <c r="C1832" s="1366"/>
    </row>
    <row r="1833" spans="2:3" x14ac:dyDescent="0.25">
      <c r="B1833" s="1366"/>
      <c r="C1833" s="1366"/>
    </row>
    <row r="1834" spans="2:3" x14ac:dyDescent="0.25">
      <c r="B1834" s="1366"/>
      <c r="C1834" s="1366"/>
    </row>
    <row r="1835" spans="2:3" x14ac:dyDescent="0.25">
      <c r="B1835" s="1366"/>
      <c r="C1835" s="1366"/>
    </row>
    <row r="1836" spans="2:3" x14ac:dyDescent="0.25">
      <c r="B1836" s="1366"/>
      <c r="C1836" s="1366"/>
    </row>
    <row r="1837" spans="2:3" x14ac:dyDescent="0.25">
      <c r="B1837" s="1366"/>
      <c r="C1837" s="1366"/>
    </row>
    <row r="1838" spans="2:3" x14ac:dyDescent="0.25">
      <c r="B1838" s="1366"/>
      <c r="C1838" s="1366"/>
    </row>
    <row r="1839" spans="2:3" x14ac:dyDescent="0.25">
      <c r="B1839" s="1366"/>
      <c r="C1839" s="1366"/>
    </row>
    <row r="1840" spans="2:3" x14ac:dyDescent="0.25">
      <c r="B1840" s="1366"/>
      <c r="C1840" s="1366"/>
    </row>
    <row r="1841" spans="2:3" x14ac:dyDescent="0.25">
      <c r="B1841" s="1366"/>
      <c r="C1841" s="1366"/>
    </row>
    <row r="1842" spans="2:3" x14ac:dyDescent="0.25">
      <c r="B1842" s="1366"/>
      <c r="C1842" s="1366"/>
    </row>
    <row r="1843" spans="2:3" x14ac:dyDescent="0.25">
      <c r="B1843" s="1366"/>
      <c r="C1843" s="1366"/>
    </row>
    <row r="1844" spans="2:3" x14ac:dyDescent="0.25">
      <c r="B1844" s="1366"/>
      <c r="C1844" s="1366"/>
    </row>
    <row r="1845" spans="2:3" x14ac:dyDescent="0.25">
      <c r="B1845" s="1366"/>
      <c r="C1845" s="1366"/>
    </row>
    <row r="1846" spans="2:3" x14ac:dyDescent="0.25">
      <c r="B1846" s="1366"/>
      <c r="C1846" s="1366"/>
    </row>
    <row r="1847" spans="2:3" x14ac:dyDescent="0.25">
      <c r="B1847" s="1366"/>
      <c r="C1847" s="1366"/>
    </row>
    <row r="1848" spans="2:3" x14ac:dyDescent="0.25">
      <c r="B1848" s="1366"/>
      <c r="C1848" s="1366"/>
    </row>
    <row r="1849" spans="2:3" x14ac:dyDescent="0.25">
      <c r="B1849" s="1366"/>
      <c r="C1849" s="1366"/>
    </row>
    <row r="1850" spans="2:3" x14ac:dyDescent="0.25">
      <c r="B1850" s="1366"/>
      <c r="C1850" s="1366"/>
    </row>
    <row r="1851" spans="2:3" x14ac:dyDescent="0.25">
      <c r="B1851" s="1366"/>
      <c r="C1851" s="1366"/>
    </row>
    <row r="1852" spans="2:3" x14ac:dyDescent="0.25">
      <c r="B1852" s="1366"/>
      <c r="C1852" s="1366"/>
    </row>
    <row r="1853" spans="2:3" x14ac:dyDescent="0.25">
      <c r="B1853" s="1366"/>
      <c r="C1853" s="1366"/>
    </row>
    <row r="1854" spans="2:3" x14ac:dyDescent="0.25">
      <c r="B1854" s="1366"/>
      <c r="C1854" s="1366"/>
    </row>
    <row r="1855" spans="2:3" x14ac:dyDescent="0.25">
      <c r="B1855" s="1366"/>
      <c r="C1855" s="1366"/>
    </row>
    <row r="1856" spans="2:3" x14ac:dyDescent="0.25">
      <c r="B1856" s="1366"/>
      <c r="C1856" s="1366"/>
    </row>
    <row r="1857" spans="2:3" x14ac:dyDescent="0.25">
      <c r="B1857" s="1366"/>
      <c r="C1857" s="1366"/>
    </row>
    <row r="1858" spans="2:3" x14ac:dyDescent="0.25">
      <c r="B1858" s="1366"/>
      <c r="C1858" s="1366"/>
    </row>
    <row r="1859" spans="2:3" x14ac:dyDescent="0.25">
      <c r="B1859" s="1366"/>
      <c r="C1859" s="1366"/>
    </row>
    <row r="1860" spans="2:3" x14ac:dyDescent="0.25">
      <c r="B1860" s="1366"/>
      <c r="C1860" s="1366"/>
    </row>
    <row r="1861" spans="2:3" x14ac:dyDescent="0.25">
      <c r="B1861" s="1366"/>
      <c r="C1861" s="1366"/>
    </row>
    <row r="1862" spans="2:3" x14ac:dyDescent="0.25">
      <c r="B1862" s="1366"/>
      <c r="C1862" s="1366"/>
    </row>
    <row r="1863" spans="2:3" x14ac:dyDescent="0.25">
      <c r="B1863" s="1366"/>
      <c r="C1863" s="1366"/>
    </row>
    <row r="1864" spans="2:3" x14ac:dyDescent="0.25">
      <c r="B1864" s="1366"/>
      <c r="C1864" s="1366"/>
    </row>
    <row r="1865" spans="2:3" x14ac:dyDescent="0.25">
      <c r="B1865" s="1366"/>
      <c r="C1865" s="1366"/>
    </row>
    <row r="1866" spans="2:3" x14ac:dyDescent="0.25">
      <c r="B1866" s="1366"/>
      <c r="C1866" s="1366"/>
    </row>
    <row r="1867" spans="2:3" x14ac:dyDescent="0.25">
      <c r="B1867" s="1366"/>
      <c r="C1867" s="1366"/>
    </row>
    <row r="1868" spans="2:3" x14ac:dyDescent="0.25">
      <c r="B1868" s="1366"/>
      <c r="C1868" s="1366"/>
    </row>
    <row r="1869" spans="2:3" x14ac:dyDescent="0.25">
      <c r="B1869" s="1366"/>
      <c r="C1869" s="1366"/>
    </row>
    <row r="1870" spans="2:3" x14ac:dyDescent="0.25">
      <c r="B1870" s="1366"/>
      <c r="C1870" s="1366"/>
    </row>
    <row r="1871" spans="2:3" x14ac:dyDescent="0.25">
      <c r="B1871" s="1366"/>
      <c r="C1871" s="1366"/>
    </row>
    <row r="1872" spans="2:3" x14ac:dyDescent="0.25">
      <c r="B1872" s="1366"/>
      <c r="C1872" s="1366"/>
    </row>
    <row r="1873" spans="2:3" x14ac:dyDescent="0.25">
      <c r="B1873" s="1366"/>
      <c r="C1873" s="1366"/>
    </row>
    <row r="1874" spans="2:3" x14ac:dyDescent="0.25">
      <c r="B1874" s="1366"/>
      <c r="C1874" s="1366"/>
    </row>
    <row r="1875" spans="2:3" x14ac:dyDescent="0.25">
      <c r="B1875" s="1366"/>
      <c r="C1875" s="1366"/>
    </row>
    <row r="1876" spans="2:3" x14ac:dyDescent="0.25">
      <c r="B1876" s="1366"/>
      <c r="C1876" s="1366"/>
    </row>
    <row r="1877" spans="2:3" x14ac:dyDescent="0.25">
      <c r="B1877" s="1366"/>
      <c r="C1877" s="1366"/>
    </row>
    <row r="1878" spans="2:3" x14ac:dyDescent="0.25">
      <c r="B1878" s="1366"/>
      <c r="C1878" s="1366"/>
    </row>
    <row r="1879" spans="2:3" x14ac:dyDescent="0.25">
      <c r="B1879" s="1366"/>
      <c r="C1879" s="1366"/>
    </row>
    <row r="1880" spans="2:3" x14ac:dyDescent="0.25">
      <c r="B1880" s="1366"/>
      <c r="C1880" s="1366"/>
    </row>
    <row r="1881" spans="2:3" x14ac:dyDescent="0.25">
      <c r="B1881" s="1366"/>
      <c r="C1881" s="1366"/>
    </row>
    <row r="1882" spans="2:3" x14ac:dyDescent="0.25">
      <c r="B1882" s="1366"/>
      <c r="C1882" s="1366"/>
    </row>
    <row r="1883" spans="2:3" x14ac:dyDescent="0.25">
      <c r="B1883" s="1366"/>
      <c r="C1883" s="1366"/>
    </row>
    <row r="1884" spans="2:3" x14ac:dyDescent="0.25">
      <c r="B1884" s="1366"/>
      <c r="C1884" s="1366"/>
    </row>
    <row r="1885" spans="2:3" x14ac:dyDescent="0.25">
      <c r="B1885" s="1366"/>
      <c r="C1885" s="1366"/>
    </row>
    <row r="1886" spans="2:3" x14ac:dyDescent="0.25">
      <c r="B1886" s="1366"/>
      <c r="C1886" s="1366"/>
    </row>
    <row r="1887" spans="2:3" x14ac:dyDescent="0.25">
      <c r="B1887" s="1366"/>
      <c r="C1887" s="1366"/>
    </row>
    <row r="1888" spans="2:3" x14ac:dyDescent="0.25">
      <c r="B1888" s="1366"/>
      <c r="C1888" s="1366"/>
    </row>
    <row r="1889" spans="2:3" x14ac:dyDescent="0.25">
      <c r="B1889" s="1366"/>
      <c r="C1889" s="1366"/>
    </row>
    <row r="1890" spans="2:3" x14ac:dyDescent="0.25">
      <c r="B1890" s="1366"/>
      <c r="C1890" s="1366"/>
    </row>
    <row r="1891" spans="2:3" x14ac:dyDescent="0.25">
      <c r="B1891" s="1366"/>
      <c r="C1891" s="1366"/>
    </row>
    <row r="1892" spans="2:3" x14ac:dyDescent="0.25">
      <c r="B1892" s="1366"/>
      <c r="C1892" s="1366"/>
    </row>
    <row r="1893" spans="2:3" x14ac:dyDescent="0.25">
      <c r="B1893" s="1366"/>
      <c r="C1893" s="1366"/>
    </row>
    <row r="1894" spans="2:3" x14ac:dyDescent="0.25">
      <c r="B1894" s="1366"/>
      <c r="C1894" s="1366"/>
    </row>
    <row r="1895" spans="2:3" x14ac:dyDescent="0.25">
      <c r="B1895" s="1366"/>
      <c r="C1895" s="1366"/>
    </row>
    <row r="1896" spans="2:3" x14ac:dyDescent="0.25">
      <c r="B1896" s="1366"/>
      <c r="C1896" s="1366"/>
    </row>
    <row r="1897" spans="2:3" x14ac:dyDescent="0.25">
      <c r="B1897" s="1366"/>
      <c r="C1897" s="1366"/>
    </row>
    <row r="1898" spans="2:3" x14ac:dyDescent="0.25">
      <c r="B1898" s="1366"/>
      <c r="C1898" s="1366"/>
    </row>
    <row r="1899" spans="2:3" x14ac:dyDescent="0.25">
      <c r="B1899" s="1366"/>
      <c r="C1899" s="1366"/>
    </row>
    <row r="1900" spans="2:3" x14ac:dyDescent="0.25">
      <c r="B1900" s="1366"/>
      <c r="C1900" s="1366"/>
    </row>
    <row r="1901" spans="2:3" x14ac:dyDescent="0.25">
      <c r="B1901" s="1366"/>
      <c r="C1901" s="1366"/>
    </row>
    <row r="1902" spans="2:3" x14ac:dyDescent="0.25">
      <c r="B1902" s="1366"/>
      <c r="C1902" s="1366"/>
    </row>
    <row r="1903" spans="2:3" x14ac:dyDescent="0.25">
      <c r="B1903" s="1366"/>
      <c r="C1903" s="1366"/>
    </row>
    <row r="1904" spans="2:3" x14ac:dyDescent="0.25">
      <c r="B1904" s="1366"/>
      <c r="C1904" s="1366"/>
    </row>
    <row r="1905" spans="2:3" x14ac:dyDescent="0.25">
      <c r="B1905" s="1366"/>
      <c r="C1905" s="1366"/>
    </row>
    <row r="1906" spans="2:3" x14ac:dyDescent="0.25">
      <c r="B1906" s="1366"/>
      <c r="C1906" s="1366"/>
    </row>
    <row r="1907" spans="2:3" x14ac:dyDescent="0.25">
      <c r="B1907" s="1366"/>
      <c r="C1907" s="1366"/>
    </row>
    <row r="1908" spans="2:3" x14ac:dyDescent="0.25">
      <c r="B1908" s="1366"/>
      <c r="C1908" s="1366"/>
    </row>
    <row r="1909" spans="2:3" x14ac:dyDescent="0.25">
      <c r="B1909" s="1366"/>
      <c r="C1909" s="1366"/>
    </row>
    <row r="1910" spans="2:3" x14ac:dyDescent="0.25">
      <c r="B1910" s="1366"/>
      <c r="C1910" s="1366"/>
    </row>
    <row r="1911" spans="2:3" x14ac:dyDescent="0.25">
      <c r="B1911" s="1366"/>
      <c r="C1911" s="1366"/>
    </row>
    <row r="1912" spans="2:3" x14ac:dyDescent="0.25">
      <c r="B1912" s="1366"/>
      <c r="C1912" s="1366"/>
    </row>
    <row r="1913" spans="2:3" x14ac:dyDescent="0.25">
      <c r="B1913" s="1366"/>
      <c r="C1913" s="1366"/>
    </row>
    <row r="1914" spans="2:3" x14ac:dyDescent="0.25">
      <c r="B1914" s="1366"/>
      <c r="C1914" s="1366"/>
    </row>
    <row r="1915" spans="2:3" x14ac:dyDescent="0.25">
      <c r="B1915" s="1366"/>
      <c r="C1915" s="1366"/>
    </row>
    <row r="1916" spans="2:3" x14ac:dyDescent="0.25">
      <c r="B1916" s="1366"/>
      <c r="C1916" s="1366"/>
    </row>
    <row r="1917" spans="2:3" x14ac:dyDescent="0.25">
      <c r="B1917" s="1366"/>
      <c r="C1917" s="1366"/>
    </row>
    <row r="1918" spans="2:3" x14ac:dyDescent="0.25">
      <c r="B1918" s="1366"/>
      <c r="C1918" s="1366"/>
    </row>
    <row r="1919" spans="2:3" x14ac:dyDescent="0.25">
      <c r="B1919" s="1366"/>
      <c r="C1919" s="1366"/>
    </row>
    <row r="1920" spans="2:3" x14ac:dyDescent="0.25">
      <c r="B1920" s="1366"/>
      <c r="C1920" s="1366"/>
    </row>
    <row r="1921" spans="2:3" x14ac:dyDescent="0.25">
      <c r="B1921" s="1366"/>
      <c r="C1921" s="1366"/>
    </row>
    <row r="1922" spans="2:3" x14ac:dyDescent="0.25">
      <c r="B1922" s="1366"/>
      <c r="C1922" s="1366"/>
    </row>
    <row r="1923" spans="2:3" x14ac:dyDescent="0.25">
      <c r="B1923" s="1366"/>
      <c r="C1923" s="1366"/>
    </row>
    <row r="1924" spans="2:3" x14ac:dyDescent="0.25">
      <c r="B1924" s="1366"/>
      <c r="C1924" s="1366"/>
    </row>
    <row r="1925" spans="2:3" x14ac:dyDescent="0.25">
      <c r="B1925" s="1366"/>
      <c r="C1925" s="1366"/>
    </row>
    <row r="1926" spans="2:3" x14ac:dyDescent="0.25">
      <c r="B1926" s="1366"/>
      <c r="C1926" s="1366"/>
    </row>
    <row r="1927" spans="2:3" x14ac:dyDescent="0.25">
      <c r="B1927" s="1366"/>
      <c r="C1927" s="1366"/>
    </row>
    <row r="1928" spans="2:3" x14ac:dyDescent="0.25">
      <c r="B1928" s="1366"/>
      <c r="C1928" s="1366"/>
    </row>
    <row r="1929" spans="2:3" x14ac:dyDescent="0.25">
      <c r="B1929" s="1366"/>
      <c r="C1929" s="1366"/>
    </row>
    <row r="1930" spans="2:3" x14ac:dyDescent="0.25">
      <c r="B1930" s="1366"/>
      <c r="C1930" s="1366"/>
    </row>
    <row r="1931" spans="2:3" x14ac:dyDescent="0.25">
      <c r="B1931" s="1366"/>
      <c r="C1931" s="1366"/>
    </row>
    <row r="1932" spans="2:3" x14ac:dyDescent="0.25">
      <c r="B1932" s="1366"/>
      <c r="C1932" s="1366"/>
    </row>
    <row r="1933" spans="2:3" x14ac:dyDescent="0.25">
      <c r="B1933" s="1366"/>
      <c r="C1933" s="1366"/>
    </row>
    <row r="1934" spans="2:3" x14ac:dyDescent="0.25">
      <c r="B1934" s="1366"/>
      <c r="C1934" s="1366"/>
    </row>
    <row r="1935" spans="2:3" x14ac:dyDescent="0.25">
      <c r="B1935" s="1366"/>
      <c r="C1935" s="1366"/>
    </row>
    <row r="1936" spans="2:3" x14ac:dyDescent="0.25">
      <c r="B1936" s="1366"/>
      <c r="C1936" s="1366"/>
    </row>
    <row r="1937" spans="2:3" x14ac:dyDescent="0.25">
      <c r="B1937" s="1366"/>
      <c r="C1937" s="1366"/>
    </row>
    <row r="1938" spans="2:3" x14ac:dyDescent="0.25">
      <c r="B1938" s="1366"/>
      <c r="C1938" s="1366"/>
    </row>
    <row r="1939" spans="2:3" x14ac:dyDescent="0.25">
      <c r="B1939" s="1366"/>
      <c r="C1939" s="1366"/>
    </row>
    <row r="1940" spans="2:3" x14ac:dyDescent="0.25">
      <c r="B1940" s="1366"/>
      <c r="C1940" s="1366"/>
    </row>
    <row r="1941" spans="2:3" x14ac:dyDescent="0.25">
      <c r="B1941" s="1366"/>
      <c r="C1941" s="1366"/>
    </row>
    <row r="1942" spans="2:3" x14ac:dyDescent="0.25">
      <c r="B1942" s="1366"/>
      <c r="C1942" s="1366"/>
    </row>
    <row r="1943" spans="2:3" x14ac:dyDescent="0.25">
      <c r="B1943" s="1366"/>
      <c r="C1943" s="1366"/>
    </row>
    <row r="1944" spans="2:3" x14ac:dyDescent="0.25">
      <c r="B1944" s="1366"/>
      <c r="C1944" s="1366"/>
    </row>
    <row r="1945" spans="2:3" x14ac:dyDescent="0.25">
      <c r="B1945" s="1366"/>
      <c r="C1945" s="1366"/>
    </row>
    <row r="1946" spans="2:3" x14ac:dyDescent="0.25">
      <c r="B1946" s="1366"/>
      <c r="C1946" s="1366"/>
    </row>
    <row r="1947" spans="2:3" x14ac:dyDescent="0.25">
      <c r="B1947" s="1366"/>
      <c r="C1947" s="1366"/>
    </row>
    <row r="1948" spans="2:3" x14ac:dyDescent="0.25">
      <c r="B1948" s="1366"/>
      <c r="C1948" s="1366"/>
    </row>
    <row r="1949" spans="2:3" x14ac:dyDescent="0.25">
      <c r="B1949" s="1366"/>
      <c r="C1949" s="1366"/>
    </row>
    <row r="1950" spans="2:3" x14ac:dyDescent="0.25">
      <c r="B1950" s="1366"/>
      <c r="C1950" s="1366"/>
    </row>
    <row r="1951" spans="2:3" x14ac:dyDescent="0.25">
      <c r="B1951" s="1366"/>
      <c r="C1951" s="1366"/>
    </row>
    <row r="1952" spans="2:3" x14ac:dyDescent="0.25">
      <c r="B1952" s="1366"/>
      <c r="C1952" s="1366"/>
    </row>
    <row r="1953" spans="2:3" x14ac:dyDescent="0.25">
      <c r="B1953" s="1366"/>
      <c r="C1953" s="1366"/>
    </row>
    <row r="1954" spans="2:3" x14ac:dyDescent="0.25">
      <c r="B1954" s="1366"/>
      <c r="C1954" s="1366"/>
    </row>
    <row r="1955" spans="2:3" x14ac:dyDescent="0.25">
      <c r="B1955" s="1366"/>
      <c r="C1955" s="1366"/>
    </row>
    <row r="1956" spans="2:3" x14ac:dyDescent="0.25">
      <c r="B1956" s="1366"/>
      <c r="C1956" s="1366"/>
    </row>
    <row r="1957" spans="2:3" x14ac:dyDescent="0.25">
      <c r="B1957" s="1366"/>
      <c r="C1957" s="1366"/>
    </row>
    <row r="1958" spans="2:3" x14ac:dyDescent="0.25">
      <c r="B1958" s="1366"/>
      <c r="C1958" s="1366"/>
    </row>
    <row r="1959" spans="2:3" x14ac:dyDescent="0.25">
      <c r="B1959" s="1366"/>
      <c r="C1959" s="1366"/>
    </row>
    <row r="1960" spans="2:3" x14ac:dyDescent="0.25">
      <c r="B1960" s="1366"/>
      <c r="C1960" s="1366"/>
    </row>
    <row r="1961" spans="2:3" x14ac:dyDescent="0.25">
      <c r="B1961" s="1366"/>
      <c r="C1961" s="1366"/>
    </row>
    <row r="1962" spans="2:3" x14ac:dyDescent="0.25">
      <c r="B1962" s="1366"/>
      <c r="C1962" s="1366"/>
    </row>
    <row r="1963" spans="2:3" x14ac:dyDescent="0.25">
      <c r="B1963" s="1366"/>
      <c r="C1963" s="1366"/>
    </row>
    <row r="1964" spans="2:3" x14ac:dyDescent="0.25">
      <c r="B1964" s="1366"/>
      <c r="C1964" s="1366"/>
    </row>
    <row r="1965" spans="2:3" x14ac:dyDescent="0.25">
      <c r="B1965" s="1366"/>
      <c r="C1965" s="1366"/>
    </row>
    <row r="1966" spans="2:3" x14ac:dyDescent="0.25">
      <c r="B1966" s="1366"/>
      <c r="C1966" s="1366"/>
    </row>
    <row r="1967" spans="2:3" x14ac:dyDescent="0.25">
      <c r="B1967" s="1366"/>
      <c r="C1967" s="1366"/>
    </row>
    <row r="1968" spans="2:3" x14ac:dyDescent="0.25">
      <c r="B1968" s="1366"/>
      <c r="C1968" s="1366"/>
    </row>
    <row r="1969" spans="2:3" x14ac:dyDescent="0.25">
      <c r="B1969" s="1366"/>
      <c r="C1969" s="1366"/>
    </row>
    <row r="1970" spans="2:3" x14ac:dyDescent="0.25">
      <c r="B1970" s="1366"/>
      <c r="C1970" s="1366"/>
    </row>
    <row r="1971" spans="2:3" x14ac:dyDescent="0.25">
      <c r="B1971" s="1366"/>
      <c r="C1971" s="1366"/>
    </row>
    <row r="1972" spans="2:3" x14ac:dyDescent="0.25">
      <c r="B1972" s="1366"/>
      <c r="C1972" s="1366"/>
    </row>
    <row r="1973" spans="2:3" x14ac:dyDescent="0.25">
      <c r="B1973" s="1366"/>
      <c r="C1973" s="1366"/>
    </row>
    <row r="1974" spans="2:3" x14ac:dyDescent="0.25">
      <c r="B1974" s="1366"/>
      <c r="C1974" s="1366"/>
    </row>
    <row r="1975" spans="2:3" x14ac:dyDescent="0.25">
      <c r="B1975" s="1366"/>
      <c r="C1975" s="1366"/>
    </row>
    <row r="1976" spans="2:3" x14ac:dyDescent="0.25">
      <c r="B1976" s="1366"/>
      <c r="C1976" s="1366"/>
    </row>
    <row r="1977" spans="2:3" x14ac:dyDescent="0.25">
      <c r="B1977" s="1366"/>
      <c r="C1977" s="1366"/>
    </row>
    <row r="1978" spans="2:3" x14ac:dyDescent="0.25">
      <c r="B1978" s="1366"/>
      <c r="C1978" s="1366"/>
    </row>
    <row r="1979" spans="2:3" x14ac:dyDescent="0.25">
      <c r="B1979" s="1366"/>
      <c r="C1979" s="1366"/>
    </row>
    <row r="1980" spans="2:3" x14ac:dyDescent="0.25">
      <c r="B1980" s="1366"/>
      <c r="C1980" s="1366"/>
    </row>
    <row r="1981" spans="2:3" x14ac:dyDescent="0.25">
      <c r="B1981" s="1366"/>
      <c r="C1981" s="1366"/>
    </row>
    <row r="1982" spans="2:3" x14ac:dyDescent="0.25">
      <c r="B1982" s="1366"/>
      <c r="C1982" s="1366"/>
    </row>
    <row r="1983" spans="2:3" x14ac:dyDescent="0.25">
      <c r="B1983" s="1366"/>
      <c r="C1983" s="1366"/>
    </row>
    <row r="1984" spans="2:3" x14ac:dyDescent="0.25">
      <c r="B1984" s="1366"/>
      <c r="C1984" s="1366"/>
    </row>
    <row r="1985" spans="2:3" x14ac:dyDescent="0.25">
      <c r="B1985" s="1366"/>
      <c r="C1985" s="1366"/>
    </row>
    <row r="1986" spans="2:3" x14ac:dyDescent="0.25">
      <c r="B1986" s="1366"/>
      <c r="C1986" s="1366"/>
    </row>
    <row r="1987" spans="2:3" x14ac:dyDescent="0.25">
      <c r="B1987" s="1366"/>
      <c r="C1987" s="1366"/>
    </row>
    <row r="1988" spans="2:3" x14ac:dyDescent="0.25">
      <c r="B1988" s="1366"/>
      <c r="C1988" s="1366"/>
    </row>
    <row r="1989" spans="2:3" x14ac:dyDescent="0.25">
      <c r="B1989" s="1366"/>
      <c r="C1989" s="1366"/>
    </row>
    <row r="1990" spans="2:3" x14ac:dyDescent="0.25">
      <c r="B1990" s="1366"/>
      <c r="C1990" s="1366"/>
    </row>
    <row r="1991" spans="2:3" x14ac:dyDescent="0.25">
      <c r="B1991" s="1366"/>
      <c r="C1991" s="1366"/>
    </row>
    <row r="1992" spans="2:3" x14ac:dyDescent="0.25">
      <c r="B1992" s="1366"/>
      <c r="C1992" s="1366"/>
    </row>
    <row r="1993" spans="2:3" x14ac:dyDescent="0.25">
      <c r="B1993" s="1366"/>
      <c r="C1993" s="1366"/>
    </row>
    <row r="1994" spans="2:3" x14ac:dyDescent="0.25">
      <c r="B1994" s="1366"/>
      <c r="C1994" s="1366"/>
    </row>
    <row r="1995" spans="2:3" x14ac:dyDescent="0.25">
      <c r="B1995" s="1366"/>
      <c r="C1995" s="1366"/>
    </row>
    <row r="1996" spans="2:3" x14ac:dyDescent="0.25">
      <c r="B1996" s="1366"/>
      <c r="C1996" s="1366"/>
    </row>
    <row r="1997" spans="2:3" x14ac:dyDescent="0.25">
      <c r="B1997" s="1366"/>
      <c r="C1997" s="1366"/>
    </row>
    <row r="1998" spans="2:3" x14ac:dyDescent="0.25">
      <c r="B1998" s="1366"/>
      <c r="C1998" s="1366"/>
    </row>
    <row r="1999" spans="2:3" x14ac:dyDescent="0.25">
      <c r="B1999" s="1366"/>
      <c r="C1999" s="1366"/>
    </row>
    <row r="2000" spans="2:3" x14ac:dyDescent="0.25">
      <c r="B2000" s="1366"/>
      <c r="C2000" s="1366"/>
    </row>
    <row r="2001" spans="2:3" x14ac:dyDescent="0.25">
      <c r="B2001" s="1366"/>
      <c r="C2001" s="1366"/>
    </row>
    <row r="2002" spans="2:3" x14ac:dyDescent="0.25">
      <c r="B2002" s="1366"/>
      <c r="C2002" s="1366"/>
    </row>
    <row r="2003" spans="2:3" x14ac:dyDescent="0.25">
      <c r="B2003" s="1366"/>
      <c r="C2003" s="1366"/>
    </row>
    <row r="2004" spans="2:3" x14ac:dyDescent="0.25">
      <c r="B2004" s="1366"/>
      <c r="C2004" s="1366"/>
    </row>
    <row r="2005" spans="2:3" x14ac:dyDescent="0.25">
      <c r="B2005" s="1366"/>
      <c r="C2005" s="1366"/>
    </row>
    <row r="2006" spans="2:3" x14ac:dyDescent="0.25">
      <c r="B2006" s="1366"/>
      <c r="C2006" s="1366"/>
    </row>
    <row r="2007" spans="2:3" x14ac:dyDescent="0.25">
      <c r="B2007" s="1366"/>
      <c r="C2007" s="1366"/>
    </row>
    <row r="2008" spans="2:3" x14ac:dyDescent="0.25">
      <c r="B2008" s="1366"/>
      <c r="C2008" s="1366"/>
    </row>
    <row r="2009" spans="2:3" x14ac:dyDescent="0.25">
      <c r="B2009" s="1366"/>
      <c r="C2009" s="1366"/>
    </row>
    <row r="2010" spans="2:3" x14ac:dyDescent="0.25">
      <c r="B2010" s="1366"/>
      <c r="C2010" s="1366"/>
    </row>
    <row r="2011" spans="2:3" x14ac:dyDescent="0.25">
      <c r="B2011" s="1366"/>
      <c r="C2011" s="1366"/>
    </row>
    <row r="2012" spans="2:3" x14ac:dyDescent="0.25">
      <c r="B2012" s="1366"/>
      <c r="C2012" s="1366"/>
    </row>
    <row r="2013" spans="2:3" x14ac:dyDescent="0.25">
      <c r="B2013" s="1366"/>
      <c r="C2013" s="1366"/>
    </row>
    <row r="2014" spans="2:3" x14ac:dyDescent="0.25">
      <c r="B2014" s="1366"/>
      <c r="C2014" s="1366"/>
    </row>
    <row r="2015" spans="2:3" x14ac:dyDescent="0.25">
      <c r="B2015" s="1366"/>
      <c r="C2015" s="1366"/>
    </row>
    <row r="2016" spans="2:3" x14ac:dyDescent="0.25">
      <c r="B2016" s="1366"/>
      <c r="C2016" s="1366"/>
    </row>
    <row r="2017" spans="2:3" x14ac:dyDescent="0.25">
      <c r="B2017" s="1366"/>
      <c r="C2017" s="1366"/>
    </row>
    <row r="2018" spans="2:3" x14ac:dyDescent="0.25">
      <c r="B2018" s="1366"/>
      <c r="C2018" s="1366"/>
    </row>
    <row r="2019" spans="2:3" x14ac:dyDescent="0.25">
      <c r="B2019" s="1366"/>
      <c r="C2019" s="1366"/>
    </row>
    <row r="2020" spans="2:3" x14ac:dyDescent="0.25">
      <c r="B2020" s="1366"/>
      <c r="C2020" s="1366"/>
    </row>
    <row r="2021" spans="2:3" x14ac:dyDescent="0.25">
      <c r="B2021" s="1366"/>
      <c r="C2021" s="1366"/>
    </row>
    <row r="2022" spans="2:3" x14ac:dyDescent="0.25">
      <c r="B2022" s="1366"/>
      <c r="C2022" s="1366"/>
    </row>
    <row r="2023" spans="2:3" x14ac:dyDescent="0.25">
      <c r="B2023" s="1366"/>
      <c r="C2023" s="1366"/>
    </row>
    <row r="2024" spans="2:3" x14ac:dyDescent="0.25">
      <c r="B2024" s="1366"/>
      <c r="C2024" s="1366"/>
    </row>
    <row r="2025" spans="2:3" x14ac:dyDescent="0.25">
      <c r="B2025" s="1366"/>
      <c r="C2025" s="1366"/>
    </row>
    <row r="2026" spans="2:3" x14ac:dyDescent="0.25">
      <c r="B2026" s="1366"/>
      <c r="C2026" s="1366"/>
    </row>
    <row r="2027" spans="2:3" x14ac:dyDescent="0.25">
      <c r="B2027" s="1366"/>
      <c r="C2027" s="1366"/>
    </row>
    <row r="2028" spans="2:3" x14ac:dyDescent="0.25">
      <c r="B2028" s="1366"/>
      <c r="C2028" s="1366"/>
    </row>
    <row r="2029" spans="2:3" x14ac:dyDescent="0.25">
      <c r="B2029" s="1366"/>
      <c r="C2029" s="1366"/>
    </row>
    <row r="2030" spans="2:3" x14ac:dyDescent="0.25">
      <c r="B2030" s="1366"/>
      <c r="C2030" s="1366"/>
    </row>
    <row r="2031" spans="2:3" x14ac:dyDescent="0.25">
      <c r="B2031" s="1366"/>
      <c r="C2031" s="1366"/>
    </row>
    <row r="2032" spans="2:3" x14ac:dyDescent="0.25">
      <c r="B2032" s="1366"/>
      <c r="C2032" s="1366"/>
    </row>
    <row r="2033" spans="2:3" x14ac:dyDescent="0.25">
      <c r="B2033" s="1366"/>
      <c r="C2033" s="1366"/>
    </row>
    <row r="2034" spans="2:3" x14ac:dyDescent="0.25">
      <c r="B2034" s="1366"/>
      <c r="C2034" s="1366"/>
    </row>
    <row r="2035" spans="2:3" x14ac:dyDescent="0.25">
      <c r="B2035" s="1366"/>
      <c r="C2035" s="1366"/>
    </row>
    <row r="2036" spans="2:3" x14ac:dyDescent="0.25">
      <c r="B2036" s="1366"/>
      <c r="C2036" s="1366"/>
    </row>
    <row r="2037" spans="2:3" x14ac:dyDescent="0.25">
      <c r="B2037" s="1366"/>
      <c r="C2037" s="1366"/>
    </row>
    <row r="2038" spans="2:3" x14ac:dyDescent="0.25">
      <c r="B2038" s="1366"/>
      <c r="C2038" s="1366"/>
    </row>
    <row r="2039" spans="2:3" x14ac:dyDescent="0.25">
      <c r="B2039" s="1366"/>
      <c r="C2039" s="1366"/>
    </row>
    <row r="2040" spans="2:3" x14ac:dyDescent="0.25">
      <c r="B2040" s="1366"/>
      <c r="C2040" s="1366"/>
    </row>
    <row r="2041" spans="2:3" x14ac:dyDescent="0.25">
      <c r="B2041" s="1366"/>
      <c r="C2041" s="1366"/>
    </row>
    <row r="2042" spans="2:3" x14ac:dyDescent="0.25">
      <c r="B2042" s="1366"/>
      <c r="C2042" s="1366"/>
    </row>
    <row r="2043" spans="2:3" x14ac:dyDescent="0.25">
      <c r="B2043" s="1366"/>
      <c r="C2043" s="1366"/>
    </row>
    <row r="2044" spans="2:3" x14ac:dyDescent="0.25">
      <c r="B2044" s="1366"/>
      <c r="C2044" s="1366"/>
    </row>
    <row r="2045" spans="2:3" x14ac:dyDescent="0.25">
      <c r="B2045" s="1366"/>
      <c r="C2045" s="1366"/>
    </row>
    <row r="2046" spans="2:3" x14ac:dyDescent="0.25">
      <c r="B2046" s="1366"/>
      <c r="C2046" s="1366"/>
    </row>
    <row r="2047" spans="2:3" x14ac:dyDescent="0.25">
      <c r="B2047" s="1366"/>
      <c r="C2047" s="1366"/>
    </row>
    <row r="2048" spans="2:3" x14ac:dyDescent="0.25">
      <c r="B2048" s="1366"/>
      <c r="C2048" s="1366"/>
    </row>
    <row r="2049" spans="2:3" x14ac:dyDescent="0.25">
      <c r="B2049" s="1366"/>
      <c r="C2049" s="1366"/>
    </row>
    <row r="2050" spans="2:3" x14ac:dyDescent="0.25">
      <c r="B2050" s="1366"/>
      <c r="C2050" s="1366"/>
    </row>
    <row r="2051" spans="2:3" x14ac:dyDescent="0.25">
      <c r="B2051" s="1366"/>
      <c r="C2051" s="1366"/>
    </row>
    <row r="2052" spans="2:3" x14ac:dyDescent="0.25">
      <c r="B2052" s="1366"/>
      <c r="C2052" s="1366"/>
    </row>
    <row r="2053" spans="2:3" x14ac:dyDescent="0.25">
      <c r="B2053" s="1366"/>
      <c r="C2053" s="1366"/>
    </row>
    <row r="2054" spans="2:3" x14ac:dyDescent="0.25">
      <c r="B2054" s="1366"/>
      <c r="C2054" s="1366"/>
    </row>
    <row r="2055" spans="2:3" x14ac:dyDescent="0.25">
      <c r="B2055" s="1366"/>
      <c r="C2055" s="1366"/>
    </row>
    <row r="2056" spans="2:3" x14ac:dyDescent="0.25">
      <c r="B2056" s="1366"/>
      <c r="C2056" s="1366"/>
    </row>
    <row r="2057" spans="2:3" x14ac:dyDescent="0.25">
      <c r="B2057" s="1366"/>
      <c r="C2057" s="1366"/>
    </row>
    <row r="2058" spans="2:3" x14ac:dyDescent="0.25">
      <c r="B2058" s="1366"/>
      <c r="C2058" s="1366"/>
    </row>
    <row r="2059" spans="2:3" x14ac:dyDescent="0.25">
      <c r="B2059" s="1366"/>
      <c r="C2059" s="1366"/>
    </row>
    <row r="2060" spans="2:3" x14ac:dyDescent="0.25">
      <c r="B2060" s="1366"/>
      <c r="C2060" s="1366"/>
    </row>
    <row r="2061" spans="2:3" x14ac:dyDescent="0.25">
      <c r="B2061" s="1366"/>
      <c r="C2061" s="1366"/>
    </row>
    <row r="2062" spans="2:3" x14ac:dyDescent="0.25">
      <c r="B2062" s="1366"/>
      <c r="C2062" s="1366"/>
    </row>
    <row r="2063" spans="2:3" x14ac:dyDescent="0.25">
      <c r="B2063" s="1366"/>
      <c r="C2063" s="1366"/>
    </row>
    <row r="2064" spans="2:3" x14ac:dyDescent="0.25">
      <c r="B2064" s="1366"/>
      <c r="C2064" s="1366"/>
    </row>
    <row r="2065" spans="2:3" x14ac:dyDescent="0.25">
      <c r="B2065" s="1366"/>
      <c r="C2065" s="1366"/>
    </row>
    <row r="2066" spans="2:3" x14ac:dyDescent="0.25">
      <c r="B2066" s="1366"/>
      <c r="C2066" s="1366"/>
    </row>
    <row r="2067" spans="2:3" x14ac:dyDescent="0.25">
      <c r="B2067" s="1366"/>
      <c r="C2067" s="1366"/>
    </row>
    <row r="2068" spans="2:3" x14ac:dyDescent="0.25">
      <c r="B2068" s="1366"/>
      <c r="C2068" s="1366"/>
    </row>
    <row r="2069" spans="2:3" x14ac:dyDescent="0.25">
      <c r="B2069" s="1366"/>
      <c r="C2069" s="1366"/>
    </row>
    <row r="2070" spans="2:3" x14ac:dyDescent="0.25">
      <c r="B2070" s="1366"/>
      <c r="C2070" s="1366"/>
    </row>
    <row r="2071" spans="2:3" x14ac:dyDescent="0.25">
      <c r="B2071" s="1366"/>
      <c r="C2071" s="1366"/>
    </row>
    <row r="2072" spans="2:3" x14ac:dyDescent="0.25">
      <c r="B2072" s="1366"/>
      <c r="C2072" s="1366"/>
    </row>
    <row r="2073" spans="2:3" x14ac:dyDescent="0.25">
      <c r="B2073" s="1366"/>
      <c r="C2073" s="1366"/>
    </row>
    <row r="2074" spans="2:3" x14ac:dyDescent="0.25">
      <c r="B2074" s="1366"/>
      <c r="C2074" s="1366"/>
    </row>
    <row r="2075" spans="2:3" x14ac:dyDescent="0.25">
      <c r="B2075" s="1366"/>
      <c r="C2075" s="1366"/>
    </row>
    <row r="2076" spans="2:3" x14ac:dyDescent="0.25">
      <c r="B2076" s="1366"/>
      <c r="C2076" s="1366"/>
    </row>
    <row r="2077" spans="2:3" x14ac:dyDescent="0.25">
      <c r="B2077" s="1366"/>
      <c r="C2077" s="1366"/>
    </row>
    <row r="2078" spans="2:3" x14ac:dyDescent="0.25">
      <c r="B2078" s="1366"/>
      <c r="C2078" s="1366"/>
    </row>
    <row r="2079" spans="2:3" x14ac:dyDescent="0.25">
      <c r="B2079" s="1366"/>
      <c r="C2079" s="1366"/>
    </row>
    <row r="2080" spans="2:3" x14ac:dyDescent="0.25">
      <c r="B2080" s="1366"/>
      <c r="C2080" s="1366"/>
    </row>
    <row r="2081" spans="2:3" x14ac:dyDescent="0.25">
      <c r="B2081" s="1366"/>
      <c r="C2081" s="1366"/>
    </row>
    <row r="2082" spans="2:3" x14ac:dyDescent="0.25">
      <c r="B2082" s="1366"/>
      <c r="C2082" s="1366"/>
    </row>
    <row r="2083" spans="2:3" x14ac:dyDescent="0.25">
      <c r="B2083" s="1366"/>
      <c r="C2083" s="1366"/>
    </row>
    <row r="2084" spans="2:3" x14ac:dyDescent="0.25">
      <c r="B2084" s="1366"/>
      <c r="C2084" s="1366"/>
    </row>
    <row r="2085" spans="2:3" x14ac:dyDescent="0.25">
      <c r="B2085" s="1366"/>
      <c r="C2085" s="1366"/>
    </row>
    <row r="2086" spans="2:3" x14ac:dyDescent="0.25">
      <c r="B2086" s="1366"/>
      <c r="C2086" s="1366"/>
    </row>
    <row r="2087" spans="2:3" x14ac:dyDescent="0.25">
      <c r="B2087" s="1366"/>
      <c r="C2087" s="1366"/>
    </row>
    <row r="2088" spans="2:3" x14ac:dyDescent="0.25">
      <c r="B2088" s="1366"/>
      <c r="C2088" s="1366"/>
    </row>
    <row r="2089" spans="2:3" x14ac:dyDescent="0.25">
      <c r="B2089" s="1366"/>
      <c r="C2089" s="1366"/>
    </row>
    <row r="2090" spans="2:3" x14ac:dyDescent="0.25">
      <c r="B2090" s="1366"/>
      <c r="C2090" s="1366"/>
    </row>
    <row r="2091" spans="2:3" x14ac:dyDescent="0.25">
      <c r="B2091" s="1366"/>
      <c r="C2091" s="1366"/>
    </row>
    <row r="2092" spans="2:3" x14ac:dyDescent="0.25">
      <c r="B2092" s="1366"/>
      <c r="C2092" s="1366"/>
    </row>
    <row r="2093" spans="2:3" x14ac:dyDescent="0.25">
      <c r="B2093" s="1366"/>
      <c r="C2093" s="1366"/>
    </row>
    <row r="2094" spans="2:3" x14ac:dyDescent="0.25">
      <c r="B2094" s="1366"/>
      <c r="C2094" s="1366"/>
    </row>
    <row r="2095" spans="2:3" x14ac:dyDescent="0.25">
      <c r="B2095" s="1366"/>
      <c r="C2095" s="1366"/>
    </row>
    <row r="2096" spans="2:3" x14ac:dyDescent="0.25">
      <c r="B2096" s="1366"/>
      <c r="C2096" s="1366"/>
    </row>
    <row r="2097" spans="2:3" x14ac:dyDescent="0.25">
      <c r="B2097" s="1366"/>
      <c r="C2097" s="1366"/>
    </row>
    <row r="2098" spans="2:3" x14ac:dyDescent="0.25">
      <c r="B2098" s="1366"/>
      <c r="C2098" s="1366"/>
    </row>
    <row r="2099" spans="2:3" x14ac:dyDescent="0.25">
      <c r="B2099" s="1366"/>
      <c r="C2099" s="1366"/>
    </row>
    <row r="2100" spans="2:3" x14ac:dyDescent="0.25">
      <c r="B2100" s="1366"/>
      <c r="C2100" s="1366"/>
    </row>
    <row r="2101" spans="2:3" x14ac:dyDescent="0.25">
      <c r="B2101" s="1366"/>
      <c r="C2101" s="1366"/>
    </row>
    <row r="2102" spans="2:3" x14ac:dyDescent="0.25">
      <c r="B2102" s="1366"/>
      <c r="C2102" s="1366"/>
    </row>
    <row r="2103" spans="2:3" x14ac:dyDescent="0.25">
      <c r="B2103" s="1366"/>
      <c r="C2103" s="1366"/>
    </row>
    <row r="2104" spans="2:3" x14ac:dyDescent="0.25">
      <c r="B2104" s="1366"/>
      <c r="C2104" s="1366"/>
    </row>
    <row r="2105" spans="2:3" x14ac:dyDescent="0.25">
      <c r="B2105" s="1366"/>
      <c r="C2105" s="1366"/>
    </row>
    <row r="2106" spans="2:3" x14ac:dyDescent="0.25">
      <c r="B2106" s="1366"/>
      <c r="C2106" s="1366"/>
    </row>
    <row r="2107" spans="2:3" x14ac:dyDescent="0.25">
      <c r="B2107" s="1366"/>
      <c r="C2107" s="1366"/>
    </row>
    <row r="2108" spans="2:3" x14ac:dyDescent="0.25">
      <c r="B2108" s="1366"/>
      <c r="C2108" s="1366"/>
    </row>
    <row r="2109" spans="2:3" x14ac:dyDescent="0.25">
      <c r="B2109" s="1366"/>
      <c r="C2109" s="1366"/>
    </row>
    <row r="2110" spans="2:3" x14ac:dyDescent="0.25">
      <c r="B2110" s="1366"/>
      <c r="C2110" s="1366"/>
    </row>
    <row r="2111" spans="2:3" x14ac:dyDescent="0.25">
      <c r="B2111" s="1366"/>
      <c r="C2111" s="1366"/>
    </row>
    <row r="2112" spans="2:3" x14ac:dyDescent="0.25">
      <c r="B2112" s="1366"/>
      <c r="C2112" s="1366"/>
    </row>
    <row r="2113" spans="2:3" x14ac:dyDescent="0.25">
      <c r="B2113" s="1366"/>
      <c r="C2113" s="1366"/>
    </row>
    <row r="2114" spans="2:3" x14ac:dyDescent="0.25">
      <c r="B2114" s="1366"/>
      <c r="C2114" s="1366"/>
    </row>
    <row r="2115" spans="2:3" x14ac:dyDescent="0.25">
      <c r="B2115" s="1366"/>
      <c r="C2115" s="1366"/>
    </row>
    <row r="2116" spans="2:3" x14ac:dyDescent="0.25">
      <c r="B2116" s="1366"/>
      <c r="C2116" s="1366"/>
    </row>
    <row r="2117" spans="2:3" x14ac:dyDescent="0.25">
      <c r="B2117" s="1366"/>
      <c r="C2117" s="1366"/>
    </row>
    <row r="2118" spans="2:3" x14ac:dyDescent="0.25">
      <c r="B2118" s="1366"/>
      <c r="C2118" s="1366"/>
    </row>
    <row r="2119" spans="2:3" x14ac:dyDescent="0.25">
      <c r="B2119" s="1366"/>
      <c r="C2119" s="1366"/>
    </row>
    <row r="2120" spans="2:3" x14ac:dyDescent="0.25">
      <c r="B2120" s="1366"/>
      <c r="C2120" s="1366"/>
    </row>
    <row r="2121" spans="2:3" x14ac:dyDescent="0.25">
      <c r="B2121" s="1366"/>
      <c r="C2121" s="1366"/>
    </row>
    <row r="2122" spans="2:3" x14ac:dyDescent="0.25">
      <c r="B2122" s="1366"/>
      <c r="C2122" s="1366"/>
    </row>
    <row r="2123" spans="2:3" x14ac:dyDescent="0.25">
      <c r="B2123" s="1366"/>
      <c r="C2123" s="1366"/>
    </row>
    <row r="2124" spans="2:3" x14ac:dyDescent="0.25">
      <c r="B2124" s="1366"/>
      <c r="C2124" s="1366"/>
    </row>
    <row r="2125" spans="2:3" x14ac:dyDescent="0.25">
      <c r="B2125" s="1366"/>
      <c r="C2125" s="1366"/>
    </row>
    <row r="2126" spans="2:3" x14ac:dyDescent="0.25">
      <c r="B2126" s="1366"/>
      <c r="C2126" s="1366"/>
    </row>
    <row r="2127" spans="2:3" x14ac:dyDescent="0.25">
      <c r="B2127" s="1366"/>
      <c r="C2127" s="1366"/>
    </row>
    <row r="2128" spans="2:3" x14ac:dyDescent="0.25">
      <c r="B2128" s="1366"/>
      <c r="C2128" s="1366"/>
    </row>
    <row r="2129" spans="2:3" x14ac:dyDescent="0.25">
      <c r="B2129" s="1366"/>
      <c r="C2129" s="1366"/>
    </row>
    <row r="2130" spans="2:3" x14ac:dyDescent="0.25">
      <c r="B2130" s="1366"/>
      <c r="C2130" s="1366"/>
    </row>
    <row r="2131" spans="2:3" x14ac:dyDescent="0.25">
      <c r="B2131" s="1366"/>
      <c r="C2131" s="1366"/>
    </row>
    <row r="2132" spans="2:3" x14ac:dyDescent="0.25">
      <c r="B2132" s="1366"/>
      <c r="C2132" s="1366"/>
    </row>
    <row r="2133" spans="2:3" x14ac:dyDescent="0.25">
      <c r="B2133" s="1366"/>
      <c r="C2133" s="1366"/>
    </row>
    <row r="2134" spans="2:3" x14ac:dyDescent="0.25">
      <c r="B2134" s="1366"/>
      <c r="C2134" s="1366"/>
    </row>
    <row r="2135" spans="2:3" x14ac:dyDescent="0.25">
      <c r="B2135" s="1366"/>
      <c r="C2135" s="1366"/>
    </row>
    <row r="2136" spans="2:3" x14ac:dyDescent="0.25">
      <c r="B2136" s="1366"/>
      <c r="C2136" s="1366"/>
    </row>
    <row r="2137" spans="2:3" x14ac:dyDescent="0.25">
      <c r="B2137" s="1366"/>
      <c r="C2137" s="1366"/>
    </row>
    <row r="2138" spans="2:3" x14ac:dyDescent="0.25">
      <c r="B2138" s="1366"/>
      <c r="C2138" s="1366"/>
    </row>
    <row r="2139" spans="2:3" x14ac:dyDescent="0.25">
      <c r="B2139" s="1366"/>
      <c r="C2139" s="1366"/>
    </row>
    <row r="2140" spans="2:3" x14ac:dyDescent="0.25">
      <c r="B2140" s="1366"/>
      <c r="C2140" s="1366"/>
    </row>
    <row r="2141" spans="2:3" x14ac:dyDescent="0.25">
      <c r="B2141" s="1366"/>
      <c r="C2141" s="1366"/>
    </row>
    <row r="2142" spans="2:3" x14ac:dyDescent="0.25">
      <c r="B2142" s="1366"/>
      <c r="C2142" s="1366"/>
    </row>
    <row r="2143" spans="2:3" x14ac:dyDescent="0.25">
      <c r="B2143" s="1366"/>
      <c r="C2143" s="1366"/>
    </row>
    <row r="2144" spans="2:3" x14ac:dyDescent="0.25">
      <c r="B2144" s="1366"/>
      <c r="C2144" s="1366"/>
    </row>
    <row r="2145" spans="2:3" x14ac:dyDescent="0.25">
      <c r="B2145" s="1366"/>
      <c r="C2145" s="1366"/>
    </row>
    <row r="2146" spans="2:3" x14ac:dyDescent="0.25">
      <c r="B2146" s="1366"/>
      <c r="C2146" s="1366"/>
    </row>
    <row r="2147" spans="2:3" x14ac:dyDescent="0.25">
      <c r="B2147" s="1366"/>
      <c r="C2147" s="1366"/>
    </row>
    <row r="2148" spans="2:3" x14ac:dyDescent="0.25">
      <c r="B2148" s="1366"/>
      <c r="C2148" s="1366"/>
    </row>
    <row r="2149" spans="2:3" x14ac:dyDescent="0.25">
      <c r="B2149" s="1366"/>
      <c r="C2149" s="1366"/>
    </row>
    <row r="2150" spans="2:3" x14ac:dyDescent="0.25">
      <c r="B2150" s="1366"/>
      <c r="C2150" s="1366"/>
    </row>
    <row r="2151" spans="2:3" x14ac:dyDescent="0.25">
      <c r="B2151" s="1366"/>
      <c r="C2151" s="1366"/>
    </row>
    <row r="2152" spans="2:3" x14ac:dyDescent="0.25">
      <c r="B2152" s="1366"/>
      <c r="C2152" s="1366"/>
    </row>
    <row r="2153" spans="2:3" x14ac:dyDescent="0.25">
      <c r="B2153" s="1366"/>
      <c r="C2153" s="1366"/>
    </row>
    <row r="2154" spans="2:3" x14ac:dyDescent="0.25">
      <c r="B2154" s="1366"/>
      <c r="C2154" s="1366"/>
    </row>
    <row r="2155" spans="2:3" x14ac:dyDescent="0.25">
      <c r="B2155" s="1366"/>
      <c r="C2155" s="1366"/>
    </row>
    <row r="2156" spans="2:3" x14ac:dyDescent="0.25">
      <c r="B2156" s="1366"/>
      <c r="C2156" s="1366"/>
    </row>
    <row r="2157" spans="2:3" x14ac:dyDescent="0.25">
      <c r="B2157" s="1366"/>
      <c r="C2157" s="1366"/>
    </row>
    <row r="2158" spans="2:3" x14ac:dyDescent="0.25">
      <c r="B2158" s="1366"/>
      <c r="C2158" s="1366"/>
    </row>
    <row r="2159" spans="2:3" x14ac:dyDescent="0.25">
      <c r="B2159" s="1366"/>
      <c r="C2159" s="1366"/>
    </row>
    <row r="2160" spans="2:3" x14ac:dyDescent="0.25">
      <c r="B2160" s="1366"/>
      <c r="C2160" s="1366"/>
    </row>
    <row r="2161" spans="2:3" x14ac:dyDescent="0.25">
      <c r="B2161" s="1366"/>
      <c r="C2161" s="1366"/>
    </row>
    <row r="2162" spans="2:3" x14ac:dyDescent="0.25">
      <c r="B2162" s="1366"/>
      <c r="C2162" s="1366"/>
    </row>
    <row r="2163" spans="2:3" x14ac:dyDescent="0.25">
      <c r="B2163" s="1366"/>
      <c r="C2163" s="1366"/>
    </row>
    <row r="2164" spans="2:3" x14ac:dyDescent="0.25">
      <c r="B2164" s="1366"/>
      <c r="C2164" s="1366"/>
    </row>
    <row r="2165" spans="2:3" x14ac:dyDescent="0.25">
      <c r="B2165" s="1366"/>
      <c r="C2165" s="1366"/>
    </row>
    <row r="2166" spans="2:3" x14ac:dyDescent="0.25">
      <c r="B2166" s="1366"/>
      <c r="C2166" s="1366"/>
    </row>
    <row r="2167" spans="2:3" x14ac:dyDescent="0.25">
      <c r="B2167" s="1366"/>
      <c r="C2167" s="1366"/>
    </row>
    <row r="2168" spans="2:3" x14ac:dyDescent="0.25">
      <c r="B2168" s="1366"/>
      <c r="C2168" s="1366"/>
    </row>
    <row r="2169" spans="2:3" x14ac:dyDescent="0.25">
      <c r="B2169" s="1366"/>
      <c r="C2169" s="1366"/>
    </row>
    <row r="2170" spans="2:3" x14ac:dyDescent="0.25">
      <c r="B2170" s="1366"/>
      <c r="C2170" s="1366"/>
    </row>
    <row r="2171" spans="2:3" x14ac:dyDescent="0.25">
      <c r="B2171" s="1366"/>
      <c r="C2171" s="1366"/>
    </row>
    <row r="2172" spans="2:3" x14ac:dyDescent="0.25">
      <c r="B2172" s="1366"/>
      <c r="C2172" s="1366"/>
    </row>
    <row r="2173" spans="2:3" x14ac:dyDescent="0.25">
      <c r="B2173" s="1366"/>
      <c r="C2173" s="1366"/>
    </row>
    <row r="2174" spans="2:3" x14ac:dyDescent="0.25">
      <c r="B2174" s="1366"/>
      <c r="C2174" s="1366"/>
    </row>
    <row r="2175" spans="2:3" x14ac:dyDescent="0.25">
      <c r="B2175" s="1366"/>
      <c r="C2175" s="1366"/>
    </row>
    <row r="2176" spans="2:3" x14ac:dyDescent="0.25">
      <c r="B2176" s="1366"/>
      <c r="C2176" s="1366"/>
    </row>
    <row r="2177" spans="2:3" x14ac:dyDescent="0.25">
      <c r="B2177" s="1366"/>
      <c r="C2177" s="1366"/>
    </row>
    <row r="2178" spans="2:3" x14ac:dyDescent="0.25">
      <c r="B2178" s="1366"/>
      <c r="C2178" s="1366"/>
    </row>
    <row r="2179" spans="2:3" x14ac:dyDescent="0.25">
      <c r="B2179" s="1366"/>
      <c r="C2179" s="1366"/>
    </row>
    <row r="2180" spans="2:3" x14ac:dyDescent="0.25">
      <c r="B2180" s="1366"/>
      <c r="C2180" s="1366"/>
    </row>
    <row r="2181" spans="2:3" x14ac:dyDescent="0.25">
      <c r="B2181" s="1366"/>
      <c r="C2181" s="1366"/>
    </row>
    <row r="2182" spans="2:3" x14ac:dyDescent="0.25">
      <c r="B2182" s="1366"/>
      <c r="C2182" s="1366"/>
    </row>
    <row r="2183" spans="2:3" x14ac:dyDescent="0.25">
      <c r="B2183" s="1366"/>
      <c r="C2183" s="1366"/>
    </row>
    <row r="2184" spans="2:3" x14ac:dyDescent="0.25">
      <c r="B2184" s="1366"/>
      <c r="C2184" s="1366"/>
    </row>
    <row r="2185" spans="2:3" x14ac:dyDescent="0.25">
      <c r="B2185" s="1366"/>
      <c r="C2185" s="1366"/>
    </row>
    <row r="2186" spans="2:3" x14ac:dyDescent="0.25">
      <c r="B2186" s="1366"/>
      <c r="C2186" s="1366"/>
    </row>
    <row r="2187" spans="2:3" x14ac:dyDescent="0.25">
      <c r="B2187" s="1366"/>
      <c r="C2187" s="1366"/>
    </row>
    <row r="2188" spans="2:3" x14ac:dyDescent="0.25">
      <c r="B2188" s="1366"/>
      <c r="C2188" s="1366"/>
    </row>
    <row r="2189" spans="2:3" x14ac:dyDescent="0.25">
      <c r="B2189" s="1366"/>
      <c r="C2189" s="1366"/>
    </row>
    <row r="2190" spans="2:3" x14ac:dyDescent="0.25">
      <c r="B2190" s="1366"/>
      <c r="C2190" s="1366"/>
    </row>
    <row r="2191" spans="2:3" x14ac:dyDescent="0.25">
      <c r="B2191" s="1366"/>
      <c r="C2191" s="1366"/>
    </row>
    <row r="2192" spans="2:3" x14ac:dyDescent="0.25">
      <c r="B2192" s="1366"/>
      <c r="C2192" s="1366"/>
    </row>
    <row r="2193" spans="2:3" x14ac:dyDescent="0.25">
      <c r="B2193" s="1366"/>
      <c r="C2193" s="1366"/>
    </row>
    <row r="2194" spans="2:3" x14ac:dyDescent="0.25">
      <c r="B2194" s="1366"/>
      <c r="C2194" s="1366"/>
    </row>
    <row r="2195" spans="2:3" x14ac:dyDescent="0.25">
      <c r="B2195" s="1366"/>
      <c r="C2195" s="1366"/>
    </row>
    <row r="2196" spans="2:3" x14ac:dyDescent="0.25">
      <c r="B2196" s="1366"/>
      <c r="C2196" s="1366"/>
    </row>
    <row r="2197" spans="2:3" x14ac:dyDescent="0.25">
      <c r="B2197" s="1366"/>
      <c r="C2197" s="1366"/>
    </row>
    <row r="2198" spans="2:3" x14ac:dyDescent="0.25">
      <c r="B2198" s="1366"/>
      <c r="C2198" s="1366"/>
    </row>
    <row r="2199" spans="2:3" x14ac:dyDescent="0.25">
      <c r="B2199" s="1366"/>
      <c r="C2199" s="1366"/>
    </row>
    <row r="2200" spans="2:3" x14ac:dyDescent="0.25">
      <c r="B2200" s="1366"/>
      <c r="C2200" s="1366"/>
    </row>
    <row r="2201" spans="2:3" x14ac:dyDescent="0.25">
      <c r="B2201" s="1366"/>
      <c r="C2201" s="1366"/>
    </row>
    <row r="2202" spans="2:3" x14ac:dyDescent="0.25">
      <c r="B2202" s="1366"/>
      <c r="C2202" s="1366"/>
    </row>
    <row r="2203" spans="2:3" x14ac:dyDescent="0.25">
      <c r="B2203" s="1366"/>
      <c r="C2203" s="1366"/>
    </row>
    <row r="2204" spans="2:3" x14ac:dyDescent="0.25">
      <c r="B2204" s="1366"/>
      <c r="C2204" s="1366"/>
    </row>
    <row r="2205" spans="2:3" x14ac:dyDescent="0.25">
      <c r="B2205" s="1366"/>
      <c r="C2205" s="1366"/>
    </row>
    <row r="2206" spans="2:3" x14ac:dyDescent="0.25">
      <c r="B2206" s="1366"/>
      <c r="C2206" s="1366"/>
    </row>
    <row r="2207" spans="2:3" x14ac:dyDescent="0.25">
      <c r="B2207" s="1366"/>
      <c r="C2207" s="1366"/>
    </row>
    <row r="2208" spans="2:3" x14ac:dyDescent="0.25">
      <c r="B2208" s="1366"/>
      <c r="C2208" s="1366"/>
    </row>
    <row r="2209" spans="2:3" x14ac:dyDescent="0.25">
      <c r="B2209" s="1366"/>
      <c r="C2209" s="1366"/>
    </row>
    <row r="2210" spans="2:3" x14ac:dyDescent="0.25">
      <c r="B2210" s="1366"/>
      <c r="C2210" s="1366"/>
    </row>
    <row r="2211" spans="2:3" x14ac:dyDescent="0.25">
      <c r="B2211" s="1366"/>
      <c r="C2211" s="1366"/>
    </row>
    <row r="2212" spans="2:3" x14ac:dyDescent="0.25">
      <c r="B2212" s="1366"/>
      <c r="C2212" s="1366"/>
    </row>
    <row r="2213" spans="2:3" x14ac:dyDescent="0.25">
      <c r="B2213" s="1366"/>
      <c r="C2213" s="1366"/>
    </row>
    <row r="2214" spans="2:3" x14ac:dyDescent="0.25">
      <c r="B2214" s="1366"/>
      <c r="C2214" s="1366"/>
    </row>
    <row r="2215" spans="2:3" x14ac:dyDescent="0.25">
      <c r="B2215" s="1366"/>
      <c r="C2215" s="1366"/>
    </row>
    <row r="2216" spans="2:3" x14ac:dyDescent="0.25">
      <c r="B2216" s="1366"/>
      <c r="C2216" s="1366"/>
    </row>
    <row r="2217" spans="2:3" x14ac:dyDescent="0.25">
      <c r="B2217" s="1366"/>
      <c r="C2217" s="1366"/>
    </row>
    <row r="2218" spans="2:3" x14ac:dyDescent="0.25">
      <c r="B2218" s="1366"/>
      <c r="C2218" s="1366"/>
    </row>
    <row r="2219" spans="2:3" x14ac:dyDescent="0.25">
      <c r="B2219" s="1366"/>
      <c r="C2219" s="1366"/>
    </row>
    <row r="2220" spans="2:3" x14ac:dyDescent="0.25">
      <c r="B2220" s="1366"/>
      <c r="C2220" s="1366"/>
    </row>
    <row r="2221" spans="2:3" x14ac:dyDescent="0.25">
      <c r="B2221" s="1366"/>
      <c r="C2221" s="1366"/>
    </row>
    <row r="2222" spans="2:3" x14ac:dyDescent="0.25">
      <c r="B2222" s="1366"/>
      <c r="C2222" s="1366"/>
    </row>
    <row r="2223" spans="2:3" x14ac:dyDescent="0.25">
      <c r="B2223" s="1366"/>
      <c r="C2223" s="1366"/>
    </row>
    <row r="2224" spans="2:3" x14ac:dyDescent="0.25">
      <c r="B2224" s="1366"/>
      <c r="C2224" s="1366"/>
    </row>
    <row r="2225" spans="2:3" x14ac:dyDescent="0.25">
      <c r="B2225" s="1366"/>
      <c r="C2225" s="1366"/>
    </row>
    <row r="2226" spans="2:3" x14ac:dyDescent="0.25">
      <c r="B2226" s="1366"/>
      <c r="C2226" s="1366"/>
    </row>
    <row r="2227" spans="2:3" x14ac:dyDescent="0.25">
      <c r="B2227" s="1366"/>
      <c r="C2227" s="1366"/>
    </row>
    <row r="2228" spans="2:3" x14ac:dyDescent="0.25">
      <c r="B2228" s="1366"/>
      <c r="C2228" s="1366"/>
    </row>
    <row r="2229" spans="2:3" x14ac:dyDescent="0.25">
      <c r="B2229" s="1366"/>
      <c r="C2229" s="1366"/>
    </row>
    <row r="2230" spans="2:3" x14ac:dyDescent="0.25">
      <c r="B2230" s="1366"/>
      <c r="C2230" s="1366"/>
    </row>
    <row r="2231" spans="2:3" x14ac:dyDescent="0.25">
      <c r="B2231" s="1366"/>
      <c r="C2231" s="1366"/>
    </row>
    <row r="2232" spans="2:3" x14ac:dyDescent="0.25">
      <c r="B2232" s="1366"/>
      <c r="C2232" s="1366"/>
    </row>
    <row r="2233" spans="2:3" x14ac:dyDescent="0.25">
      <c r="B2233" s="1366"/>
      <c r="C2233" s="1366"/>
    </row>
    <row r="2234" spans="2:3" x14ac:dyDescent="0.25">
      <c r="B2234" s="1366"/>
      <c r="C2234" s="1366"/>
    </row>
    <row r="2235" spans="2:3" x14ac:dyDescent="0.25">
      <c r="B2235" s="1366"/>
      <c r="C2235" s="1366"/>
    </row>
    <row r="2236" spans="2:3" x14ac:dyDescent="0.25">
      <c r="B2236" s="1366"/>
      <c r="C2236" s="1366"/>
    </row>
    <row r="2237" spans="2:3" x14ac:dyDescent="0.25">
      <c r="B2237" s="1366"/>
      <c r="C2237" s="1366"/>
    </row>
    <row r="2238" spans="2:3" x14ac:dyDescent="0.25">
      <c r="B2238" s="1366"/>
      <c r="C2238" s="1366"/>
    </row>
    <row r="2239" spans="2:3" x14ac:dyDescent="0.25">
      <c r="B2239" s="1366"/>
      <c r="C2239" s="1366"/>
    </row>
    <row r="2240" spans="2:3" x14ac:dyDescent="0.25">
      <c r="B2240" s="1366"/>
      <c r="C2240" s="1366"/>
    </row>
    <row r="2241" spans="2:3" x14ac:dyDescent="0.25">
      <c r="B2241" s="1366"/>
      <c r="C2241" s="1366"/>
    </row>
    <row r="2242" spans="2:3" x14ac:dyDescent="0.25">
      <c r="B2242" s="1366"/>
      <c r="C2242" s="1366"/>
    </row>
    <row r="2243" spans="2:3" x14ac:dyDescent="0.25">
      <c r="B2243" s="1366"/>
      <c r="C2243" s="1366"/>
    </row>
    <row r="2244" spans="2:3" x14ac:dyDescent="0.25">
      <c r="B2244" s="1366"/>
      <c r="C2244" s="1366"/>
    </row>
    <row r="2245" spans="2:3" x14ac:dyDescent="0.25">
      <c r="B2245" s="1366"/>
      <c r="C2245" s="1366"/>
    </row>
    <row r="2246" spans="2:3" x14ac:dyDescent="0.25">
      <c r="B2246" s="1366"/>
      <c r="C2246" s="1366"/>
    </row>
    <row r="2247" spans="2:3" x14ac:dyDescent="0.25">
      <c r="B2247" s="1366"/>
      <c r="C2247" s="1366"/>
    </row>
    <row r="2248" spans="2:3" x14ac:dyDescent="0.25">
      <c r="B2248" s="1366"/>
      <c r="C2248" s="1366"/>
    </row>
    <row r="2249" spans="2:3" x14ac:dyDescent="0.25">
      <c r="B2249" s="1366"/>
      <c r="C2249" s="1366"/>
    </row>
    <row r="2250" spans="2:3" x14ac:dyDescent="0.25">
      <c r="B2250" s="1366"/>
      <c r="C2250" s="1366"/>
    </row>
    <row r="2251" spans="2:3" x14ac:dyDescent="0.25">
      <c r="B2251" s="1366"/>
      <c r="C2251" s="1366"/>
    </row>
    <row r="2252" spans="2:3" x14ac:dyDescent="0.25">
      <c r="B2252" s="1366"/>
      <c r="C2252" s="1366"/>
    </row>
    <row r="2253" spans="2:3" x14ac:dyDescent="0.25">
      <c r="B2253" s="1366"/>
      <c r="C2253" s="1366"/>
    </row>
    <row r="2254" spans="2:3" x14ac:dyDescent="0.25">
      <c r="B2254" s="1366"/>
      <c r="C2254" s="1366"/>
    </row>
    <row r="2255" spans="2:3" x14ac:dyDescent="0.25">
      <c r="B2255" s="1366"/>
      <c r="C2255" s="1366"/>
    </row>
    <row r="2256" spans="2:3" x14ac:dyDescent="0.25">
      <c r="B2256" s="1366"/>
      <c r="C2256" s="1366"/>
    </row>
    <row r="2257" spans="2:3" x14ac:dyDescent="0.25">
      <c r="B2257" s="1366"/>
      <c r="C2257" s="1366"/>
    </row>
    <row r="2258" spans="2:3" x14ac:dyDescent="0.25">
      <c r="B2258" s="1366"/>
      <c r="C2258" s="1366"/>
    </row>
    <row r="2259" spans="2:3" x14ac:dyDescent="0.25">
      <c r="B2259" s="1366"/>
      <c r="C2259" s="1366"/>
    </row>
    <row r="2260" spans="2:3" x14ac:dyDescent="0.25">
      <c r="B2260" s="1366"/>
      <c r="C2260" s="1366"/>
    </row>
    <row r="2261" spans="2:3" x14ac:dyDescent="0.25">
      <c r="B2261" s="1366"/>
      <c r="C2261" s="1366"/>
    </row>
    <row r="2262" spans="2:3" x14ac:dyDescent="0.25">
      <c r="B2262" s="1366"/>
      <c r="C2262" s="1366"/>
    </row>
    <row r="2263" spans="2:3" x14ac:dyDescent="0.25">
      <c r="B2263" s="1366"/>
      <c r="C2263" s="1366"/>
    </row>
    <row r="2264" spans="2:3" x14ac:dyDescent="0.25">
      <c r="B2264" s="1366"/>
      <c r="C2264" s="1366"/>
    </row>
    <row r="2265" spans="2:3" x14ac:dyDescent="0.25">
      <c r="B2265" s="1366"/>
      <c r="C2265" s="1366"/>
    </row>
    <row r="2266" spans="2:3" x14ac:dyDescent="0.25">
      <c r="B2266" s="1366"/>
      <c r="C2266" s="1366"/>
    </row>
    <row r="2267" spans="2:3" x14ac:dyDescent="0.25">
      <c r="B2267" s="1366"/>
      <c r="C2267" s="1366"/>
    </row>
    <row r="2268" spans="2:3" x14ac:dyDescent="0.25">
      <c r="B2268" s="1366"/>
      <c r="C2268" s="1366"/>
    </row>
    <row r="2269" spans="2:3" x14ac:dyDescent="0.25">
      <c r="B2269" s="1366"/>
      <c r="C2269" s="1366"/>
    </row>
    <row r="2270" spans="2:3" x14ac:dyDescent="0.25">
      <c r="B2270" s="1366"/>
      <c r="C2270" s="1366"/>
    </row>
    <row r="2271" spans="2:3" x14ac:dyDescent="0.25">
      <c r="B2271" s="1366"/>
      <c r="C2271" s="1366"/>
    </row>
    <row r="2272" spans="2:3" x14ac:dyDescent="0.25">
      <c r="B2272" s="1366"/>
      <c r="C2272" s="1366"/>
    </row>
    <row r="2273" spans="2:3" x14ac:dyDescent="0.25">
      <c r="B2273" s="1366"/>
      <c r="C2273" s="1366"/>
    </row>
    <row r="2274" spans="2:3" x14ac:dyDescent="0.25">
      <c r="B2274" s="1366"/>
      <c r="C2274" s="1366"/>
    </row>
    <row r="2275" spans="2:3" x14ac:dyDescent="0.25">
      <c r="B2275" s="1366"/>
      <c r="C2275" s="1366"/>
    </row>
    <row r="2276" spans="2:3" x14ac:dyDescent="0.25">
      <c r="B2276" s="1366"/>
      <c r="C2276" s="1366"/>
    </row>
    <row r="2277" spans="2:3" x14ac:dyDescent="0.25">
      <c r="B2277" s="1366"/>
      <c r="C2277" s="1366"/>
    </row>
    <row r="2278" spans="2:3" x14ac:dyDescent="0.25">
      <c r="B2278" s="1366"/>
      <c r="C2278" s="1366"/>
    </row>
    <row r="2279" spans="2:3" x14ac:dyDescent="0.25">
      <c r="B2279" s="1366"/>
      <c r="C2279" s="1366"/>
    </row>
    <row r="2280" spans="2:3" x14ac:dyDescent="0.25">
      <c r="B2280" s="1366"/>
      <c r="C2280" s="1366"/>
    </row>
    <row r="2281" spans="2:3" x14ac:dyDescent="0.25">
      <c r="B2281" s="1366"/>
      <c r="C2281" s="1366"/>
    </row>
    <row r="2282" spans="2:3" x14ac:dyDescent="0.25">
      <c r="B2282" s="1366"/>
      <c r="C2282" s="1366"/>
    </row>
    <row r="2283" spans="2:3" x14ac:dyDescent="0.25">
      <c r="B2283" s="1366"/>
      <c r="C2283" s="1366"/>
    </row>
    <row r="2284" spans="2:3" x14ac:dyDescent="0.25">
      <c r="B2284" s="1366"/>
      <c r="C2284" s="1366"/>
    </row>
    <row r="2285" spans="2:3" x14ac:dyDescent="0.25">
      <c r="B2285" s="1366"/>
      <c r="C2285" s="1366"/>
    </row>
    <row r="2286" spans="2:3" x14ac:dyDescent="0.25">
      <c r="B2286" s="1366"/>
      <c r="C2286" s="1366"/>
    </row>
    <row r="2287" spans="2:3" x14ac:dyDescent="0.25">
      <c r="B2287" s="1366"/>
      <c r="C2287" s="1366"/>
    </row>
    <row r="2288" spans="2:3" x14ac:dyDescent="0.25">
      <c r="B2288" s="1366"/>
      <c r="C2288" s="1366"/>
    </row>
    <row r="2289" spans="2:3" x14ac:dyDescent="0.25">
      <c r="B2289" s="1366"/>
      <c r="C2289" s="1366"/>
    </row>
    <row r="2290" spans="2:3" x14ac:dyDescent="0.25">
      <c r="B2290" s="1366"/>
      <c r="C2290" s="1366"/>
    </row>
    <row r="2291" spans="2:3" x14ac:dyDescent="0.25">
      <c r="B2291" s="1366"/>
      <c r="C2291" s="1366"/>
    </row>
    <row r="2292" spans="2:3" x14ac:dyDescent="0.25">
      <c r="B2292" s="1366"/>
      <c r="C2292" s="1366"/>
    </row>
    <row r="2293" spans="2:3" x14ac:dyDescent="0.25">
      <c r="B2293" s="1366"/>
      <c r="C2293" s="1366"/>
    </row>
    <row r="2294" spans="2:3" x14ac:dyDescent="0.25">
      <c r="B2294" s="1366"/>
      <c r="C2294" s="1366"/>
    </row>
    <row r="2295" spans="2:3" x14ac:dyDescent="0.25">
      <c r="B2295" s="1366"/>
      <c r="C2295" s="1366"/>
    </row>
    <row r="2296" spans="2:3" x14ac:dyDescent="0.25">
      <c r="B2296" s="1366"/>
      <c r="C2296" s="1366"/>
    </row>
    <row r="2297" spans="2:3" x14ac:dyDescent="0.25">
      <c r="B2297" s="1366"/>
      <c r="C2297" s="1366"/>
    </row>
    <row r="2298" spans="2:3" x14ac:dyDescent="0.25">
      <c r="B2298" s="1366"/>
      <c r="C2298" s="1366"/>
    </row>
    <row r="2299" spans="2:3" x14ac:dyDescent="0.25">
      <c r="B2299" s="1366"/>
      <c r="C2299" s="1366"/>
    </row>
    <row r="2300" spans="2:3" x14ac:dyDescent="0.25">
      <c r="B2300" s="1366"/>
      <c r="C2300" s="1366"/>
    </row>
    <row r="2301" spans="2:3" x14ac:dyDescent="0.25">
      <c r="B2301" s="1366"/>
      <c r="C2301" s="1366"/>
    </row>
    <row r="2302" spans="2:3" x14ac:dyDescent="0.25">
      <c r="B2302" s="1366"/>
      <c r="C2302" s="1366"/>
    </row>
    <row r="2303" spans="2:3" x14ac:dyDescent="0.25">
      <c r="B2303" s="1366"/>
      <c r="C2303" s="1366"/>
    </row>
    <row r="2304" spans="2:3" x14ac:dyDescent="0.25">
      <c r="B2304" s="1366"/>
      <c r="C2304" s="1366"/>
    </row>
    <row r="2305" spans="2:3" x14ac:dyDescent="0.25">
      <c r="B2305" s="1366"/>
      <c r="C2305" s="1366"/>
    </row>
    <row r="2306" spans="2:3" x14ac:dyDescent="0.25">
      <c r="B2306" s="1366"/>
      <c r="C2306" s="1366"/>
    </row>
    <row r="2307" spans="2:3" x14ac:dyDescent="0.25">
      <c r="B2307" s="1366"/>
      <c r="C2307" s="1366"/>
    </row>
    <row r="2308" spans="2:3" x14ac:dyDescent="0.25">
      <c r="B2308" s="1366"/>
      <c r="C2308" s="1366"/>
    </row>
    <row r="2309" spans="2:3" x14ac:dyDescent="0.25">
      <c r="B2309" s="1366"/>
      <c r="C2309" s="1366"/>
    </row>
    <row r="2310" spans="2:3" x14ac:dyDescent="0.25">
      <c r="B2310" s="1366"/>
      <c r="C2310" s="1366"/>
    </row>
    <row r="2311" spans="2:3" x14ac:dyDescent="0.25">
      <c r="B2311" s="1366"/>
      <c r="C2311" s="1366"/>
    </row>
    <row r="2312" spans="2:3" x14ac:dyDescent="0.25">
      <c r="B2312" s="1366"/>
      <c r="C2312" s="1366"/>
    </row>
    <row r="2313" spans="2:3" x14ac:dyDescent="0.25">
      <c r="B2313" s="1366"/>
      <c r="C2313" s="1366"/>
    </row>
    <row r="2314" spans="2:3" x14ac:dyDescent="0.25">
      <c r="B2314" s="1366"/>
      <c r="C2314" s="1366"/>
    </row>
    <row r="2315" spans="2:3" x14ac:dyDescent="0.25">
      <c r="B2315" s="1366"/>
      <c r="C2315" s="1366"/>
    </row>
    <row r="2316" spans="2:3" x14ac:dyDescent="0.25">
      <c r="B2316" s="1366"/>
      <c r="C2316" s="1366"/>
    </row>
    <row r="2317" spans="2:3" x14ac:dyDescent="0.25">
      <c r="B2317" s="1366"/>
      <c r="C2317" s="1366"/>
    </row>
    <row r="2318" spans="2:3" x14ac:dyDescent="0.25">
      <c r="B2318" s="1366"/>
      <c r="C2318" s="1366"/>
    </row>
    <row r="2319" spans="2:3" x14ac:dyDescent="0.25">
      <c r="B2319" s="1366"/>
      <c r="C2319" s="1366"/>
    </row>
    <row r="2320" spans="2:3" x14ac:dyDescent="0.25">
      <c r="B2320" s="1366"/>
      <c r="C2320" s="1366"/>
    </row>
    <row r="2321" spans="2:3" x14ac:dyDescent="0.25">
      <c r="B2321" s="1366"/>
      <c r="C2321" s="1366"/>
    </row>
    <row r="2322" spans="2:3" x14ac:dyDescent="0.25">
      <c r="B2322" s="1366"/>
      <c r="C2322" s="1366"/>
    </row>
    <row r="2323" spans="2:3" x14ac:dyDescent="0.25">
      <c r="B2323" s="1366"/>
      <c r="C2323" s="1366"/>
    </row>
    <row r="2324" spans="2:3" x14ac:dyDescent="0.25">
      <c r="B2324" s="1366"/>
      <c r="C2324" s="1366"/>
    </row>
    <row r="2325" spans="2:3" x14ac:dyDescent="0.25">
      <c r="B2325" s="1366"/>
      <c r="C2325" s="1366"/>
    </row>
    <row r="2326" spans="2:3" x14ac:dyDescent="0.25">
      <c r="B2326" s="1366"/>
      <c r="C2326" s="1366"/>
    </row>
    <row r="2327" spans="2:3" x14ac:dyDescent="0.25">
      <c r="B2327" s="1366"/>
      <c r="C2327" s="1366"/>
    </row>
    <row r="2328" spans="2:3" x14ac:dyDescent="0.25">
      <c r="B2328" s="1366"/>
      <c r="C2328" s="1366"/>
    </row>
    <row r="2329" spans="2:3" x14ac:dyDescent="0.25">
      <c r="B2329" s="1366"/>
      <c r="C2329" s="1366"/>
    </row>
    <row r="2330" spans="2:3" x14ac:dyDescent="0.25">
      <c r="B2330" s="1366"/>
      <c r="C2330" s="1366"/>
    </row>
    <row r="2331" spans="2:3" x14ac:dyDescent="0.25">
      <c r="B2331" s="1366"/>
      <c r="C2331" s="1366"/>
    </row>
    <row r="2332" spans="2:3" x14ac:dyDescent="0.25">
      <c r="B2332" s="1366"/>
      <c r="C2332" s="1366"/>
    </row>
    <row r="2333" spans="2:3" x14ac:dyDescent="0.25">
      <c r="B2333" s="1366"/>
      <c r="C2333" s="1366"/>
    </row>
    <row r="2334" spans="2:3" x14ac:dyDescent="0.25">
      <c r="B2334" s="1366"/>
      <c r="C2334" s="1366"/>
    </row>
    <row r="2335" spans="2:3" x14ac:dyDescent="0.25">
      <c r="B2335" s="1366"/>
      <c r="C2335" s="1366"/>
    </row>
    <row r="2336" spans="2:3" x14ac:dyDescent="0.25">
      <c r="B2336" s="1366"/>
      <c r="C2336" s="1366"/>
    </row>
    <row r="2337" spans="2:3" x14ac:dyDescent="0.25">
      <c r="B2337" s="1366"/>
      <c r="C2337" s="1366"/>
    </row>
    <row r="2338" spans="2:3" x14ac:dyDescent="0.25">
      <c r="B2338" s="1366"/>
      <c r="C2338" s="1366"/>
    </row>
    <row r="2339" spans="2:3" x14ac:dyDescent="0.25">
      <c r="B2339" s="1366"/>
      <c r="C2339" s="1366"/>
    </row>
    <row r="2340" spans="2:3" x14ac:dyDescent="0.25">
      <c r="B2340" s="1366"/>
      <c r="C2340" s="1366"/>
    </row>
    <row r="2341" spans="2:3" x14ac:dyDescent="0.25">
      <c r="B2341" s="1366"/>
      <c r="C2341" s="1366"/>
    </row>
    <row r="2342" spans="2:3" x14ac:dyDescent="0.25">
      <c r="B2342" s="1366"/>
      <c r="C2342" s="1366"/>
    </row>
    <row r="2343" spans="2:3" x14ac:dyDescent="0.25">
      <c r="B2343" s="1366"/>
      <c r="C2343" s="1366"/>
    </row>
    <row r="2344" spans="2:3" x14ac:dyDescent="0.25">
      <c r="B2344" s="1366"/>
      <c r="C2344" s="1366"/>
    </row>
    <row r="2345" spans="2:3" x14ac:dyDescent="0.25">
      <c r="B2345" s="1366"/>
      <c r="C2345" s="1366"/>
    </row>
    <row r="2346" spans="2:3" x14ac:dyDescent="0.25">
      <c r="B2346" s="1366"/>
      <c r="C2346" s="1366"/>
    </row>
    <row r="2347" spans="2:3" x14ac:dyDescent="0.25">
      <c r="B2347" s="1366"/>
      <c r="C2347" s="1366"/>
    </row>
    <row r="2348" spans="2:3" x14ac:dyDescent="0.25">
      <c r="B2348" s="1366"/>
      <c r="C2348" s="1366"/>
    </row>
    <row r="2349" spans="2:3" x14ac:dyDescent="0.25">
      <c r="B2349" s="1366"/>
      <c r="C2349" s="1366"/>
    </row>
    <row r="2350" spans="2:3" x14ac:dyDescent="0.25">
      <c r="B2350" s="1366"/>
      <c r="C2350" s="1366"/>
    </row>
    <row r="2351" spans="2:3" x14ac:dyDescent="0.25">
      <c r="B2351" s="1366"/>
      <c r="C2351" s="1366"/>
    </row>
    <row r="2352" spans="2:3" x14ac:dyDescent="0.25">
      <c r="B2352" s="1366"/>
      <c r="C2352" s="1366"/>
    </row>
    <row r="2353" spans="2:3" x14ac:dyDescent="0.25">
      <c r="B2353" s="1366"/>
      <c r="C2353" s="1366"/>
    </row>
    <row r="2354" spans="2:3" x14ac:dyDescent="0.25">
      <c r="B2354" s="1366"/>
      <c r="C2354" s="1366"/>
    </row>
    <row r="2355" spans="2:3" x14ac:dyDescent="0.25">
      <c r="B2355" s="1366"/>
      <c r="C2355" s="1366"/>
    </row>
    <row r="2356" spans="2:3" x14ac:dyDescent="0.25">
      <c r="B2356" s="1366"/>
      <c r="C2356" s="1366"/>
    </row>
    <row r="2357" spans="2:3" x14ac:dyDescent="0.25">
      <c r="B2357" s="1366"/>
      <c r="C2357" s="1366"/>
    </row>
    <row r="2358" spans="2:3" x14ac:dyDescent="0.25">
      <c r="B2358" s="1366"/>
      <c r="C2358" s="1366"/>
    </row>
    <row r="2359" spans="2:3" x14ac:dyDescent="0.25">
      <c r="B2359" s="1366"/>
      <c r="C2359" s="1366"/>
    </row>
    <row r="2360" spans="2:3" x14ac:dyDescent="0.25">
      <c r="B2360" s="1366"/>
      <c r="C2360" s="1366"/>
    </row>
    <row r="2361" spans="2:3" x14ac:dyDescent="0.25">
      <c r="B2361" s="1366"/>
      <c r="C2361" s="1366"/>
    </row>
    <row r="2362" spans="2:3" x14ac:dyDescent="0.25">
      <c r="B2362" s="1366"/>
      <c r="C2362" s="1366"/>
    </row>
    <row r="2363" spans="2:3" x14ac:dyDescent="0.25">
      <c r="B2363" s="1366"/>
      <c r="C2363" s="1366"/>
    </row>
    <row r="2364" spans="2:3" x14ac:dyDescent="0.25">
      <c r="B2364" s="1366"/>
      <c r="C2364" s="1366"/>
    </row>
    <row r="2365" spans="2:3" x14ac:dyDescent="0.25">
      <c r="B2365" s="1366"/>
      <c r="C2365" s="1366"/>
    </row>
    <row r="2366" spans="2:3" x14ac:dyDescent="0.25">
      <c r="B2366" s="1366"/>
      <c r="C2366" s="1366"/>
    </row>
    <row r="2367" spans="2:3" x14ac:dyDescent="0.25">
      <c r="B2367" s="1366"/>
      <c r="C2367" s="1366"/>
    </row>
    <row r="2368" spans="2:3" x14ac:dyDescent="0.25">
      <c r="B2368" s="1366"/>
      <c r="C2368" s="1366"/>
    </row>
    <row r="2369" spans="2:3" x14ac:dyDescent="0.25">
      <c r="B2369" s="1366"/>
      <c r="C2369" s="1366"/>
    </row>
    <row r="2370" spans="2:3" x14ac:dyDescent="0.25">
      <c r="B2370" s="1366"/>
      <c r="C2370" s="1366"/>
    </row>
    <row r="2371" spans="2:3" x14ac:dyDescent="0.25">
      <c r="B2371" s="1366"/>
      <c r="C2371" s="1366"/>
    </row>
    <row r="2372" spans="2:3" x14ac:dyDescent="0.25">
      <c r="B2372" s="1366"/>
      <c r="C2372" s="1366"/>
    </row>
    <row r="2373" spans="2:3" x14ac:dyDescent="0.25">
      <c r="B2373" s="1366"/>
      <c r="C2373" s="1366"/>
    </row>
    <row r="2374" spans="2:3" x14ac:dyDescent="0.25">
      <c r="B2374" s="1366"/>
      <c r="C2374" s="1366"/>
    </row>
    <row r="2375" spans="2:3" x14ac:dyDescent="0.25">
      <c r="B2375" s="1366"/>
      <c r="C2375" s="1366"/>
    </row>
    <row r="2376" spans="2:3" x14ac:dyDescent="0.25">
      <c r="B2376" s="1366"/>
      <c r="C2376" s="1366"/>
    </row>
    <row r="2377" spans="2:3" x14ac:dyDescent="0.25">
      <c r="B2377" s="1366"/>
      <c r="C2377" s="1366"/>
    </row>
    <row r="2378" spans="2:3" x14ac:dyDescent="0.25">
      <c r="B2378" s="1366"/>
      <c r="C2378" s="1366"/>
    </row>
    <row r="2379" spans="2:3" x14ac:dyDescent="0.25">
      <c r="B2379" s="1366"/>
      <c r="C2379" s="1366"/>
    </row>
    <row r="2380" spans="2:3" x14ac:dyDescent="0.25">
      <c r="B2380" s="1366"/>
      <c r="C2380" s="1366"/>
    </row>
    <row r="2381" spans="2:3" x14ac:dyDescent="0.25">
      <c r="B2381" s="1366"/>
      <c r="C2381" s="1366"/>
    </row>
    <row r="2382" spans="2:3" x14ac:dyDescent="0.25">
      <c r="B2382" s="1366"/>
      <c r="C2382" s="1366"/>
    </row>
    <row r="2383" spans="2:3" x14ac:dyDescent="0.25">
      <c r="B2383" s="1366"/>
      <c r="C2383" s="1366"/>
    </row>
    <row r="2384" spans="2:3" x14ac:dyDescent="0.25">
      <c r="B2384" s="1366"/>
      <c r="C2384" s="1366"/>
    </row>
    <row r="2385" spans="2:3" x14ac:dyDescent="0.25">
      <c r="B2385" s="1366"/>
      <c r="C2385" s="1366"/>
    </row>
    <row r="2386" spans="2:3" x14ac:dyDescent="0.25">
      <c r="B2386" s="1366"/>
      <c r="C2386" s="1366"/>
    </row>
    <row r="2387" spans="2:3" x14ac:dyDescent="0.25">
      <c r="B2387" s="1366"/>
      <c r="C2387" s="1366"/>
    </row>
    <row r="2388" spans="2:3" x14ac:dyDescent="0.25">
      <c r="B2388" s="1366"/>
      <c r="C2388" s="1366"/>
    </row>
    <row r="2389" spans="2:3" x14ac:dyDescent="0.25">
      <c r="B2389" s="1366"/>
      <c r="C2389" s="1366"/>
    </row>
    <row r="2390" spans="2:3" x14ac:dyDescent="0.25">
      <c r="B2390" s="1366"/>
      <c r="C2390" s="1366"/>
    </row>
    <row r="2391" spans="2:3" x14ac:dyDescent="0.25">
      <c r="B2391" s="1366"/>
      <c r="C2391" s="1366"/>
    </row>
    <row r="2392" spans="2:3" x14ac:dyDescent="0.25">
      <c r="B2392" s="1366"/>
      <c r="C2392" s="1366"/>
    </row>
    <row r="2393" spans="2:3" x14ac:dyDescent="0.25">
      <c r="B2393" s="1366"/>
      <c r="C2393" s="1366"/>
    </row>
    <row r="2394" spans="2:3" x14ac:dyDescent="0.25">
      <c r="B2394" s="1366"/>
      <c r="C2394" s="1366"/>
    </row>
    <row r="2395" spans="2:3" x14ac:dyDescent="0.25">
      <c r="B2395" s="1366"/>
      <c r="C2395" s="1366"/>
    </row>
    <row r="2396" spans="2:3" x14ac:dyDescent="0.25">
      <c r="B2396" s="1366"/>
      <c r="C2396" s="1366"/>
    </row>
    <row r="2397" spans="2:3" x14ac:dyDescent="0.25">
      <c r="B2397" s="1366"/>
      <c r="C2397" s="1366"/>
    </row>
    <row r="2398" spans="2:3" x14ac:dyDescent="0.25">
      <c r="B2398" s="1366"/>
      <c r="C2398" s="1366"/>
    </row>
    <row r="2399" spans="2:3" x14ac:dyDescent="0.25">
      <c r="B2399" s="1366"/>
      <c r="C2399" s="1366"/>
    </row>
    <row r="2400" spans="2:3" x14ac:dyDescent="0.25">
      <c r="B2400" s="1366"/>
      <c r="C2400" s="1366"/>
    </row>
    <row r="2401" spans="2:3" x14ac:dyDescent="0.25">
      <c r="B2401" s="1366"/>
      <c r="C2401" s="1366"/>
    </row>
    <row r="2402" spans="2:3" x14ac:dyDescent="0.25">
      <c r="B2402" s="1366"/>
      <c r="C2402" s="1366"/>
    </row>
    <row r="2403" spans="2:3" x14ac:dyDescent="0.25">
      <c r="B2403" s="1366"/>
      <c r="C2403" s="1366"/>
    </row>
    <row r="2404" spans="2:3" x14ac:dyDescent="0.25">
      <c r="B2404" s="1366"/>
      <c r="C2404" s="1366"/>
    </row>
    <row r="2405" spans="2:3" x14ac:dyDescent="0.25">
      <c r="B2405" s="1366"/>
      <c r="C2405" s="1366"/>
    </row>
    <row r="2406" spans="2:3" x14ac:dyDescent="0.25">
      <c r="B2406" s="1366"/>
      <c r="C2406" s="1366"/>
    </row>
    <row r="2407" spans="2:3" x14ac:dyDescent="0.25">
      <c r="B2407" s="1366"/>
      <c r="C2407" s="1366"/>
    </row>
    <row r="2408" spans="2:3" x14ac:dyDescent="0.25">
      <c r="B2408" s="1366"/>
      <c r="C2408" s="1366"/>
    </row>
    <row r="2409" spans="2:3" x14ac:dyDescent="0.25">
      <c r="B2409" s="1366"/>
      <c r="C2409" s="1366"/>
    </row>
    <row r="2410" spans="2:3" x14ac:dyDescent="0.25">
      <c r="B2410" s="1366"/>
      <c r="C2410" s="1366"/>
    </row>
    <row r="2411" spans="2:3" x14ac:dyDescent="0.25">
      <c r="B2411" s="1366"/>
      <c r="C2411" s="1366"/>
    </row>
    <row r="2412" spans="2:3" x14ac:dyDescent="0.25">
      <c r="B2412" s="1366"/>
      <c r="C2412" s="1366"/>
    </row>
    <row r="2413" spans="2:3" x14ac:dyDescent="0.25">
      <c r="B2413" s="1366"/>
      <c r="C2413" s="1366"/>
    </row>
    <row r="2414" spans="2:3" x14ac:dyDescent="0.25">
      <c r="B2414" s="1366"/>
      <c r="C2414" s="1366"/>
    </row>
    <row r="2415" spans="2:3" x14ac:dyDescent="0.25">
      <c r="B2415" s="1366"/>
      <c r="C2415" s="1366"/>
    </row>
    <row r="2416" spans="2:3" x14ac:dyDescent="0.25">
      <c r="B2416" s="1366"/>
      <c r="C2416" s="1366"/>
    </row>
    <row r="2417" spans="2:3" x14ac:dyDescent="0.25">
      <c r="B2417" s="1366"/>
      <c r="C2417" s="1366"/>
    </row>
    <row r="2418" spans="2:3" x14ac:dyDescent="0.25">
      <c r="B2418" s="1366"/>
      <c r="C2418" s="1366"/>
    </row>
    <row r="2419" spans="2:3" x14ac:dyDescent="0.25">
      <c r="B2419" s="1366"/>
      <c r="C2419" s="1366"/>
    </row>
    <row r="2420" spans="2:3" x14ac:dyDescent="0.25">
      <c r="B2420" s="1366"/>
      <c r="C2420" s="1366"/>
    </row>
    <row r="2421" spans="2:3" x14ac:dyDescent="0.25">
      <c r="B2421" s="1366"/>
      <c r="C2421" s="1366"/>
    </row>
    <row r="2422" spans="2:3" x14ac:dyDescent="0.25">
      <c r="B2422" s="1366"/>
      <c r="C2422" s="1366"/>
    </row>
    <row r="2423" spans="2:3" x14ac:dyDescent="0.25">
      <c r="B2423" s="1366"/>
      <c r="C2423" s="1366"/>
    </row>
    <row r="2424" spans="2:3" x14ac:dyDescent="0.25">
      <c r="B2424" s="1366"/>
      <c r="C2424" s="1366"/>
    </row>
    <row r="2425" spans="2:3" x14ac:dyDescent="0.25">
      <c r="B2425" s="1366"/>
      <c r="C2425" s="1366"/>
    </row>
    <row r="2426" spans="2:3" x14ac:dyDescent="0.25">
      <c r="B2426" s="1366"/>
      <c r="C2426" s="1366"/>
    </row>
    <row r="2427" spans="2:3" x14ac:dyDescent="0.25">
      <c r="B2427" s="1366"/>
      <c r="C2427" s="1366"/>
    </row>
    <row r="2428" spans="2:3" x14ac:dyDescent="0.25">
      <c r="B2428" s="1366"/>
      <c r="C2428" s="1366"/>
    </row>
    <row r="2429" spans="2:3" x14ac:dyDescent="0.25">
      <c r="B2429" s="1366"/>
      <c r="C2429" s="1366"/>
    </row>
    <row r="2430" spans="2:3" x14ac:dyDescent="0.25">
      <c r="B2430" s="1366"/>
      <c r="C2430" s="1366"/>
    </row>
    <row r="2431" spans="2:3" x14ac:dyDescent="0.25">
      <c r="B2431" s="1366"/>
      <c r="C2431" s="1366"/>
    </row>
    <row r="2432" spans="2:3" x14ac:dyDescent="0.25">
      <c r="B2432" s="1366"/>
      <c r="C2432" s="1366"/>
    </row>
    <row r="2433" spans="2:3" x14ac:dyDescent="0.25">
      <c r="B2433" s="1366"/>
      <c r="C2433" s="1366"/>
    </row>
    <row r="2434" spans="2:3" x14ac:dyDescent="0.25">
      <c r="B2434" s="1366"/>
      <c r="C2434" s="1366"/>
    </row>
    <row r="2435" spans="2:3" x14ac:dyDescent="0.25">
      <c r="B2435" s="1366"/>
      <c r="C2435" s="1366"/>
    </row>
    <row r="2436" spans="2:3" x14ac:dyDescent="0.25">
      <c r="B2436" s="1366"/>
      <c r="C2436" s="1366"/>
    </row>
    <row r="2437" spans="2:3" x14ac:dyDescent="0.25">
      <c r="B2437" s="1366"/>
      <c r="C2437" s="1366"/>
    </row>
    <row r="2438" spans="2:3" x14ac:dyDescent="0.25">
      <c r="B2438" s="1366"/>
      <c r="C2438" s="1366"/>
    </row>
    <row r="2439" spans="2:3" x14ac:dyDescent="0.25">
      <c r="B2439" s="1366"/>
      <c r="C2439" s="1366"/>
    </row>
    <row r="2440" spans="2:3" x14ac:dyDescent="0.25">
      <c r="B2440" s="1366"/>
      <c r="C2440" s="1366"/>
    </row>
    <row r="2441" spans="2:3" x14ac:dyDescent="0.25">
      <c r="B2441" s="1366"/>
      <c r="C2441" s="1366"/>
    </row>
    <row r="2442" spans="2:3" x14ac:dyDescent="0.25">
      <c r="B2442" s="1366"/>
      <c r="C2442" s="1366"/>
    </row>
    <row r="2443" spans="2:3" x14ac:dyDescent="0.25">
      <c r="B2443" s="1366"/>
      <c r="C2443" s="1366"/>
    </row>
    <row r="2444" spans="2:3" x14ac:dyDescent="0.25">
      <c r="B2444" s="1366"/>
      <c r="C2444" s="1366"/>
    </row>
    <row r="2445" spans="2:3" x14ac:dyDescent="0.25">
      <c r="B2445" s="1366"/>
      <c r="C2445" s="1366"/>
    </row>
    <row r="2446" spans="2:3" x14ac:dyDescent="0.25">
      <c r="B2446" s="1366"/>
      <c r="C2446" s="1366"/>
    </row>
    <row r="2447" spans="2:3" x14ac:dyDescent="0.25">
      <c r="B2447" s="1366"/>
      <c r="C2447" s="1366"/>
    </row>
    <row r="2448" spans="2:3" x14ac:dyDescent="0.25">
      <c r="B2448" s="1366"/>
      <c r="C2448" s="1366"/>
    </row>
    <row r="2449" spans="2:3" x14ac:dyDescent="0.25">
      <c r="B2449" s="1366"/>
      <c r="C2449" s="1366"/>
    </row>
    <row r="2450" spans="2:3" x14ac:dyDescent="0.25">
      <c r="B2450" s="1366"/>
      <c r="C2450" s="1366"/>
    </row>
    <row r="2451" spans="2:3" x14ac:dyDescent="0.25">
      <c r="B2451" s="1366"/>
      <c r="C2451" s="1366"/>
    </row>
    <row r="2452" spans="2:3" x14ac:dyDescent="0.25">
      <c r="B2452" s="1366"/>
      <c r="C2452" s="1366"/>
    </row>
    <row r="2453" spans="2:3" x14ac:dyDescent="0.25">
      <c r="B2453" s="1366"/>
      <c r="C2453" s="1366"/>
    </row>
    <row r="2454" spans="2:3" x14ac:dyDescent="0.25">
      <c r="B2454" s="1366"/>
      <c r="C2454" s="1366"/>
    </row>
    <row r="2455" spans="2:3" x14ac:dyDescent="0.25">
      <c r="B2455" s="1366"/>
      <c r="C2455" s="1366"/>
    </row>
    <row r="2456" spans="2:3" x14ac:dyDescent="0.25">
      <c r="B2456" s="1366"/>
      <c r="C2456" s="1366"/>
    </row>
    <row r="2457" spans="2:3" x14ac:dyDescent="0.25">
      <c r="B2457" s="1366"/>
      <c r="C2457" s="1366"/>
    </row>
    <row r="2458" spans="2:3" x14ac:dyDescent="0.25">
      <c r="B2458" s="1366"/>
      <c r="C2458" s="1366"/>
    </row>
    <row r="2459" spans="2:3" x14ac:dyDescent="0.25">
      <c r="B2459" s="1366"/>
      <c r="C2459" s="1366"/>
    </row>
    <row r="2460" spans="2:3" x14ac:dyDescent="0.25">
      <c r="B2460" s="1366"/>
      <c r="C2460" s="1366"/>
    </row>
    <row r="2461" spans="2:3" x14ac:dyDescent="0.25">
      <c r="B2461" s="1366"/>
      <c r="C2461" s="1366"/>
    </row>
    <row r="2462" spans="2:3" x14ac:dyDescent="0.25">
      <c r="B2462" s="1366"/>
      <c r="C2462" s="1366"/>
    </row>
    <row r="2463" spans="2:3" x14ac:dyDescent="0.25">
      <c r="B2463" s="1366"/>
      <c r="C2463" s="1366"/>
    </row>
    <row r="2464" spans="2:3" x14ac:dyDescent="0.25">
      <c r="B2464" s="1366"/>
      <c r="C2464" s="1366"/>
    </row>
    <row r="2465" spans="2:3" x14ac:dyDescent="0.25">
      <c r="B2465" s="1366"/>
      <c r="C2465" s="1366"/>
    </row>
    <row r="2466" spans="2:3" x14ac:dyDescent="0.25">
      <c r="B2466" s="1366"/>
      <c r="C2466" s="1366"/>
    </row>
    <row r="2467" spans="2:3" x14ac:dyDescent="0.25">
      <c r="B2467" s="1366"/>
      <c r="C2467" s="1366"/>
    </row>
    <row r="2468" spans="2:3" x14ac:dyDescent="0.25">
      <c r="B2468" s="1366"/>
      <c r="C2468" s="1366"/>
    </row>
    <row r="2469" spans="2:3" x14ac:dyDescent="0.25">
      <c r="B2469" s="1366"/>
      <c r="C2469" s="1366"/>
    </row>
    <row r="2470" spans="2:3" x14ac:dyDescent="0.25">
      <c r="B2470" s="1366"/>
      <c r="C2470" s="1366"/>
    </row>
    <row r="2471" spans="2:3" x14ac:dyDescent="0.25">
      <c r="B2471" s="1366"/>
      <c r="C2471" s="1366"/>
    </row>
    <row r="2472" spans="2:3" x14ac:dyDescent="0.25">
      <c r="B2472" s="1366"/>
      <c r="C2472" s="1366"/>
    </row>
    <row r="2473" spans="2:3" x14ac:dyDescent="0.25">
      <c r="B2473" s="1366"/>
      <c r="C2473" s="1366"/>
    </row>
    <row r="2474" spans="2:3" x14ac:dyDescent="0.25">
      <c r="B2474" s="1366"/>
      <c r="C2474" s="1366"/>
    </row>
    <row r="2475" spans="2:3" x14ac:dyDescent="0.25">
      <c r="B2475" s="1366"/>
      <c r="C2475" s="1366"/>
    </row>
    <row r="2476" spans="2:3" x14ac:dyDescent="0.25">
      <c r="B2476" s="1366"/>
      <c r="C2476" s="1366"/>
    </row>
    <row r="2477" spans="2:3" x14ac:dyDescent="0.25">
      <c r="B2477" s="1366"/>
      <c r="C2477" s="1366"/>
    </row>
    <row r="2478" spans="2:3" x14ac:dyDescent="0.25">
      <c r="B2478" s="1366"/>
      <c r="C2478" s="1366"/>
    </row>
    <row r="2479" spans="2:3" x14ac:dyDescent="0.25">
      <c r="B2479" s="1366"/>
      <c r="C2479" s="1366"/>
    </row>
    <row r="2480" spans="2:3" x14ac:dyDescent="0.25">
      <c r="B2480" s="1366"/>
      <c r="C2480" s="1366"/>
    </row>
    <row r="2481" spans="2:3" x14ac:dyDescent="0.25">
      <c r="B2481" s="1366"/>
      <c r="C2481" s="1366"/>
    </row>
    <row r="2482" spans="2:3" x14ac:dyDescent="0.25">
      <c r="B2482" s="1366"/>
      <c r="C2482" s="1366"/>
    </row>
    <row r="2483" spans="2:3" x14ac:dyDescent="0.25">
      <c r="B2483" s="1366"/>
      <c r="C2483" s="1366"/>
    </row>
    <row r="2484" spans="2:3" x14ac:dyDescent="0.25">
      <c r="B2484" s="1366"/>
      <c r="C2484" s="1366"/>
    </row>
    <row r="2485" spans="2:3" x14ac:dyDescent="0.25">
      <c r="B2485" s="1366"/>
      <c r="C2485" s="1366"/>
    </row>
    <row r="2486" spans="2:3" x14ac:dyDescent="0.25">
      <c r="B2486" s="1366"/>
      <c r="C2486" s="1366"/>
    </row>
    <row r="2487" spans="2:3" x14ac:dyDescent="0.25">
      <c r="B2487" s="1366"/>
      <c r="C2487" s="1366"/>
    </row>
    <row r="2488" spans="2:3" x14ac:dyDescent="0.25">
      <c r="B2488" s="1366"/>
      <c r="C2488" s="1366"/>
    </row>
    <row r="2489" spans="2:3" x14ac:dyDescent="0.25">
      <c r="B2489" s="1366"/>
      <c r="C2489" s="1366"/>
    </row>
    <row r="2490" spans="2:3" x14ac:dyDescent="0.25">
      <c r="B2490" s="1366"/>
      <c r="C2490" s="1366"/>
    </row>
    <row r="2491" spans="2:3" x14ac:dyDescent="0.25">
      <c r="B2491" s="1366"/>
      <c r="C2491" s="1366"/>
    </row>
    <row r="2492" spans="2:3" x14ac:dyDescent="0.25">
      <c r="B2492" s="1366"/>
      <c r="C2492" s="1366"/>
    </row>
    <row r="2493" spans="2:3" x14ac:dyDescent="0.25">
      <c r="B2493" s="1366"/>
      <c r="C2493" s="1366"/>
    </row>
    <row r="2494" spans="2:3" x14ac:dyDescent="0.25">
      <c r="B2494" s="1366"/>
      <c r="C2494" s="1366"/>
    </row>
    <row r="2495" spans="2:3" x14ac:dyDescent="0.25">
      <c r="B2495" s="1366"/>
      <c r="C2495" s="1366"/>
    </row>
    <row r="2496" spans="2:3" x14ac:dyDescent="0.25">
      <c r="B2496" s="1366"/>
      <c r="C2496" s="1366"/>
    </row>
    <row r="2497" spans="2:3" x14ac:dyDescent="0.25">
      <c r="B2497" s="1366"/>
      <c r="C2497" s="1366"/>
    </row>
    <row r="2498" spans="2:3" x14ac:dyDescent="0.25">
      <c r="B2498" s="1366"/>
      <c r="C2498" s="1366"/>
    </row>
    <row r="2499" spans="2:3" x14ac:dyDescent="0.25">
      <c r="B2499" s="1366"/>
      <c r="C2499" s="1366"/>
    </row>
    <row r="2500" spans="2:3" x14ac:dyDescent="0.25">
      <c r="B2500" s="1366"/>
      <c r="C2500" s="1366"/>
    </row>
    <row r="2501" spans="2:3" x14ac:dyDescent="0.25">
      <c r="B2501" s="1366"/>
      <c r="C2501" s="1366"/>
    </row>
    <row r="2502" spans="2:3" x14ac:dyDescent="0.25">
      <c r="B2502" s="1366"/>
      <c r="C2502" s="1366"/>
    </row>
    <row r="2503" spans="2:3" x14ac:dyDescent="0.25">
      <c r="B2503" s="1366"/>
      <c r="C2503" s="1366"/>
    </row>
    <row r="2504" spans="2:3" x14ac:dyDescent="0.25">
      <c r="B2504" s="1366"/>
      <c r="C2504" s="1366"/>
    </row>
    <row r="2505" spans="2:3" x14ac:dyDescent="0.25">
      <c r="B2505" s="1366"/>
      <c r="C2505" s="1366"/>
    </row>
    <row r="2506" spans="2:3" x14ac:dyDescent="0.25">
      <c r="B2506" s="1366"/>
      <c r="C2506" s="1366"/>
    </row>
    <row r="2507" spans="2:3" x14ac:dyDescent="0.25">
      <c r="B2507" s="1366"/>
      <c r="C2507" s="1366"/>
    </row>
    <row r="2508" spans="2:3" x14ac:dyDescent="0.25">
      <c r="B2508" s="1366"/>
      <c r="C2508" s="1366"/>
    </row>
    <row r="2509" spans="2:3" x14ac:dyDescent="0.25">
      <c r="B2509" s="1366"/>
      <c r="C2509" s="1366"/>
    </row>
    <row r="2510" spans="2:3" x14ac:dyDescent="0.25">
      <c r="B2510" s="1366"/>
      <c r="C2510" s="1366"/>
    </row>
    <row r="2511" spans="2:3" x14ac:dyDescent="0.25">
      <c r="B2511" s="1366"/>
      <c r="C2511" s="1366"/>
    </row>
    <row r="2512" spans="2:3" x14ac:dyDescent="0.25">
      <c r="B2512" s="1366"/>
      <c r="C2512" s="1366"/>
    </row>
    <row r="2513" spans="2:3" x14ac:dyDescent="0.25">
      <c r="B2513" s="1366"/>
      <c r="C2513" s="1366"/>
    </row>
    <row r="2514" spans="2:3" x14ac:dyDescent="0.25">
      <c r="B2514" s="1366"/>
      <c r="C2514" s="1366"/>
    </row>
    <row r="2515" spans="2:3" x14ac:dyDescent="0.25">
      <c r="B2515" s="1366"/>
      <c r="C2515" s="1366"/>
    </row>
    <row r="2516" spans="2:3" x14ac:dyDescent="0.25">
      <c r="B2516" s="1366"/>
      <c r="C2516" s="1366"/>
    </row>
    <row r="2517" spans="2:3" x14ac:dyDescent="0.25">
      <c r="B2517" s="1366"/>
      <c r="C2517" s="1366"/>
    </row>
    <row r="2518" spans="2:3" x14ac:dyDescent="0.25">
      <c r="B2518" s="1366"/>
      <c r="C2518" s="1366"/>
    </row>
    <row r="2519" spans="2:3" x14ac:dyDescent="0.25">
      <c r="B2519" s="1366"/>
      <c r="C2519" s="1366"/>
    </row>
    <row r="2520" spans="2:3" x14ac:dyDescent="0.25">
      <c r="B2520" s="1366"/>
      <c r="C2520" s="1366"/>
    </row>
    <row r="2521" spans="2:3" x14ac:dyDescent="0.25">
      <c r="B2521" s="1366"/>
      <c r="C2521" s="1366"/>
    </row>
    <row r="2522" spans="2:3" x14ac:dyDescent="0.25">
      <c r="B2522" s="1366"/>
      <c r="C2522" s="1366"/>
    </row>
    <row r="2523" spans="2:3" x14ac:dyDescent="0.25">
      <c r="B2523" s="1366"/>
      <c r="C2523" s="1366"/>
    </row>
    <row r="2524" spans="2:3" x14ac:dyDescent="0.25">
      <c r="B2524" s="1366"/>
      <c r="C2524" s="1366"/>
    </row>
    <row r="2525" spans="2:3" x14ac:dyDescent="0.25">
      <c r="B2525" s="1366"/>
      <c r="C2525" s="1366"/>
    </row>
    <row r="2526" spans="2:3" x14ac:dyDescent="0.25">
      <c r="B2526" s="1366"/>
      <c r="C2526" s="1366"/>
    </row>
    <row r="2527" spans="2:3" x14ac:dyDescent="0.25">
      <c r="B2527" s="1366"/>
      <c r="C2527" s="1366"/>
    </row>
    <row r="2528" spans="2:3" x14ac:dyDescent="0.25">
      <c r="B2528" s="1366"/>
      <c r="C2528" s="1366"/>
    </row>
    <row r="2529" spans="2:3" x14ac:dyDescent="0.25">
      <c r="B2529" s="1366"/>
      <c r="C2529" s="1366"/>
    </row>
    <row r="2530" spans="2:3" x14ac:dyDescent="0.25">
      <c r="B2530" s="1366"/>
      <c r="C2530" s="1366"/>
    </row>
    <row r="2531" spans="2:3" x14ac:dyDescent="0.25">
      <c r="B2531" s="1366"/>
      <c r="C2531" s="1366"/>
    </row>
    <row r="2532" spans="2:3" x14ac:dyDescent="0.25">
      <c r="B2532" s="1366"/>
      <c r="C2532" s="1366"/>
    </row>
    <row r="2533" spans="2:3" x14ac:dyDescent="0.25">
      <c r="B2533" s="1366"/>
      <c r="C2533" s="1366"/>
    </row>
    <row r="2534" spans="2:3" x14ac:dyDescent="0.25">
      <c r="B2534" s="1366"/>
      <c r="C2534" s="1366"/>
    </row>
    <row r="2535" spans="2:3" x14ac:dyDescent="0.25">
      <c r="B2535" s="1366"/>
      <c r="C2535" s="1366"/>
    </row>
    <row r="2536" spans="2:3" x14ac:dyDescent="0.25">
      <c r="B2536" s="1366"/>
      <c r="C2536" s="1366"/>
    </row>
    <row r="2537" spans="2:3" x14ac:dyDescent="0.25">
      <c r="B2537" s="1366"/>
      <c r="C2537" s="1366"/>
    </row>
    <row r="2538" spans="2:3" x14ac:dyDescent="0.25">
      <c r="B2538" s="1366"/>
      <c r="C2538" s="1366"/>
    </row>
    <row r="2539" spans="2:3" x14ac:dyDescent="0.25">
      <c r="B2539" s="1366"/>
      <c r="C2539" s="1366"/>
    </row>
    <row r="2540" spans="2:3" x14ac:dyDescent="0.25">
      <c r="B2540" s="1366"/>
      <c r="C2540" s="1366"/>
    </row>
    <row r="2541" spans="2:3" x14ac:dyDescent="0.25">
      <c r="B2541" s="1366"/>
      <c r="C2541" s="1366"/>
    </row>
    <row r="2542" spans="2:3" x14ac:dyDescent="0.25">
      <c r="B2542" s="1366"/>
      <c r="C2542" s="1366"/>
    </row>
    <row r="2543" spans="2:3" x14ac:dyDescent="0.25">
      <c r="B2543" s="1366"/>
      <c r="C2543" s="1366"/>
    </row>
    <row r="2544" spans="2:3" x14ac:dyDescent="0.25">
      <c r="B2544" s="1366"/>
      <c r="C2544" s="1366"/>
    </row>
    <row r="2545" spans="2:3" x14ac:dyDescent="0.25">
      <c r="B2545" s="1366"/>
      <c r="C2545" s="1366"/>
    </row>
    <row r="2546" spans="2:3" x14ac:dyDescent="0.25">
      <c r="B2546" s="1366"/>
      <c r="C2546" s="1366"/>
    </row>
    <row r="2547" spans="2:3" x14ac:dyDescent="0.25">
      <c r="B2547" s="1366"/>
      <c r="C2547" s="1366"/>
    </row>
    <row r="2548" spans="2:3" x14ac:dyDescent="0.25">
      <c r="B2548" s="1366"/>
      <c r="C2548" s="1366"/>
    </row>
    <row r="2549" spans="2:3" x14ac:dyDescent="0.25">
      <c r="B2549" s="1366"/>
      <c r="C2549" s="1366"/>
    </row>
    <row r="2550" spans="2:3" x14ac:dyDescent="0.25">
      <c r="B2550" s="1366"/>
      <c r="C2550" s="1366"/>
    </row>
    <row r="2551" spans="2:3" x14ac:dyDescent="0.25">
      <c r="B2551" s="1366"/>
      <c r="C2551" s="1366"/>
    </row>
    <row r="2552" spans="2:3" x14ac:dyDescent="0.25">
      <c r="B2552" s="1366"/>
      <c r="C2552" s="1366"/>
    </row>
    <row r="2553" spans="2:3" x14ac:dyDescent="0.25">
      <c r="B2553" s="1366"/>
      <c r="C2553" s="1366"/>
    </row>
    <row r="2554" spans="2:3" x14ac:dyDescent="0.25">
      <c r="B2554" s="1366"/>
      <c r="C2554" s="1366"/>
    </row>
    <row r="2555" spans="2:3" x14ac:dyDescent="0.25">
      <c r="B2555" s="1366"/>
      <c r="C2555" s="1366"/>
    </row>
    <row r="2556" spans="2:3" x14ac:dyDescent="0.25">
      <c r="B2556" s="1366"/>
      <c r="C2556" s="1366"/>
    </row>
    <row r="2557" spans="2:3" x14ac:dyDescent="0.25">
      <c r="B2557" s="1366"/>
      <c r="C2557" s="1366"/>
    </row>
    <row r="2558" spans="2:3" x14ac:dyDescent="0.25">
      <c r="B2558" s="1366"/>
      <c r="C2558" s="1366"/>
    </row>
    <row r="2559" spans="2:3" x14ac:dyDescent="0.25">
      <c r="B2559" s="1366"/>
      <c r="C2559" s="1366"/>
    </row>
    <row r="2560" spans="2:3" x14ac:dyDescent="0.25">
      <c r="B2560" s="1366"/>
      <c r="C2560" s="1366"/>
    </row>
    <row r="2561" spans="2:3" x14ac:dyDescent="0.25">
      <c r="B2561" s="1366"/>
      <c r="C2561" s="1366"/>
    </row>
    <row r="2562" spans="2:3" x14ac:dyDescent="0.25">
      <c r="B2562" s="1366"/>
      <c r="C2562" s="1366"/>
    </row>
    <row r="2563" spans="2:3" x14ac:dyDescent="0.25">
      <c r="B2563" s="1366"/>
      <c r="C2563" s="1366"/>
    </row>
    <row r="2564" spans="2:3" x14ac:dyDescent="0.25">
      <c r="B2564" s="1366"/>
      <c r="C2564" s="1366"/>
    </row>
    <row r="2565" spans="2:3" x14ac:dyDescent="0.25">
      <c r="B2565" s="1366"/>
      <c r="C2565" s="1366"/>
    </row>
    <row r="2566" spans="2:3" x14ac:dyDescent="0.25">
      <c r="B2566" s="1366"/>
      <c r="C2566" s="1366"/>
    </row>
    <row r="2567" spans="2:3" x14ac:dyDescent="0.25">
      <c r="B2567" s="1366"/>
      <c r="C2567" s="1366"/>
    </row>
    <row r="2568" spans="2:3" x14ac:dyDescent="0.25">
      <c r="B2568" s="1366"/>
      <c r="C2568" s="1366"/>
    </row>
    <row r="2569" spans="2:3" x14ac:dyDescent="0.25">
      <c r="B2569" s="1366"/>
      <c r="C2569" s="1366"/>
    </row>
    <row r="2570" spans="2:3" x14ac:dyDescent="0.25">
      <c r="B2570" s="1366"/>
      <c r="C2570" s="1366"/>
    </row>
    <row r="2571" spans="2:3" x14ac:dyDescent="0.25">
      <c r="B2571" s="1366"/>
      <c r="C2571" s="1366"/>
    </row>
    <row r="2572" spans="2:3" x14ac:dyDescent="0.25">
      <c r="B2572" s="1366"/>
      <c r="C2572" s="1366"/>
    </row>
    <row r="2573" spans="2:3" x14ac:dyDescent="0.25">
      <c r="B2573" s="1366"/>
      <c r="C2573" s="1366"/>
    </row>
    <row r="2574" spans="2:3" x14ac:dyDescent="0.25">
      <c r="B2574" s="1366"/>
      <c r="C2574" s="1366"/>
    </row>
    <row r="2575" spans="2:3" x14ac:dyDescent="0.25">
      <c r="B2575" s="1366"/>
      <c r="C2575" s="1366"/>
    </row>
    <row r="2576" spans="2:3" x14ac:dyDescent="0.25">
      <c r="B2576" s="1366"/>
      <c r="C2576" s="1366"/>
    </row>
    <row r="2577" spans="2:3" x14ac:dyDescent="0.25">
      <c r="B2577" s="1366"/>
      <c r="C2577" s="1366"/>
    </row>
    <row r="2578" spans="2:3" x14ac:dyDescent="0.25">
      <c r="B2578" s="1366"/>
      <c r="C2578" s="1366"/>
    </row>
    <row r="2579" spans="2:3" x14ac:dyDescent="0.25">
      <c r="B2579" s="1366"/>
      <c r="C2579" s="1366"/>
    </row>
    <row r="2580" spans="2:3" x14ac:dyDescent="0.25">
      <c r="B2580" s="1366"/>
      <c r="C2580" s="1366"/>
    </row>
    <row r="2581" spans="2:3" x14ac:dyDescent="0.25">
      <c r="B2581" s="1366"/>
      <c r="C2581" s="1366"/>
    </row>
    <row r="2582" spans="2:3" x14ac:dyDescent="0.25">
      <c r="B2582" s="1366"/>
      <c r="C2582" s="1366"/>
    </row>
    <row r="2583" spans="2:3" x14ac:dyDescent="0.25">
      <c r="B2583" s="1366"/>
      <c r="C2583" s="1366"/>
    </row>
    <row r="2584" spans="2:3" x14ac:dyDescent="0.25">
      <c r="B2584" s="1366"/>
      <c r="C2584" s="1366"/>
    </row>
    <row r="2585" spans="2:3" x14ac:dyDescent="0.25">
      <c r="B2585" s="1366"/>
      <c r="C2585" s="1366"/>
    </row>
    <row r="2586" spans="2:3" x14ac:dyDescent="0.25">
      <c r="B2586" s="1366"/>
      <c r="C2586" s="1366"/>
    </row>
    <row r="2587" spans="2:3" x14ac:dyDescent="0.25">
      <c r="B2587" s="1366"/>
      <c r="C2587" s="1366"/>
    </row>
    <row r="2588" spans="2:3" x14ac:dyDescent="0.25">
      <c r="B2588" s="1366"/>
      <c r="C2588" s="1366"/>
    </row>
    <row r="2589" spans="2:3" x14ac:dyDescent="0.25">
      <c r="B2589" s="1366"/>
      <c r="C2589" s="1366"/>
    </row>
    <row r="2590" spans="2:3" x14ac:dyDescent="0.25">
      <c r="B2590" s="1366"/>
      <c r="C2590" s="1366"/>
    </row>
    <row r="2591" spans="2:3" x14ac:dyDescent="0.25">
      <c r="B2591" s="1366"/>
      <c r="C2591" s="1366"/>
    </row>
    <row r="2592" spans="2:3" x14ac:dyDescent="0.25">
      <c r="B2592" s="1366"/>
      <c r="C2592" s="1366"/>
    </row>
    <row r="2593" spans="2:3" x14ac:dyDescent="0.25">
      <c r="B2593" s="1366"/>
      <c r="C2593" s="1366"/>
    </row>
    <row r="2594" spans="2:3" x14ac:dyDescent="0.25">
      <c r="B2594" s="1366"/>
      <c r="C2594" s="1366"/>
    </row>
    <row r="2595" spans="2:3" x14ac:dyDescent="0.25">
      <c r="B2595" s="1366"/>
      <c r="C2595" s="1366"/>
    </row>
    <row r="2596" spans="2:3" x14ac:dyDescent="0.25">
      <c r="B2596" s="1366"/>
      <c r="C2596" s="1366"/>
    </row>
    <row r="2597" spans="2:3" x14ac:dyDescent="0.25">
      <c r="B2597" s="1366"/>
      <c r="C2597" s="1366"/>
    </row>
    <row r="2598" spans="2:3" x14ac:dyDescent="0.25">
      <c r="B2598" s="1366"/>
      <c r="C2598" s="1366"/>
    </row>
    <row r="2599" spans="2:3" x14ac:dyDescent="0.25">
      <c r="B2599" s="1366"/>
      <c r="C2599" s="1366"/>
    </row>
    <row r="2600" spans="2:3" x14ac:dyDescent="0.25">
      <c r="B2600" s="1366"/>
      <c r="C2600" s="1366"/>
    </row>
    <row r="2601" spans="2:3" x14ac:dyDescent="0.25">
      <c r="B2601" s="1366"/>
      <c r="C2601" s="1366"/>
    </row>
    <row r="2602" spans="2:3" x14ac:dyDescent="0.25">
      <c r="B2602" s="1366"/>
      <c r="C2602" s="1366"/>
    </row>
    <row r="2603" spans="2:3" x14ac:dyDescent="0.25">
      <c r="B2603" s="1366"/>
      <c r="C2603" s="1366"/>
    </row>
    <row r="2604" spans="2:3" x14ac:dyDescent="0.25">
      <c r="B2604" s="1366"/>
      <c r="C2604" s="1366"/>
    </row>
    <row r="2605" spans="2:3" x14ac:dyDescent="0.25">
      <c r="B2605" s="1366"/>
      <c r="C2605" s="1366"/>
    </row>
    <row r="2606" spans="2:3" x14ac:dyDescent="0.25">
      <c r="B2606" s="1366"/>
      <c r="C2606" s="1366"/>
    </row>
    <row r="2607" spans="2:3" x14ac:dyDescent="0.25">
      <c r="B2607" s="1366"/>
      <c r="C2607" s="1366"/>
    </row>
    <row r="2608" spans="2:3" x14ac:dyDescent="0.25">
      <c r="B2608" s="1366"/>
      <c r="C2608" s="1366"/>
    </row>
    <row r="2609" spans="2:3" x14ac:dyDescent="0.25">
      <c r="B2609" s="1366"/>
      <c r="C2609" s="1366"/>
    </row>
    <row r="2610" spans="2:3" x14ac:dyDescent="0.25">
      <c r="B2610" s="1366"/>
      <c r="C2610" s="1366"/>
    </row>
    <row r="2611" spans="2:3" x14ac:dyDescent="0.25">
      <c r="B2611" s="1366"/>
      <c r="C2611" s="1366"/>
    </row>
    <row r="2612" spans="2:3" x14ac:dyDescent="0.25">
      <c r="B2612" s="1366"/>
      <c r="C2612" s="1366"/>
    </row>
    <row r="2613" spans="2:3" x14ac:dyDescent="0.25">
      <c r="B2613" s="1366"/>
      <c r="C2613" s="1366"/>
    </row>
    <row r="2614" spans="2:3" x14ac:dyDescent="0.25">
      <c r="B2614" s="1366"/>
      <c r="C2614" s="1366"/>
    </row>
    <row r="2615" spans="2:3" x14ac:dyDescent="0.25">
      <c r="B2615" s="1366"/>
      <c r="C2615" s="1366"/>
    </row>
    <row r="2616" spans="2:3" x14ac:dyDescent="0.25">
      <c r="B2616" s="1366"/>
      <c r="C2616" s="1366"/>
    </row>
    <row r="2617" spans="2:3" x14ac:dyDescent="0.25">
      <c r="B2617" s="1366"/>
      <c r="C2617" s="1366"/>
    </row>
    <row r="2618" spans="2:3" x14ac:dyDescent="0.25">
      <c r="B2618" s="1366"/>
      <c r="C2618" s="1366"/>
    </row>
    <row r="2619" spans="2:3" x14ac:dyDescent="0.25">
      <c r="B2619" s="1366"/>
      <c r="C2619" s="1366"/>
    </row>
    <row r="2620" spans="2:3" x14ac:dyDescent="0.25">
      <c r="B2620" s="1366"/>
      <c r="C2620" s="1366"/>
    </row>
    <row r="2621" spans="2:3" x14ac:dyDescent="0.25">
      <c r="B2621" s="1366"/>
      <c r="C2621" s="1366"/>
    </row>
    <row r="2622" spans="2:3" x14ac:dyDescent="0.25">
      <c r="B2622" s="1366"/>
      <c r="C2622" s="1366"/>
    </row>
    <row r="2623" spans="2:3" x14ac:dyDescent="0.25">
      <c r="B2623" s="1366"/>
      <c r="C2623" s="1366"/>
    </row>
    <row r="2624" spans="2:3" x14ac:dyDescent="0.25">
      <c r="B2624" s="1366"/>
      <c r="C2624" s="1366"/>
    </row>
    <row r="2625" spans="2:3" x14ac:dyDescent="0.25">
      <c r="B2625" s="1366"/>
      <c r="C2625" s="1366"/>
    </row>
    <row r="2626" spans="2:3" x14ac:dyDescent="0.25">
      <c r="B2626" s="1366"/>
      <c r="C2626" s="1366"/>
    </row>
    <row r="2627" spans="2:3" x14ac:dyDescent="0.25">
      <c r="B2627" s="1366"/>
      <c r="C2627" s="1366"/>
    </row>
    <row r="2628" spans="2:3" x14ac:dyDescent="0.25">
      <c r="B2628" s="1366"/>
      <c r="C2628" s="1366"/>
    </row>
    <row r="2629" spans="2:3" x14ac:dyDescent="0.25">
      <c r="B2629" s="1366"/>
      <c r="C2629" s="1366"/>
    </row>
    <row r="2630" spans="2:3" x14ac:dyDescent="0.25">
      <c r="B2630" s="1366"/>
      <c r="C2630" s="1366"/>
    </row>
    <row r="2631" spans="2:3" x14ac:dyDescent="0.25">
      <c r="B2631" s="1366"/>
      <c r="C2631" s="1366"/>
    </row>
    <row r="2632" spans="2:3" x14ac:dyDescent="0.25">
      <c r="B2632" s="1366"/>
      <c r="C2632" s="1366"/>
    </row>
    <row r="2633" spans="2:3" x14ac:dyDescent="0.25">
      <c r="B2633" s="1366"/>
      <c r="C2633" s="1366"/>
    </row>
    <row r="2634" spans="2:3" x14ac:dyDescent="0.25">
      <c r="B2634" s="1366"/>
      <c r="C2634" s="1366"/>
    </row>
    <row r="2635" spans="2:3" x14ac:dyDescent="0.25">
      <c r="B2635" s="1366"/>
      <c r="C2635" s="1366"/>
    </row>
    <row r="2636" spans="2:3" x14ac:dyDescent="0.25">
      <c r="B2636" s="1366"/>
      <c r="C2636" s="1366"/>
    </row>
    <row r="2637" spans="2:3" x14ac:dyDescent="0.25">
      <c r="B2637" s="1366"/>
      <c r="C2637" s="1366"/>
    </row>
    <row r="2638" spans="2:3" x14ac:dyDescent="0.25">
      <c r="B2638" s="1366"/>
      <c r="C2638" s="1366"/>
    </row>
    <row r="2639" spans="2:3" x14ac:dyDescent="0.25">
      <c r="B2639" s="1366"/>
      <c r="C2639" s="1366"/>
    </row>
    <row r="2640" spans="2:3" x14ac:dyDescent="0.25">
      <c r="B2640" s="1366"/>
      <c r="C2640" s="1366"/>
    </row>
    <row r="2641" spans="2:3" x14ac:dyDescent="0.25">
      <c r="B2641" s="1366"/>
      <c r="C2641" s="1366"/>
    </row>
    <row r="2642" spans="2:3" x14ac:dyDescent="0.25">
      <c r="B2642" s="1366"/>
      <c r="C2642" s="1366"/>
    </row>
    <row r="2643" spans="2:3" x14ac:dyDescent="0.25">
      <c r="B2643" s="1366"/>
      <c r="C2643" s="1366"/>
    </row>
    <row r="2644" spans="2:3" x14ac:dyDescent="0.25">
      <c r="B2644" s="1366"/>
      <c r="C2644" s="1366"/>
    </row>
    <row r="2645" spans="2:3" x14ac:dyDescent="0.25">
      <c r="B2645" s="1366"/>
      <c r="C2645" s="1366"/>
    </row>
    <row r="2646" spans="2:3" x14ac:dyDescent="0.25">
      <c r="B2646" s="1366"/>
      <c r="C2646" s="1366"/>
    </row>
    <row r="2647" spans="2:3" x14ac:dyDescent="0.25">
      <c r="B2647" s="1366"/>
      <c r="C2647" s="1366"/>
    </row>
    <row r="2648" spans="2:3" x14ac:dyDescent="0.25">
      <c r="B2648" s="1366"/>
      <c r="C2648" s="1366"/>
    </row>
    <row r="2649" spans="2:3" x14ac:dyDescent="0.25">
      <c r="B2649" s="1366"/>
      <c r="C2649" s="1366"/>
    </row>
    <row r="2650" spans="2:3" x14ac:dyDescent="0.25">
      <c r="B2650" s="1366"/>
      <c r="C2650" s="1366"/>
    </row>
    <row r="2651" spans="2:3" x14ac:dyDescent="0.25">
      <c r="B2651" s="1366"/>
      <c r="C2651" s="1366"/>
    </row>
    <row r="2652" spans="2:3" x14ac:dyDescent="0.25">
      <c r="B2652" s="1366"/>
      <c r="C2652" s="1366"/>
    </row>
    <row r="2653" spans="2:3" x14ac:dyDescent="0.25">
      <c r="B2653" s="1366"/>
      <c r="C2653" s="1366"/>
    </row>
    <row r="2654" spans="2:3" x14ac:dyDescent="0.25">
      <c r="B2654" s="1366"/>
      <c r="C2654" s="1366"/>
    </row>
    <row r="2655" spans="2:3" x14ac:dyDescent="0.25">
      <c r="B2655" s="1366"/>
      <c r="C2655" s="1366"/>
    </row>
    <row r="2656" spans="2:3" x14ac:dyDescent="0.25">
      <c r="B2656" s="1366"/>
      <c r="C2656" s="1366"/>
    </row>
    <row r="2657" spans="2:3" x14ac:dyDescent="0.25">
      <c r="B2657" s="1366"/>
      <c r="C2657" s="1366"/>
    </row>
    <row r="2658" spans="2:3" x14ac:dyDescent="0.25">
      <c r="B2658" s="1366"/>
      <c r="C2658" s="1366"/>
    </row>
    <row r="2659" spans="2:3" x14ac:dyDescent="0.25">
      <c r="B2659" s="1366"/>
      <c r="C2659" s="1366"/>
    </row>
    <row r="2660" spans="2:3" x14ac:dyDescent="0.25">
      <c r="B2660" s="1366"/>
      <c r="C2660" s="1366"/>
    </row>
    <row r="2661" spans="2:3" x14ac:dyDescent="0.25">
      <c r="B2661" s="1366"/>
      <c r="C2661" s="1366"/>
    </row>
    <row r="2662" spans="2:3" x14ac:dyDescent="0.25">
      <c r="B2662" s="1366"/>
      <c r="C2662" s="1366"/>
    </row>
    <row r="2663" spans="2:3" x14ac:dyDescent="0.25">
      <c r="B2663" s="1366"/>
      <c r="C2663" s="1366"/>
    </row>
    <row r="2664" spans="2:3" x14ac:dyDescent="0.25">
      <c r="B2664" s="1366"/>
      <c r="C2664" s="1366"/>
    </row>
    <row r="2665" spans="2:3" x14ac:dyDescent="0.25">
      <c r="B2665" s="1366"/>
      <c r="C2665" s="1366"/>
    </row>
    <row r="2666" spans="2:3" x14ac:dyDescent="0.25">
      <c r="B2666" s="1366"/>
      <c r="C2666" s="1366"/>
    </row>
    <row r="2667" spans="2:3" x14ac:dyDescent="0.25">
      <c r="B2667" s="1366"/>
      <c r="C2667" s="1366"/>
    </row>
    <row r="2668" spans="2:3" x14ac:dyDescent="0.25">
      <c r="B2668" s="1366"/>
      <c r="C2668" s="1366"/>
    </row>
    <row r="2669" spans="2:3" x14ac:dyDescent="0.25">
      <c r="B2669" s="1366"/>
      <c r="C2669" s="1366"/>
    </row>
    <row r="2670" spans="2:3" x14ac:dyDescent="0.25">
      <c r="B2670" s="1366"/>
      <c r="C2670" s="1366"/>
    </row>
    <row r="2671" spans="2:3" x14ac:dyDescent="0.25">
      <c r="B2671" s="1366"/>
      <c r="C2671" s="1366"/>
    </row>
    <row r="2672" spans="2:3" x14ac:dyDescent="0.25">
      <c r="B2672" s="1366"/>
      <c r="C2672" s="1366"/>
    </row>
    <row r="2673" spans="2:3" x14ac:dyDescent="0.25">
      <c r="B2673" s="1366"/>
      <c r="C2673" s="1366"/>
    </row>
    <row r="2674" spans="2:3" x14ac:dyDescent="0.25">
      <c r="B2674" s="1366"/>
      <c r="C2674" s="1366"/>
    </row>
    <row r="2675" spans="2:3" x14ac:dyDescent="0.25">
      <c r="B2675" s="1366"/>
      <c r="C2675" s="1366"/>
    </row>
    <row r="2676" spans="2:3" x14ac:dyDescent="0.25">
      <c r="B2676" s="1366"/>
      <c r="C2676" s="1366"/>
    </row>
    <row r="2677" spans="2:3" x14ac:dyDescent="0.25">
      <c r="B2677" s="1366"/>
      <c r="C2677" s="1366"/>
    </row>
    <row r="2678" spans="2:3" x14ac:dyDescent="0.25">
      <c r="B2678" s="1366"/>
      <c r="C2678" s="1366"/>
    </row>
    <row r="2679" spans="2:3" x14ac:dyDescent="0.25">
      <c r="B2679" s="1366"/>
      <c r="C2679" s="1366"/>
    </row>
    <row r="2680" spans="2:3" x14ac:dyDescent="0.25">
      <c r="B2680" s="1366"/>
      <c r="C2680" s="1366"/>
    </row>
    <row r="2681" spans="2:3" x14ac:dyDescent="0.25">
      <c r="B2681" s="1366"/>
      <c r="C2681" s="1366"/>
    </row>
    <row r="2682" spans="2:3" x14ac:dyDescent="0.25">
      <c r="B2682" s="1366"/>
      <c r="C2682" s="1366"/>
    </row>
    <row r="2683" spans="2:3" x14ac:dyDescent="0.25">
      <c r="B2683" s="1366"/>
      <c r="C2683" s="1366"/>
    </row>
    <row r="2684" spans="2:3" x14ac:dyDescent="0.25">
      <c r="B2684" s="1366"/>
      <c r="C2684" s="1366"/>
    </row>
    <row r="2685" spans="2:3" x14ac:dyDescent="0.25">
      <c r="B2685" s="1366"/>
      <c r="C2685" s="1366"/>
    </row>
    <row r="2686" spans="2:3" x14ac:dyDescent="0.25">
      <c r="B2686" s="1366"/>
      <c r="C2686" s="1366"/>
    </row>
    <row r="2687" spans="2:3" x14ac:dyDescent="0.25">
      <c r="B2687" s="1366"/>
      <c r="C2687" s="1366"/>
    </row>
    <row r="2688" spans="2:3" x14ac:dyDescent="0.25">
      <c r="B2688" s="1366"/>
      <c r="C2688" s="1366"/>
    </row>
    <row r="2689" spans="2:3" x14ac:dyDescent="0.25">
      <c r="B2689" s="1366"/>
      <c r="C2689" s="1366"/>
    </row>
    <row r="2690" spans="2:3" x14ac:dyDescent="0.25">
      <c r="B2690" s="1366"/>
      <c r="C2690" s="1366"/>
    </row>
    <row r="2691" spans="2:3" x14ac:dyDescent="0.25">
      <c r="B2691" s="1366"/>
      <c r="C2691" s="1366"/>
    </row>
    <row r="2692" spans="2:3" x14ac:dyDescent="0.25">
      <c r="B2692" s="1366"/>
      <c r="C2692" s="1366"/>
    </row>
    <row r="2693" spans="2:3" x14ac:dyDescent="0.25">
      <c r="B2693" s="1366"/>
      <c r="C2693" s="1366"/>
    </row>
    <row r="2694" spans="2:3" x14ac:dyDescent="0.25">
      <c r="B2694" s="1366"/>
      <c r="C2694" s="1366"/>
    </row>
    <row r="2695" spans="2:3" x14ac:dyDescent="0.25">
      <c r="B2695" s="1366"/>
      <c r="C2695" s="1366"/>
    </row>
    <row r="2696" spans="2:3" x14ac:dyDescent="0.25">
      <c r="B2696" s="1366"/>
      <c r="C2696" s="1366"/>
    </row>
    <row r="2697" spans="2:3" x14ac:dyDescent="0.25">
      <c r="B2697" s="1366"/>
      <c r="C2697" s="1366"/>
    </row>
    <row r="2698" spans="2:3" x14ac:dyDescent="0.25">
      <c r="B2698" s="1366"/>
      <c r="C2698" s="1366"/>
    </row>
    <row r="2699" spans="2:3" x14ac:dyDescent="0.25">
      <c r="B2699" s="1366"/>
      <c r="C2699" s="1366"/>
    </row>
    <row r="2700" spans="2:3" x14ac:dyDescent="0.25">
      <c r="B2700" s="1366"/>
      <c r="C2700" s="1366"/>
    </row>
    <row r="2701" spans="2:3" x14ac:dyDescent="0.25">
      <c r="B2701" s="1366"/>
      <c r="C2701" s="1366"/>
    </row>
    <row r="2702" spans="2:3" x14ac:dyDescent="0.25">
      <c r="B2702" s="1366"/>
      <c r="C2702" s="1366"/>
    </row>
    <row r="2703" spans="2:3" x14ac:dyDescent="0.25">
      <c r="B2703" s="1366"/>
      <c r="C2703" s="1366"/>
    </row>
    <row r="2704" spans="2:3" x14ac:dyDescent="0.25">
      <c r="B2704" s="1366"/>
      <c r="C2704" s="1366"/>
    </row>
    <row r="2705" spans="2:3" x14ac:dyDescent="0.25">
      <c r="B2705" s="1366"/>
      <c r="C2705" s="1366"/>
    </row>
    <row r="2706" spans="2:3" x14ac:dyDescent="0.25">
      <c r="B2706" s="1366"/>
      <c r="C2706" s="1366"/>
    </row>
    <row r="2707" spans="2:3" x14ac:dyDescent="0.25">
      <c r="B2707" s="1366"/>
      <c r="C2707" s="1366"/>
    </row>
    <row r="2708" spans="2:3" x14ac:dyDescent="0.25">
      <c r="B2708" s="1366"/>
      <c r="C2708" s="1366"/>
    </row>
    <row r="2709" spans="2:3" x14ac:dyDescent="0.25">
      <c r="B2709" s="1366"/>
      <c r="C2709" s="1366"/>
    </row>
    <row r="2710" spans="2:3" x14ac:dyDescent="0.25">
      <c r="B2710" s="1366"/>
      <c r="C2710" s="1366"/>
    </row>
    <row r="2711" spans="2:3" x14ac:dyDescent="0.25">
      <c r="B2711" s="1366"/>
      <c r="C2711" s="1366"/>
    </row>
    <row r="2712" spans="2:3" x14ac:dyDescent="0.25">
      <c r="B2712" s="1366"/>
      <c r="C2712" s="1366"/>
    </row>
    <row r="2713" spans="2:3" x14ac:dyDescent="0.25">
      <c r="B2713" s="1366"/>
      <c r="C2713" s="1366"/>
    </row>
    <row r="2714" spans="2:3" x14ac:dyDescent="0.25">
      <c r="B2714" s="1366"/>
      <c r="C2714" s="1366"/>
    </row>
    <row r="2715" spans="2:3" x14ac:dyDescent="0.25">
      <c r="B2715" s="1366"/>
      <c r="C2715" s="1366"/>
    </row>
    <row r="2716" spans="2:3" x14ac:dyDescent="0.25">
      <c r="B2716" s="1366"/>
      <c r="C2716" s="1366"/>
    </row>
    <row r="2717" spans="2:3" x14ac:dyDescent="0.25">
      <c r="B2717" s="1366"/>
      <c r="C2717" s="1366"/>
    </row>
    <row r="2718" spans="2:3" x14ac:dyDescent="0.25">
      <c r="B2718" s="1366"/>
      <c r="C2718" s="1366"/>
    </row>
    <row r="2719" spans="2:3" x14ac:dyDescent="0.25">
      <c r="B2719" s="1366"/>
      <c r="C2719" s="1366"/>
    </row>
    <row r="2720" spans="2:3" x14ac:dyDescent="0.25">
      <c r="B2720" s="1366"/>
      <c r="C2720" s="1366"/>
    </row>
    <row r="2721" spans="2:3" x14ac:dyDescent="0.25">
      <c r="B2721" s="1366"/>
      <c r="C2721" s="1366"/>
    </row>
    <row r="2722" spans="2:3" x14ac:dyDescent="0.25">
      <c r="B2722" s="1366"/>
      <c r="C2722" s="1366"/>
    </row>
    <row r="2723" spans="2:3" x14ac:dyDescent="0.25">
      <c r="B2723" s="1366"/>
      <c r="C2723" s="1366"/>
    </row>
    <row r="2724" spans="2:3" x14ac:dyDescent="0.25">
      <c r="B2724" s="1366"/>
      <c r="C2724" s="1366"/>
    </row>
    <row r="2725" spans="2:3" x14ac:dyDescent="0.25">
      <c r="B2725" s="1366"/>
      <c r="C2725" s="1366"/>
    </row>
    <row r="2726" spans="2:3" x14ac:dyDescent="0.25">
      <c r="B2726" s="1366"/>
      <c r="C2726" s="1366"/>
    </row>
    <row r="2727" spans="2:3" x14ac:dyDescent="0.25">
      <c r="B2727" s="1366"/>
      <c r="C2727" s="1366"/>
    </row>
    <row r="2728" spans="2:3" x14ac:dyDescent="0.25">
      <c r="B2728" s="1366"/>
      <c r="C2728" s="1366"/>
    </row>
    <row r="2729" spans="2:3" x14ac:dyDescent="0.25">
      <c r="B2729" s="1366"/>
      <c r="C2729" s="1366"/>
    </row>
    <row r="2730" spans="2:3" x14ac:dyDescent="0.25">
      <c r="B2730" s="1366"/>
      <c r="C2730" s="1366"/>
    </row>
    <row r="2731" spans="2:3" x14ac:dyDescent="0.25">
      <c r="B2731" s="1366"/>
      <c r="C2731" s="1366"/>
    </row>
    <row r="2732" spans="2:3" x14ac:dyDescent="0.25">
      <c r="B2732" s="1366"/>
      <c r="C2732" s="1366"/>
    </row>
    <row r="2733" spans="2:3" x14ac:dyDescent="0.25">
      <c r="B2733" s="1366"/>
      <c r="C2733" s="1366"/>
    </row>
    <row r="2734" spans="2:3" x14ac:dyDescent="0.25">
      <c r="B2734" s="1366"/>
      <c r="C2734" s="1366"/>
    </row>
    <row r="2735" spans="2:3" x14ac:dyDescent="0.25">
      <c r="B2735" s="1366"/>
      <c r="C2735" s="1366"/>
    </row>
    <row r="2736" spans="2:3" x14ac:dyDescent="0.25">
      <c r="B2736" s="1366"/>
      <c r="C2736" s="1366"/>
    </row>
    <row r="2737" spans="2:3" x14ac:dyDescent="0.25">
      <c r="B2737" s="1366"/>
      <c r="C2737" s="1366"/>
    </row>
    <row r="2738" spans="2:3" x14ac:dyDescent="0.25">
      <c r="B2738" s="1366"/>
      <c r="C2738" s="1366"/>
    </row>
    <row r="2739" spans="2:3" x14ac:dyDescent="0.25">
      <c r="B2739" s="1366"/>
      <c r="C2739" s="1366"/>
    </row>
    <row r="2740" spans="2:3" x14ac:dyDescent="0.25">
      <c r="B2740" s="1366"/>
      <c r="C2740" s="1366"/>
    </row>
    <row r="2741" spans="2:3" x14ac:dyDescent="0.25">
      <c r="B2741" s="1366"/>
      <c r="C2741" s="1366"/>
    </row>
    <row r="2742" spans="2:3" x14ac:dyDescent="0.25">
      <c r="B2742" s="1366"/>
      <c r="C2742" s="1366"/>
    </row>
    <row r="2743" spans="2:3" x14ac:dyDescent="0.25">
      <c r="B2743" s="1366"/>
      <c r="C2743" s="1366"/>
    </row>
    <row r="2744" spans="2:3" x14ac:dyDescent="0.25">
      <c r="B2744" s="1366"/>
      <c r="C2744" s="1366"/>
    </row>
    <row r="2745" spans="2:3" x14ac:dyDescent="0.25">
      <c r="B2745" s="1366"/>
      <c r="C2745" s="1366"/>
    </row>
    <row r="2746" spans="2:3" x14ac:dyDescent="0.25">
      <c r="B2746" s="1366"/>
      <c r="C2746" s="1366"/>
    </row>
    <row r="2747" spans="2:3" x14ac:dyDescent="0.25">
      <c r="B2747" s="1366"/>
      <c r="C2747" s="1366"/>
    </row>
    <row r="2748" spans="2:3" x14ac:dyDescent="0.25">
      <c r="B2748" s="1366"/>
      <c r="C2748" s="1366"/>
    </row>
    <row r="2749" spans="2:3" x14ac:dyDescent="0.25">
      <c r="B2749" s="1366"/>
      <c r="C2749" s="1366"/>
    </row>
    <row r="2750" spans="2:3" x14ac:dyDescent="0.25">
      <c r="B2750" s="1366"/>
      <c r="C2750" s="1366"/>
    </row>
    <row r="2751" spans="2:3" x14ac:dyDescent="0.25">
      <c r="B2751" s="1366"/>
      <c r="C2751" s="1366"/>
    </row>
    <row r="2752" spans="2:3" x14ac:dyDescent="0.25">
      <c r="B2752" s="1366"/>
      <c r="C2752" s="1366"/>
    </row>
    <row r="2753" spans="2:3" x14ac:dyDescent="0.25">
      <c r="B2753" s="1366"/>
      <c r="C2753" s="1366"/>
    </row>
    <row r="2754" spans="2:3" x14ac:dyDescent="0.25">
      <c r="B2754" s="1366"/>
      <c r="C2754" s="1366"/>
    </row>
    <row r="2755" spans="2:3" x14ac:dyDescent="0.25">
      <c r="B2755" s="1366"/>
      <c r="C2755" s="1366"/>
    </row>
    <row r="2756" spans="2:3" x14ac:dyDescent="0.25">
      <c r="B2756" s="1366"/>
      <c r="C2756" s="1366"/>
    </row>
    <row r="2757" spans="2:3" x14ac:dyDescent="0.25">
      <c r="B2757" s="1366"/>
      <c r="C2757" s="1366"/>
    </row>
    <row r="2758" spans="2:3" x14ac:dyDescent="0.25">
      <c r="B2758" s="1366"/>
      <c r="C2758" s="1366"/>
    </row>
    <row r="2759" spans="2:3" x14ac:dyDescent="0.25">
      <c r="B2759" s="1366"/>
      <c r="C2759" s="1366"/>
    </row>
    <row r="2760" spans="2:3" x14ac:dyDescent="0.25">
      <c r="B2760" s="1366"/>
      <c r="C2760" s="1366"/>
    </row>
    <row r="2761" spans="2:3" x14ac:dyDescent="0.25">
      <c r="B2761" s="1366"/>
      <c r="C2761" s="1366"/>
    </row>
    <row r="2762" spans="2:3" x14ac:dyDescent="0.25">
      <c r="B2762" s="1366"/>
      <c r="C2762" s="1366"/>
    </row>
    <row r="2763" spans="2:3" x14ac:dyDescent="0.25">
      <c r="B2763" s="1366"/>
      <c r="C2763" s="1366"/>
    </row>
    <row r="2764" spans="2:3" x14ac:dyDescent="0.25">
      <c r="B2764" s="1366"/>
      <c r="C2764" s="1366"/>
    </row>
    <row r="2765" spans="2:3" x14ac:dyDescent="0.25">
      <c r="B2765" s="1366"/>
      <c r="C2765" s="1366"/>
    </row>
    <row r="2766" spans="2:3" x14ac:dyDescent="0.25">
      <c r="B2766" s="1366"/>
      <c r="C2766" s="1366"/>
    </row>
    <row r="2767" spans="2:3" x14ac:dyDescent="0.25">
      <c r="B2767" s="1366"/>
      <c r="C2767" s="1366"/>
    </row>
    <row r="2768" spans="2:3" x14ac:dyDescent="0.25">
      <c r="B2768" s="1366"/>
      <c r="C2768" s="1366"/>
    </row>
    <row r="2769" spans="2:3" x14ac:dyDescent="0.25">
      <c r="B2769" s="1366"/>
      <c r="C2769" s="1366"/>
    </row>
    <row r="2770" spans="2:3" x14ac:dyDescent="0.25">
      <c r="B2770" s="1366"/>
      <c r="C2770" s="1366"/>
    </row>
    <row r="2771" spans="2:3" x14ac:dyDescent="0.25">
      <c r="B2771" s="1366"/>
      <c r="C2771" s="1366"/>
    </row>
    <row r="2772" spans="2:3" x14ac:dyDescent="0.25">
      <c r="B2772" s="1366"/>
      <c r="C2772" s="1366"/>
    </row>
    <row r="2773" spans="2:3" x14ac:dyDescent="0.25">
      <c r="B2773" s="1366"/>
      <c r="C2773" s="1366"/>
    </row>
    <row r="2774" spans="2:3" x14ac:dyDescent="0.25">
      <c r="B2774" s="1366"/>
      <c r="C2774" s="1366"/>
    </row>
    <row r="2775" spans="2:3" x14ac:dyDescent="0.25">
      <c r="B2775" s="1366"/>
      <c r="C2775" s="1366"/>
    </row>
    <row r="2776" spans="2:3" x14ac:dyDescent="0.25">
      <c r="B2776" s="1366"/>
      <c r="C2776" s="1366"/>
    </row>
    <row r="2777" spans="2:3" x14ac:dyDescent="0.25">
      <c r="B2777" s="1366"/>
      <c r="C2777" s="1366"/>
    </row>
    <row r="2778" spans="2:3" x14ac:dyDescent="0.25">
      <c r="B2778" s="1366"/>
      <c r="C2778" s="1366"/>
    </row>
    <row r="2779" spans="2:3" x14ac:dyDescent="0.25">
      <c r="B2779" s="1366"/>
      <c r="C2779" s="1366"/>
    </row>
    <row r="2780" spans="2:3" x14ac:dyDescent="0.25">
      <c r="B2780" s="1366"/>
      <c r="C2780" s="1366"/>
    </row>
    <row r="2781" spans="2:3" x14ac:dyDescent="0.25">
      <c r="B2781" s="1366"/>
      <c r="C2781" s="1366"/>
    </row>
    <row r="2782" spans="2:3" x14ac:dyDescent="0.25">
      <c r="B2782" s="1366"/>
      <c r="C2782" s="1366"/>
    </row>
    <row r="2783" spans="2:3" x14ac:dyDescent="0.25">
      <c r="B2783" s="1366"/>
      <c r="C2783" s="1366"/>
    </row>
    <row r="2784" spans="2:3" x14ac:dyDescent="0.25">
      <c r="B2784" s="1366"/>
      <c r="C2784" s="1366"/>
    </row>
    <row r="2785" spans="2:3" x14ac:dyDescent="0.25">
      <c r="B2785" s="1366"/>
      <c r="C2785" s="1366"/>
    </row>
    <row r="2786" spans="2:3" x14ac:dyDescent="0.25">
      <c r="B2786" s="1366"/>
      <c r="C2786" s="1366"/>
    </row>
    <row r="2787" spans="2:3" x14ac:dyDescent="0.25">
      <c r="B2787" s="1366"/>
      <c r="C2787" s="1366"/>
    </row>
    <row r="2788" spans="2:3" x14ac:dyDescent="0.25">
      <c r="B2788" s="1366"/>
      <c r="C2788" s="1366"/>
    </row>
    <row r="2789" spans="2:3" x14ac:dyDescent="0.25">
      <c r="B2789" s="1366"/>
      <c r="C2789" s="1366"/>
    </row>
    <row r="2790" spans="2:3" x14ac:dyDescent="0.25">
      <c r="B2790" s="1366"/>
      <c r="C2790" s="1366"/>
    </row>
    <row r="2791" spans="2:3" x14ac:dyDescent="0.25">
      <c r="B2791" s="1366"/>
      <c r="C2791" s="1366"/>
    </row>
    <row r="2792" spans="2:3" x14ac:dyDescent="0.25">
      <c r="B2792" s="1366"/>
      <c r="C2792" s="1366"/>
    </row>
    <row r="2793" spans="2:3" x14ac:dyDescent="0.25">
      <c r="B2793" s="1366"/>
      <c r="C2793" s="1366"/>
    </row>
    <row r="2794" spans="2:3" x14ac:dyDescent="0.25">
      <c r="B2794" s="1366"/>
      <c r="C2794" s="1366"/>
    </row>
    <row r="2795" spans="2:3" x14ac:dyDescent="0.25">
      <c r="B2795" s="1366"/>
      <c r="C2795" s="1366"/>
    </row>
    <row r="2796" spans="2:3" x14ac:dyDescent="0.25">
      <c r="B2796" s="1366"/>
      <c r="C2796" s="1366"/>
    </row>
    <row r="2797" spans="2:3" x14ac:dyDescent="0.25">
      <c r="B2797" s="1366"/>
      <c r="C2797" s="1366"/>
    </row>
    <row r="2798" spans="2:3" x14ac:dyDescent="0.25">
      <c r="B2798" s="1366"/>
      <c r="C2798" s="1366"/>
    </row>
    <row r="2799" spans="2:3" x14ac:dyDescent="0.25">
      <c r="B2799" s="1366"/>
      <c r="C2799" s="1366"/>
    </row>
    <row r="2800" spans="2:3" x14ac:dyDescent="0.25">
      <c r="B2800" s="1366"/>
      <c r="C2800" s="1366"/>
    </row>
    <row r="2801" spans="2:3" x14ac:dyDescent="0.25">
      <c r="B2801" s="1366"/>
      <c r="C2801" s="1366"/>
    </row>
    <row r="2802" spans="2:3" x14ac:dyDescent="0.25">
      <c r="B2802" s="1366"/>
      <c r="C2802" s="1366"/>
    </row>
    <row r="2803" spans="2:3" x14ac:dyDescent="0.25">
      <c r="B2803" s="1366"/>
      <c r="C2803" s="1366"/>
    </row>
    <row r="2804" spans="2:3" x14ac:dyDescent="0.25">
      <c r="B2804" s="1366"/>
      <c r="C2804" s="1366"/>
    </row>
    <row r="2805" spans="2:3" x14ac:dyDescent="0.25">
      <c r="B2805" s="1366"/>
      <c r="C2805" s="1366"/>
    </row>
    <row r="2806" spans="2:3" x14ac:dyDescent="0.25">
      <c r="B2806" s="1366"/>
      <c r="C2806" s="1366"/>
    </row>
    <row r="2807" spans="2:3" x14ac:dyDescent="0.25">
      <c r="B2807" s="1366"/>
      <c r="C2807" s="1366"/>
    </row>
    <row r="2808" spans="2:3" x14ac:dyDescent="0.25">
      <c r="B2808" s="1366"/>
      <c r="C2808" s="1366"/>
    </row>
    <row r="2809" spans="2:3" x14ac:dyDescent="0.25">
      <c r="B2809" s="1366"/>
      <c r="C2809" s="1366"/>
    </row>
    <row r="2810" spans="2:3" x14ac:dyDescent="0.25">
      <c r="B2810" s="1366"/>
      <c r="C2810" s="1366"/>
    </row>
    <row r="2811" spans="2:3" x14ac:dyDescent="0.25">
      <c r="B2811" s="1366"/>
      <c r="C2811" s="1366"/>
    </row>
    <row r="2812" spans="2:3" x14ac:dyDescent="0.25">
      <c r="B2812" s="1366"/>
      <c r="C2812" s="1366"/>
    </row>
    <row r="2813" spans="2:3" x14ac:dyDescent="0.25">
      <c r="B2813" s="1366"/>
      <c r="C2813" s="1366"/>
    </row>
    <row r="2814" spans="2:3" x14ac:dyDescent="0.25">
      <c r="B2814" s="1366"/>
      <c r="C2814" s="1366"/>
    </row>
    <row r="2815" spans="2:3" x14ac:dyDescent="0.25">
      <c r="B2815" s="1366"/>
      <c r="C2815" s="1366"/>
    </row>
    <row r="2816" spans="2:3" x14ac:dyDescent="0.25">
      <c r="B2816" s="1366"/>
      <c r="C2816" s="1366"/>
    </row>
    <row r="2817" spans="2:3" x14ac:dyDescent="0.25">
      <c r="B2817" s="1366"/>
      <c r="C2817" s="1366"/>
    </row>
    <row r="2818" spans="2:3" x14ac:dyDescent="0.25">
      <c r="B2818" s="1366"/>
      <c r="C2818" s="1366"/>
    </row>
    <row r="2819" spans="2:3" x14ac:dyDescent="0.25">
      <c r="B2819" s="1366"/>
      <c r="C2819" s="1366"/>
    </row>
    <row r="2820" spans="2:3" x14ac:dyDescent="0.25">
      <c r="B2820" s="1366"/>
      <c r="C2820" s="1366"/>
    </row>
    <row r="2821" spans="2:3" x14ac:dyDescent="0.25">
      <c r="B2821" s="1366"/>
      <c r="C2821" s="1366"/>
    </row>
    <row r="2822" spans="2:3" x14ac:dyDescent="0.25">
      <c r="B2822" s="1366"/>
      <c r="C2822" s="1366"/>
    </row>
    <row r="2823" spans="2:3" x14ac:dyDescent="0.25">
      <c r="B2823" s="1366"/>
      <c r="C2823" s="1366"/>
    </row>
    <row r="2824" spans="2:3" x14ac:dyDescent="0.25">
      <c r="B2824" s="1366"/>
      <c r="C2824" s="1366"/>
    </row>
    <row r="2825" spans="2:3" x14ac:dyDescent="0.25">
      <c r="B2825" s="1366"/>
      <c r="C2825" s="1366"/>
    </row>
    <row r="2826" spans="2:3" x14ac:dyDescent="0.25">
      <c r="B2826" s="1366"/>
      <c r="C2826" s="1366"/>
    </row>
    <row r="2827" spans="2:3" x14ac:dyDescent="0.25">
      <c r="B2827" s="1366"/>
      <c r="C2827" s="1366"/>
    </row>
    <row r="2828" spans="2:3" x14ac:dyDescent="0.25">
      <c r="B2828" s="1366"/>
      <c r="C2828" s="1366"/>
    </row>
    <row r="2829" spans="2:3" x14ac:dyDescent="0.25">
      <c r="B2829" s="1366"/>
      <c r="C2829" s="1366"/>
    </row>
    <row r="2830" spans="2:3" x14ac:dyDescent="0.25">
      <c r="B2830" s="1366"/>
      <c r="C2830" s="1366"/>
    </row>
    <row r="2831" spans="2:3" x14ac:dyDescent="0.25">
      <c r="B2831" s="1366"/>
      <c r="C2831" s="1366"/>
    </row>
    <row r="2832" spans="2:3" x14ac:dyDescent="0.25">
      <c r="B2832" s="1366"/>
      <c r="C2832" s="1366"/>
    </row>
    <row r="2833" spans="2:3" x14ac:dyDescent="0.25">
      <c r="B2833" s="1366"/>
      <c r="C2833" s="1366"/>
    </row>
    <row r="2834" spans="2:3" x14ac:dyDescent="0.25">
      <c r="B2834" s="1366"/>
      <c r="C2834" s="1366"/>
    </row>
    <row r="2835" spans="2:3" x14ac:dyDescent="0.25">
      <c r="B2835" s="1366"/>
      <c r="C2835" s="1366"/>
    </row>
    <row r="2836" spans="2:3" x14ac:dyDescent="0.25">
      <c r="B2836" s="1366"/>
      <c r="C2836" s="1366"/>
    </row>
    <row r="2837" spans="2:3" x14ac:dyDescent="0.25">
      <c r="B2837" s="1366"/>
      <c r="C2837" s="1366"/>
    </row>
    <row r="2838" spans="2:3" x14ac:dyDescent="0.25">
      <c r="B2838" s="1366"/>
      <c r="C2838" s="1366"/>
    </row>
    <row r="2839" spans="2:3" x14ac:dyDescent="0.25">
      <c r="B2839" s="1366"/>
      <c r="C2839" s="1366"/>
    </row>
    <row r="2840" spans="2:3" x14ac:dyDescent="0.25">
      <c r="B2840" s="1366"/>
      <c r="C2840" s="1366"/>
    </row>
    <row r="2841" spans="2:3" x14ac:dyDescent="0.25">
      <c r="B2841" s="1366"/>
      <c r="C2841" s="1366"/>
    </row>
    <row r="2842" spans="2:3" x14ac:dyDescent="0.25">
      <c r="B2842" s="1366"/>
      <c r="C2842" s="1366"/>
    </row>
    <row r="2843" spans="2:3" x14ac:dyDescent="0.25">
      <c r="B2843" s="1366"/>
      <c r="C2843" s="1366"/>
    </row>
    <row r="2844" spans="2:3" x14ac:dyDescent="0.25">
      <c r="B2844" s="1366"/>
      <c r="C2844" s="1366"/>
    </row>
    <row r="2845" spans="2:3" x14ac:dyDescent="0.25">
      <c r="B2845" s="1366"/>
      <c r="C2845" s="1366"/>
    </row>
    <row r="2846" spans="2:3" x14ac:dyDescent="0.25">
      <c r="B2846" s="1366"/>
      <c r="C2846" s="1366"/>
    </row>
    <row r="2847" spans="2:3" x14ac:dyDescent="0.25">
      <c r="B2847" s="1366"/>
      <c r="C2847" s="1366"/>
    </row>
    <row r="2848" spans="2:3" x14ac:dyDescent="0.25">
      <c r="B2848" s="1366"/>
      <c r="C2848" s="1366"/>
    </row>
    <row r="2849" spans="2:3" x14ac:dyDescent="0.25">
      <c r="B2849" s="1366"/>
      <c r="C2849" s="1366"/>
    </row>
    <row r="2850" spans="2:3" x14ac:dyDescent="0.25">
      <c r="B2850" s="1366"/>
      <c r="C2850" s="1366"/>
    </row>
    <row r="2851" spans="2:3" x14ac:dyDescent="0.25">
      <c r="B2851" s="1366"/>
      <c r="C2851" s="1366"/>
    </row>
    <row r="2852" spans="2:3" x14ac:dyDescent="0.25">
      <c r="B2852" s="1366"/>
      <c r="C2852" s="1366"/>
    </row>
    <row r="2853" spans="2:3" x14ac:dyDescent="0.25">
      <c r="B2853" s="1366"/>
      <c r="C2853" s="1366"/>
    </row>
    <row r="2854" spans="2:3" x14ac:dyDescent="0.25">
      <c r="B2854" s="1366"/>
      <c r="C2854" s="1366"/>
    </row>
    <row r="2855" spans="2:3" x14ac:dyDescent="0.25">
      <c r="B2855" s="1366"/>
      <c r="C2855" s="1366"/>
    </row>
    <row r="2856" spans="2:3" x14ac:dyDescent="0.25">
      <c r="B2856" s="1366"/>
      <c r="C2856" s="1366"/>
    </row>
    <row r="2857" spans="2:3" x14ac:dyDescent="0.25">
      <c r="B2857" s="1366"/>
      <c r="C2857" s="1366"/>
    </row>
    <row r="2858" spans="2:3" x14ac:dyDescent="0.25">
      <c r="B2858" s="1366"/>
      <c r="C2858" s="1366"/>
    </row>
    <row r="2859" spans="2:3" x14ac:dyDescent="0.25">
      <c r="B2859" s="1366"/>
      <c r="C2859" s="1366"/>
    </row>
    <row r="2860" spans="2:3" x14ac:dyDescent="0.25">
      <c r="B2860" s="1366"/>
      <c r="C2860" s="1366"/>
    </row>
    <row r="2861" spans="2:3" x14ac:dyDescent="0.25">
      <c r="B2861" s="1366"/>
      <c r="C2861" s="1366"/>
    </row>
    <row r="2862" spans="2:3" x14ac:dyDescent="0.25">
      <c r="B2862" s="1366"/>
      <c r="C2862" s="1366"/>
    </row>
    <row r="2863" spans="2:3" x14ac:dyDescent="0.25">
      <c r="B2863" s="1366"/>
      <c r="C2863" s="1366"/>
    </row>
    <row r="2864" spans="2:3" x14ac:dyDescent="0.25">
      <c r="B2864" s="1366"/>
      <c r="C2864" s="1366"/>
    </row>
    <row r="2865" spans="2:3" x14ac:dyDescent="0.25">
      <c r="B2865" s="1366"/>
      <c r="C2865" s="1366"/>
    </row>
    <row r="2866" spans="2:3" x14ac:dyDescent="0.25">
      <c r="B2866" s="1366"/>
      <c r="C2866" s="1366"/>
    </row>
    <row r="2867" spans="2:3" x14ac:dyDescent="0.25">
      <c r="B2867" s="1366"/>
      <c r="C2867" s="1366"/>
    </row>
    <row r="2868" spans="2:3" x14ac:dyDescent="0.25">
      <c r="B2868" s="1366"/>
      <c r="C2868" s="1366"/>
    </row>
    <row r="2869" spans="2:3" x14ac:dyDescent="0.25">
      <c r="B2869" s="1366"/>
      <c r="C2869" s="1366"/>
    </row>
    <row r="2870" spans="2:3" x14ac:dyDescent="0.25">
      <c r="B2870" s="1366"/>
      <c r="C2870" s="1366"/>
    </row>
    <row r="2871" spans="2:3" x14ac:dyDescent="0.25">
      <c r="B2871" s="1366"/>
      <c r="C2871" s="1366"/>
    </row>
    <row r="2872" spans="2:3" x14ac:dyDescent="0.25">
      <c r="B2872" s="1366"/>
      <c r="C2872" s="1366"/>
    </row>
    <row r="2873" spans="2:3" x14ac:dyDescent="0.25">
      <c r="B2873" s="1366"/>
      <c r="C2873" s="1366"/>
    </row>
    <row r="2874" spans="2:3" x14ac:dyDescent="0.25">
      <c r="B2874" s="1366"/>
      <c r="C2874" s="1366"/>
    </row>
    <row r="2875" spans="2:3" x14ac:dyDescent="0.25">
      <c r="B2875" s="1366"/>
      <c r="C2875" s="1366"/>
    </row>
    <row r="2876" spans="2:3" x14ac:dyDescent="0.25">
      <c r="B2876" s="1366"/>
      <c r="C2876" s="1366"/>
    </row>
    <row r="2877" spans="2:3" x14ac:dyDescent="0.25">
      <c r="B2877" s="1366"/>
      <c r="C2877" s="1366"/>
    </row>
    <row r="2878" spans="2:3" x14ac:dyDescent="0.25">
      <c r="B2878" s="1366"/>
      <c r="C2878" s="1366"/>
    </row>
    <row r="2879" spans="2:3" x14ac:dyDescent="0.25">
      <c r="B2879" s="1366"/>
      <c r="C2879" s="1366"/>
    </row>
    <row r="2880" spans="2:3" x14ac:dyDescent="0.25">
      <c r="B2880" s="1366"/>
      <c r="C2880" s="1366"/>
    </row>
    <row r="2881" spans="2:3" x14ac:dyDescent="0.25">
      <c r="B2881" s="1366"/>
      <c r="C2881" s="1366"/>
    </row>
    <row r="2882" spans="2:3" x14ac:dyDescent="0.25">
      <c r="B2882" s="1366"/>
      <c r="C2882" s="1366"/>
    </row>
    <row r="2883" spans="2:3" x14ac:dyDescent="0.25">
      <c r="B2883" s="1366"/>
      <c r="C2883" s="1366"/>
    </row>
    <row r="2884" spans="2:3" x14ac:dyDescent="0.25">
      <c r="B2884" s="1366"/>
      <c r="C2884" s="1366"/>
    </row>
    <row r="2885" spans="2:3" x14ac:dyDescent="0.25">
      <c r="B2885" s="1366"/>
      <c r="C2885" s="1366"/>
    </row>
    <row r="2886" spans="2:3" x14ac:dyDescent="0.25">
      <c r="B2886" s="1366"/>
      <c r="C2886" s="1366"/>
    </row>
    <row r="2887" spans="2:3" x14ac:dyDescent="0.25">
      <c r="B2887" s="1366"/>
      <c r="C2887" s="1366"/>
    </row>
    <row r="2888" spans="2:3" x14ac:dyDescent="0.25">
      <c r="B2888" s="1366"/>
      <c r="C2888" s="1366"/>
    </row>
    <row r="2889" spans="2:3" x14ac:dyDescent="0.25">
      <c r="B2889" s="1366"/>
      <c r="C2889" s="1366"/>
    </row>
    <row r="2890" spans="2:3" x14ac:dyDescent="0.25">
      <c r="B2890" s="1366"/>
      <c r="C2890" s="1366"/>
    </row>
    <row r="2891" spans="2:3" x14ac:dyDescent="0.25">
      <c r="B2891" s="1366"/>
      <c r="C2891" s="1366"/>
    </row>
    <row r="2892" spans="2:3" x14ac:dyDescent="0.25">
      <c r="B2892" s="1366"/>
      <c r="C2892" s="1366"/>
    </row>
    <row r="2893" spans="2:3" x14ac:dyDescent="0.25">
      <c r="B2893" s="1366"/>
      <c r="C2893" s="1366"/>
    </row>
    <row r="2894" spans="2:3" x14ac:dyDescent="0.25">
      <c r="B2894" s="1366"/>
      <c r="C2894" s="1366"/>
    </row>
    <row r="2895" spans="2:3" x14ac:dyDescent="0.25">
      <c r="B2895" s="1366"/>
      <c r="C2895" s="1366"/>
    </row>
    <row r="2896" spans="2:3" x14ac:dyDescent="0.25">
      <c r="B2896" s="1366"/>
      <c r="C2896" s="1366"/>
    </row>
    <row r="2897" spans="2:3" x14ac:dyDescent="0.25">
      <c r="B2897" s="1366"/>
      <c r="C2897" s="1366"/>
    </row>
    <row r="2898" spans="2:3" x14ac:dyDescent="0.25">
      <c r="B2898" s="1366"/>
      <c r="C2898" s="1366"/>
    </row>
    <row r="2899" spans="2:3" x14ac:dyDescent="0.25">
      <c r="B2899" s="1366"/>
      <c r="C2899" s="1366"/>
    </row>
    <row r="2900" spans="2:3" x14ac:dyDescent="0.25">
      <c r="B2900" s="1366"/>
      <c r="C2900" s="1366"/>
    </row>
    <row r="2901" spans="2:3" x14ac:dyDescent="0.25">
      <c r="B2901" s="1366"/>
      <c r="C2901" s="1366"/>
    </row>
    <row r="2902" spans="2:3" x14ac:dyDescent="0.25">
      <c r="B2902" s="1366"/>
      <c r="C2902" s="1366"/>
    </row>
    <row r="2903" spans="2:3" x14ac:dyDescent="0.25">
      <c r="B2903" s="1366"/>
      <c r="C2903" s="1366"/>
    </row>
    <row r="2904" spans="2:3" x14ac:dyDescent="0.25">
      <c r="B2904" s="1366"/>
      <c r="C2904" s="1366"/>
    </row>
    <row r="2905" spans="2:3" x14ac:dyDescent="0.25">
      <c r="B2905" s="1366"/>
      <c r="C2905" s="1366"/>
    </row>
    <row r="2906" spans="2:3" x14ac:dyDescent="0.25">
      <c r="B2906" s="1366"/>
      <c r="C2906" s="1366"/>
    </row>
    <row r="2907" spans="2:3" x14ac:dyDescent="0.25">
      <c r="B2907" s="1366"/>
      <c r="C2907" s="1366"/>
    </row>
    <row r="2908" spans="2:3" x14ac:dyDescent="0.25">
      <c r="B2908" s="1366"/>
      <c r="C2908" s="1366"/>
    </row>
    <row r="2909" spans="2:3" x14ac:dyDescent="0.25">
      <c r="B2909" s="1366"/>
      <c r="C2909" s="1366"/>
    </row>
    <row r="2910" spans="2:3" x14ac:dyDescent="0.25">
      <c r="B2910" s="1366"/>
      <c r="C2910" s="1366"/>
    </row>
    <row r="2911" spans="2:3" x14ac:dyDescent="0.25">
      <c r="B2911" s="1366"/>
      <c r="C2911" s="1366"/>
    </row>
    <row r="2912" spans="2:3" x14ac:dyDescent="0.25">
      <c r="B2912" s="1366"/>
      <c r="C2912" s="1366"/>
    </row>
    <row r="2913" spans="2:3" x14ac:dyDescent="0.25">
      <c r="B2913" s="1366"/>
      <c r="C2913" s="1366"/>
    </row>
    <row r="2914" spans="2:3" x14ac:dyDescent="0.25">
      <c r="B2914" s="1366"/>
      <c r="C2914" s="1366"/>
    </row>
    <row r="2915" spans="2:3" x14ac:dyDescent="0.25">
      <c r="B2915" s="1366"/>
      <c r="C2915" s="1366"/>
    </row>
    <row r="2916" spans="2:3" x14ac:dyDescent="0.25">
      <c r="B2916" s="1366"/>
      <c r="C2916" s="1366"/>
    </row>
    <row r="2917" spans="2:3" x14ac:dyDescent="0.25">
      <c r="B2917" s="1366"/>
      <c r="C2917" s="1366"/>
    </row>
    <row r="2918" spans="2:3" x14ac:dyDescent="0.25">
      <c r="B2918" s="1366"/>
      <c r="C2918" s="1366"/>
    </row>
    <row r="2919" spans="2:3" x14ac:dyDescent="0.25">
      <c r="B2919" s="1366"/>
      <c r="C2919" s="1366"/>
    </row>
    <row r="2920" spans="2:3" x14ac:dyDescent="0.25">
      <c r="B2920" s="1366"/>
      <c r="C2920" s="1366"/>
    </row>
    <row r="2921" spans="2:3" x14ac:dyDescent="0.25">
      <c r="B2921" s="1366"/>
      <c r="C2921" s="1366"/>
    </row>
    <row r="2922" spans="2:3" x14ac:dyDescent="0.25">
      <c r="B2922" s="1366"/>
      <c r="C2922" s="1366"/>
    </row>
    <row r="2923" spans="2:3" x14ac:dyDescent="0.25">
      <c r="B2923" s="1366"/>
      <c r="C2923" s="1366"/>
    </row>
    <row r="2924" spans="2:3" x14ac:dyDescent="0.25">
      <c r="B2924" s="1366"/>
      <c r="C2924" s="1366"/>
    </row>
    <row r="2925" spans="2:3" x14ac:dyDescent="0.25">
      <c r="B2925" s="1366"/>
      <c r="C2925" s="1366"/>
    </row>
    <row r="2926" spans="2:3" x14ac:dyDescent="0.25">
      <c r="B2926" s="1366"/>
      <c r="C2926" s="1366"/>
    </row>
    <row r="2927" spans="2:3" x14ac:dyDescent="0.25">
      <c r="B2927" s="1366"/>
      <c r="C2927" s="1366"/>
    </row>
    <row r="2928" spans="2:3" x14ac:dyDescent="0.25">
      <c r="B2928" s="1366"/>
      <c r="C2928" s="1366"/>
    </row>
    <row r="2929" spans="2:3" x14ac:dyDescent="0.25">
      <c r="B2929" s="1366"/>
      <c r="C2929" s="1366"/>
    </row>
    <row r="2930" spans="2:3" x14ac:dyDescent="0.25">
      <c r="B2930" s="1366"/>
      <c r="C2930" s="1366"/>
    </row>
    <row r="2931" spans="2:3" x14ac:dyDescent="0.25">
      <c r="B2931" s="1366"/>
      <c r="C2931" s="1366"/>
    </row>
    <row r="2932" spans="2:3" x14ac:dyDescent="0.25">
      <c r="B2932" s="1366"/>
      <c r="C2932" s="1366"/>
    </row>
    <row r="2933" spans="2:3" x14ac:dyDescent="0.25">
      <c r="B2933" s="1366"/>
      <c r="C2933" s="1366"/>
    </row>
    <row r="2934" spans="2:3" x14ac:dyDescent="0.25">
      <c r="B2934" s="1366"/>
      <c r="C2934" s="1366"/>
    </row>
    <row r="2935" spans="2:3" x14ac:dyDescent="0.25">
      <c r="B2935" s="1366"/>
      <c r="C2935" s="1366"/>
    </row>
    <row r="2936" spans="2:3" x14ac:dyDescent="0.25">
      <c r="B2936" s="1366"/>
      <c r="C2936" s="1366"/>
    </row>
    <row r="2937" spans="2:3" x14ac:dyDescent="0.25">
      <c r="B2937" s="1366"/>
      <c r="C2937" s="1366"/>
    </row>
    <row r="2938" spans="2:3" x14ac:dyDescent="0.25">
      <c r="B2938" s="1366"/>
      <c r="C2938" s="1366"/>
    </row>
    <row r="2939" spans="2:3" x14ac:dyDescent="0.25">
      <c r="B2939" s="1366"/>
      <c r="C2939" s="1366"/>
    </row>
    <row r="2940" spans="2:3" x14ac:dyDescent="0.25">
      <c r="B2940" s="1366"/>
      <c r="C2940" s="1366"/>
    </row>
    <row r="2941" spans="2:3" x14ac:dyDescent="0.25">
      <c r="B2941" s="1366"/>
      <c r="C2941" s="1366"/>
    </row>
    <row r="2942" spans="2:3" x14ac:dyDescent="0.25">
      <c r="B2942" s="1366"/>
      <c r="C2942" s="1366"/>
    </row>
    <row r="2943" spans="2:3" x14ac:dyDescent="0.25">
      <c r="B2943" s="1366"/>
      <c r="C2943" s="1366"/>
    </row>
    <row r="2944" spans="2:3" x14ac:dyDescent="0.25">
      <c r="B2944" s="1366"/>
      <c r="C2944" s="1366"/>
    </row>
    <row r="2945" spans="2:3" x14ac:dyDescent="0.25">
      <c r="B2945" s="1366"/>
      <c r="C2945" s="1366"/>
    </row>
    <row r="2946" spans="2:3" x14ac:dyDescent="0.25">
      <c r="B2946" s="1366"/>
      <c r="C2946" s="1366"/>
    </row>
    <row r="2947" spans="2:3" x14ac:dyDescent="0.25">
      <c r="B2947" s="1366"/>
      <c r="C2947" s="1366"/>
    </row>
    <row r="2948" spans="2:3" x14ac:dyDescent="0.25">
      <c r="B2948" s="1366"/>
      <c r="C2948" s="1366"/>
    </row>
    <row r="2949" spans="2:3" x14ac:dyDescent="0.25">
      <c r="B2949" s="1366"/>
      <c r="C2949" s="1366"/>
    </row>
    <row r="2950" spans="2:3" x14ac:dyDescent="0.25">
      <c r="B2950" s="1366"/>
      <c r="C2950" s="1366"/>
    </row>
    <row r="2951" spans="2:3" x14ac:dyDescent="0.25">
      <c r="B2951" s="1366"/>
      <c r="C2951" s="1366"/>
    </row>
    <row r="2952" spans="2:3" x14ac:dyDescent="0.25">
      <c r="B2952" s="1366"/>
      <c r="C2952" s="1366"/>
    </row>
    <row r="2953" spans="2:3" x14ac:dyDescent="0.25">
      <c r="B2953" s="1366"/>
      <c r="C2953" s="1366"/>
    </row>
    <row r="2954" spans="2:3" x14ac:dyDescent="0.25">
      <c r="B2954" s="1366"/>
      <c r="C2954" s="1366"/>
    </row>
    <row r="2955" spans="2:3" x14ac:dyDescent="0.25">
      <c r="B2955" s="1366"/>
      <c r="C2955" s="1366"/>
    </row>
    <row r="2956" spans="2:3" x14ac:dyDescent="0.25">
      <c r="B2956" s="1366"/>
      <c r="C2956" s="1366"/>
    </row>
    <row r="2957" spans="2:3" x14ac:dyDescent="0.25">
      <c r="B2957" s="1366"/>
      <c r="C2957" s="1366"/>
    </row>
    <row r="2958" spans="2:3" x14ac:dyDescent="0.25">
      <c r="B2958" s="1366"/>
      <c r="C2958" s="1366"/>
    </row>
    <row r="2959" spans="2:3" x14ac:dyDescent="0.25">
      <c r="B2959" s="1366"/>
      <c r="C2959" s="1366"/>
    </row>
    <row r="2960" spans="2:3" x14ac:dyDescent="0.25">
      <c r="B2960" s="1366"/>
      <c r="C2960" s="1366"/>
    </row>
    <row r="2961" spans="2:3" x14ac:dyDescent="0.25">
      <c r="B2961" s="1366"/>
      <c r="C2961" s="1366"/>
    </row>
    <row r="2962" spans="2:3" x14ac:dyDescent="0.25">
      <c r="B2962" s="1366"/>
      <c r="C2962" s="1366"/>
    </row>
    <row r="2963" spans="2:3" x14ac:dyDescent="0.25">
      <c r="B2963" s="1366"/>
      <c r="C2963" s="1366"/>
    </row>
    <row r="2964" spans="2:3" x14ac:dyDescent="0.25">
      <c r="B2964" s="1366"/>
      <c r="C2964" s="1366"/>
    </row>
    <row r="2965" spans="2:3" x14ac:dyDescent="0.25">
      <c r="B2965" s="1366"/>
      <c r="C2965" s="1366"/>
    </row>
    <row r="2966" spans="2:3" x14ac:dyDescent="0.25">
      <c r="B2966" s="1366"/>
      <c r="C2966" s="1366"/>
    </row>
    <row r="2967" spans="2:3" x14ac:dyDescent="0.25">
      <c r="B2967" s="1366"/>
      <c r="C2967" s="1366"/>
    </row>
    <row r="2968" spans="2:3" x14ac:dyDescent="0.25">
      <c r="B2968" s="1366"/>
      <c r="C2968" s="1366"/>
    </row>
    <row r="2969" spans="2:3" x14ac:dyDescent="0.25">
      <c r="B2969" s="1366"/>
      <c r="C2969" s="1366"/>
    </row>
    <row r="2970" spans="2:3" x14ac:dyDescent="0.25">
      <c r="B2970" s="1366"/>
      <c r="C2970" s="1366"/>
    </row>
    <row r="2971" spans="2:3" x14ac:dyDescent="0.25">
      <c r="B2971" s="1366"/>
      <c r="C2971" s="1366"/>
    </row>
    <row r="2972" spans="2:3" x14ac:dyDescent="0.25">
      <c r="B2972" s="1366"/>
      <c r="C2972" s="1366"/>
    </row>
    <row r="2973" spans="2:3" x14ac:dyDescent="0.25">
      <c r="B2973" s="1366"/>
      <c r="C2973" s="1366"/>
    </row>
    <row r="2974" spans="2:3" x14ac:dyDescent="0.25">
      <c r="B2974" s="1366"/>
      <c r="C2974" s="1366"/>
    </row>
    <row r="2975" spans="2:3" x14ac:dyDescent="0.25">
      <c r="B2975" s="1366"/>
      <c r="C2975" s="1366"/>
    </row>
    <row r="2976" spans="2:3" x14ac:dyDescent="0.25">
      <c r="B2976" s="1366"/>
      <c r="C2976" s="1366"/>
    </row>
    <row r="2977" spans="2:3" x14ac:dyDescent="0.25">
      <c r="B2977" s="1366"/>
      <c r="C2977" s="1366"/>
    </row>
    <row r="2978" spans="2:3" x14ac:dyDescent="0.25">
      <c r="B2978" s="1366"/>
      <c r="C2978" s="1366"/>
    </row>
    <row r="2979" spans="2:3" x14ac:dyDescent="0.25">
      <c r="B2979" s="1366"/>
      <c r="C2979" s="1366"/>
    </row>
    <row r="2980" spans="2:3" x14ac:dyDescent="0.25">
      <c r="B2980" s="1366"/>
      <c r="C2980" s="1366"/>
    </row>
    <row r="2981" spans="2:3" x14ac:dyDescent="0.25">
      <c r="B2981" s="1366"/>
      <c r="C2981" s="1366"/>
    </row>
    <row r="2982" spans="2:3" x14ac:dyDescent="0.25">
      <c r="B2982" s="1366"/>
      <c r="C2982" s="1366"/>
    </row>
    <row r="2983" spans="2:3" x14ac:dyDescent="0.25">
      <c r="B2983" s="1366"/>
      <c r="C2983" s="1366"/>
    </row>
    <row r="2984" spans="2:3" x14ac:dyDescent="0.25">
      <c r="B2984" s="1366"/>
      <c r="C2984" s="1366"/>
    </row>
    <row r="2985" spans="2:3" x14ac:dyDescent="0.25">
      <c r="B2985" s="1366"/>
      <c r="C2985" s="1366"/>
    </row>
    <row r="2986" spans="2:3" x14ac:dyDescent="0.25">
      <c r="B2986" s="1366"/>
      <c r="C2986" s="1366"/>
    </row>
    <row r="2987" spans="2:3" x14ac:dyDescent="0.25">
      <c r="B2987" s="1366"/>
      <c r="C2987" s="1366"/>
    </row>
    <row r="2988" spans="2:3" x14ac:dyDescent="0.25">
      <c r="B2988" s="1366"/>
      <c r="C2988" s="1366"/>
    </row>
    <row r="2989" spans="2:3" x14ac:dyDescent="0.25">
      <c r="B2989" s="1366"/>
      <c r="C2989" s="1366"/>
    </row>
    <row r="2990" spans="2:3" x14ac:dyDescent="0.25">
      <c r="B2990" s="1366"/>
      <c r="C2990" s="1366"/>
    </row>
    <row r="2991" spans="2:3" x14ac:dyDescent="0.25">
      <c r="B2991" s="1366"/>
      <c r="C2991" s="1366"/>
    </row>
    <row r="2992" spans="2:3" x14ac:dyDescent="0.25">
      <c r="B2992" s="1366"/>
      <c r="C2992" s="1366"/>
    </row>
    <row r="2993" spans="2:3" x14ac:dyDescent="0.25">
      <c r="B2993" s="1366"/>
      <c r="C2993" s="1366"/>
    </row>
    <row r="2994" spans="2:3" x14ac:dyDescent="0.25">
      <c r="B2994" s="1366"/>
      <c r="C2994" s="1366"/>
    </row>
    <row r="2995" spans="2:3" x14ac:dyDescent="0.25">
      <c r="B2995" s="1366"/>
      <c r="C2995" s="1366"/>
    </row>
    <row r="2996" spans="2:3" x14ac:dyDescent="0.25">
      <c r="B2996" s="1366"/>
      <c r="C2996" s="1366"/>
    </row>
    <row r="2997" spans="2:3" x14ac:dyDescent="0.25">
      <c r="B2997" s="1366"/>
      <c r="C2997" s="1366"/>
    </row>
    <row r="2998" spans="2:3" x14ac:dyDescent="0.25">
      <c r="B2998" s="1366"/>
      <c r="C2998" s="1366"/>
    </row>
    <row r="2999" spans="2:3" x14ac:dyDescent="0.25">
      <c r="B2999" s="1366"/>
      <c r="C2999" s="1366"/>
    </row>
    <row r="3000" spans="2:3" x14ac:dyDescent="0.25">
      <c r="B3000" s="1366"/>
      <c r="C3000" s="1366"/>
    </row>
    <row r="3001" spans="2:3" x14ac:dyDescent="0.25">
      <c r="B3001" s="1366"/>
      <c r="C3001" s="1366"/>
    </row>
    <row r="3002" spans="2:3" x14ac:dyDescent="0.25">
      <c r="B3002" s="1366"/>
      <c r="C3002" s="1366"/>
    </row>
    <row r="3003" spans="2:3" x14ac:dyDescent="0.25">
      <c r="B3003" s="1366"/>
      <c r="C3003" s="1366"/>
    </row>
    <row r="3004" spans="2:3" x14ac:dyDescent="0.25">
      <c r="B3004" s="1366"/>
      <c r="C3004" s="1366"/>
    </row>
    <row r="3005" spans="2:3" x14ac:dyDescent="0.25">
      <c r="B3005" s="1366"/>
      <c r="C3005" s="1366"/>
    </row>
    <row r="3006" spans="2:3" x14ac:dyDescent="0.25">
      <c r="B3006" s="1366"/>
      <c r="C3006" s="1366"/>
    </row>
    <row r="3007" spans="2:3" x14ac:dyDescent="0.25">
      <c r="B3007" s="1366"/>
      <c r="C3007" s="1366"/>
    </row>
    <row r="3008" spans="2:3" x14ac:dyDescent="0.25">
      <c r="B3008" s="1366"/>
      <c r="C3008" s="1366"/>
    </row>
    <row r="3009" spans="2:3" x14ac:dyDescent="0.25">
      <c r="B3009" s="1366"/>
      <c r="C3009" s="1366"/>
    </row>
    <row r="3010" spans="2:3" x14ac:dyDescent="0.25">
      <c r="B3010" s="1366"/>
      <c r="C3010" s="1366"/>
    </row>
    <row r="3011" spans="2:3" x14ac:dyDescent="0.25">
      <c r="B3011" s="1366"/>
      <c r="C3011" s="1366"/>
    </row>
    <row r="3012" spans="2:3" x14ac:dyDescent="0.25">
      <c r="B3012" s="1366"/>
      <c r="C3012" s="1366"/>
    </row>
    <row r="3013" spans="2:3" x14ac:dyDescent="0.25">
      <c r="B3013" s="1366"/>
      <c r="C3013" s="1366"/>
    </row>
    <row r="3014" spans="2:3" x14ac:dyDescent="0.25">
      <c r="B3014" s="1366"/>
      <c r="C3014" s="1366"/>
    </row>
    <row r="3015" spans="2:3" x14ac:dyDescent="0.25">
      <c r="B3015" s="1366"/>
      <c r="C3015" s="1366"/>
    </row>
    <row r="3016" spans="2:3" x14ac:dyDescent="0.25">
      <c r="B3016" s="1366"/>
      <c r="C3016" s="1366"/>
    </row>
    <row r="3017" spans="2:3" x14ac:dyDescent="0.25">
      <c r="B3017" s="1366"/>
      <c r="C3017" s="1366"/>
    </row>
    <row r="3018" spans="2:3" x14ac:dyDescent="0.25">
      <c r="B3018" s="1366"/>
      <c r="C3018" s="1366"/>
    </row>
    <row r="3019" spans="2:3" x14ac:dyDescent="0.25">
      <c r="B3019" s="1366"/>
      <c r="C3019" s="1366"/>
    </row>
    <row r="3020" spans="2:3" x14ac:dyDescent="0.25">
      <c r="B3020" s="1366"/>
      <c r="C3020" s="1366"/>
    </row>
    <row r="3021" spans="2:3" x14ac:dyDescent="0.25">
      <c r="B3021" s="1366"/>
      <c r="C3021" s="1366"/>
    </row>
    <row r="3022" spans="2:3" x14ac:dyDescent="0.25">
      <c r="B3022" s="1366"/>
      <c r="C3022" s="1366"/>
    </row>
    <row r="3023" spans="2:3" x14ac:dyDescent="0.25">
      <c r="B3023" s="1366"/>
      <c r="C3023" s="1366"/>
    </row>
    <row r="3024" spans="2:3" x14ac:dyDescent="0.25">
      <c r="B3024" s="1366"/>
      <c r="C3024" s="1366"/>
    </row>
    <row r="3025" spans="2:3" x14ac:dyDescent="0.25">
      <c r="B3025" s="1366"/>
      <c r="C3025" s="1366"/>
    </row>
    <row r="3026" spans="2:3" x14ac:dyDescent="0.25">
      <c r="B3026" s="1366"/>
      <c r="C3026" s="1366"/>
    </row>
    <row r="3027" spans="2:3" x14ac:dyDescent="0.25">
      <c r="B3027" s="1366"/>
      <c r="C3027" s="1366"/>
    </row>
    <row r="3028" spans="2:3" x14ac:dyDescent="0.25">
      <c r="B3028" s="1366"/>
      <c r="C3028" s="1366"/>
    </row>
    <row r="3029" spans="2:3" x14ac:dyDescent="0.25">
      <c r="B3029" s="1366"/>
      <c r="C3029" s="1366"/>
    </row>
    <row r="3030" spans="2:3" x14ac:dyDescent="0.25">
      <c r="B3030" s="1366"/>
      <c r="C3030" s="1366"/>
    </row>
    <row r="3031" spans="2:3" x14ac:dyDescent="0.25">
      <c r="B3031" s="1366"/>
      <c r="C3031" s="1366"/>
    </row>
    <row r="3032" spans="2:3" x14ac:dyDescent="0.25">
      <c r="B3032" s="1366"/>
      <c r="C3032" s="1366"/>
    </row>
    <row r="3033" spans="2:3" x14ac:dyDescent="0.25">
      <c r="B3033" s="1366"/>
      <c r="C3033" s="1366"/>
    </row>
    <row r="3034" spans="2:3" x14ac:dyDescent="0.25">
      <c r="B3034" s="1366"/>
      <c r="C3034" s="1366"/>
    </row>
    <row r="3035" spans="2:3" x14ac:dyDescent="0.25">
      <c r="B3035" s="1366"/>
      <c r="C3035" s="1366"/>
    </row>
    <row r="3036" spans="2:3" x14ac:dyDescent="0.25">
      <c r="B3036" s="1366"/>
      <c r="C3036" s="1366"/>
    </row>
    <row r="3037" spans="2:3" x14ac:dyDescent="0.25">
      <c r="B3037" s="1366"/>
      <c r="C3037" s="1366"/>
    </row>
    <row r="3038" spans="2:3" x14ac:dyDescent="0.25">
      <c r="B3038" s="1366"/>
      <c r="C3038" s="1366"/>
    </row>
    <row r="3039" spans="2:3" x14ac:dyDescent="0.25">
      <c r="B3039" s="1366"/>
      <c r="C3039" s="1366"/>
    </row>
    <row r="3040" spans="2:3" x14ac:dyDescent="0.25">
      <c r="B3040" s="1366"/>
      <c r="C3040" s="1366"/>
    </row>
    <row r="3041" spans="2:3" x14ac:dyDescent="0.25">
      <c r="B3041" s="1366"/>
      <c r="C3041" s="1366"/>
    </row>
    <row r="3042" spans="2:3" x14ac:dyDescent="0.25">
      <c r="B3042" s="1366"/>
      <c r="C3042" s="1366"/>
    </row>
    <row r="3043" spans="2:3" x14ac:dyDescent="0.25">
      <c r="B3043" s="1366"/>
      <c r="C3043" s="1366"/>
    </row>
    <row r="3044" spans="2:3" x14ac:dyDescent="0.25">
      <c r="B3044" s="1366"/>
      <c r="C3044" s="1366"/>
    </row>
    <row r="3045" spans="2:3" x14ac:dyDescent="0.25">
      <c r="B3045" s="1366"/>
      <c r="C3045" s="1366"/>
    </row>
    <row r="3046" spans="2:3" x14ac:dyDescent="0.25">
      <c r="B3046" s="1366"/>
      <c r="C3046" s="1366"/>
    </row>
    <row r="3047" spans="2:3" x14ac:dyDescent="0.25">
      <c r="B3047" s="1366"/>
      <c r="C3047" s="1366"/>
    </row>
    <row r="3048" spans="2:3" x14ac:dyDescent="0.25">
      <c r="B3048" s="1366"/>
      <c r="C3048" s="1366"/>
    </row>
    <row r="3049" spans="2:3" x14ac:dyDescent="0.25">
      <c r="B3049" s="1366"/>
      <c r="C3049" s="1366"/>
    </row>
    <row r="3050" spans="2:3" x14ac:dyDescent="0.25">
      <c r="B3050" s="1366"/>
      <c r="C3050" s="1366"/>
    </row>
    <row r="3051" spans="2:3" x14ac:dyDescent="0.25">
      <c r="B3051" s="1366"/>
      <c r="C3051" s="1366"/>
    </row>
    <row r="3052" spans="2:3" x14ac:dyDescent="0.25">
      <c r="B3052" s="1366"/>
      <c r="C3052" s="1366"/>
    </row>
    <row r="3053" spans="2:3" x14ac:dyDescent="0.25">
      <c r="B3053" s="1366"/>
      <c r="C3053" s="1366"/>
    </row>
    <row r="3054" spans="2:3" x14ac:dyDescent="0.25">
      <c r="B3054" s="1366"/>
      <c r="C3054" s="1366"/>
    </row>
    <row r="3055" spans="2:3" x14ac:dyDescent="0.25">
      <c r="B3055" s="1366"/>
      <c r="C3055" s="1366"/>
    </row>
    <row r="3056" spans="2:3" x14ac:dyDescent="0.25">
      <c r="B3056" s="1366"/>
      <c r="C3056" s="1366"/>
    </row>
    <row r="3057" spans="2:3" x14ac:dyDescent="0.25">
      <c r="B3057" s="1366"/>
      <c r="C3057" s="1366"/>
    </row>
    <row r="3058" spans="2:3" x14ac:dyDescent="0.25">
      <c r="B3058" s="1366"/>
      <c r="C3058" s="1366"/>
    </row>
    <row r="3059" spans="2:3" x14ac:dyDescent="0.25">
      <c r="B3059" s="1366"/>
      <c r="C3059" s="1366"/>
    </row>
    <row r="3060" spans="2:3" x14ac:dyDescent="0.25">
      <c r="B3060" s="1366"/>
      <c r="C3060" s="1366"/>
    </row>
    <row r="3061" spans="2:3" x14ac:dyDescent="0.25">
      <c r="B3061" s="1366"/>
      <c r="C3061" s="1366"/>
    </row>
    <row r="3062" spans="2:3" x14ac:dyDescent="0.25">
      <c r="B3062" s="1366"/>
      <c r="C3062" s="1366"/>
    </row>
    <row r="3063" spans="2:3" x14ac:dyDescent="0.25">
      <c r="B3063" s="1366"/>
      <c r="C3063" s="1366"/>
    </row>
    <row r="3064" spans="2:3" x14ac:dyDescent="0.25">
      <c r="B3064" s="1366"/>
      <c r="C3064" s="1366"/>
    </row>
    <row r="3065" spans="2:3" x14ac:dyDescent="0.25">
      <c r="B3065" s="1366"/>
      <c r="C3065" s="1366"/>
    </row>
    <row r="3066" spans="2:3" x14ac:dyDescent="0.25">
      <c r="B3066" s="1366"/>
      <c r="C3066" s="1366"/>
    </row>
    <row r="3067" spans="2:3" x14ac:dyDescent="0.25">
      <c r="B3067" s="1366"/>
      <c r="C3067" s="1366"/>
    </row>
    <row r="3068" spans="2:3" x14ac:dyDescent="0.25">
      <c r="B3068" s="1366"/>
      <c r="C3068" s="1366"/>
    </row>
    <row r="3069" spans="2:3" x14ac:dyDescent="0.25">
      <c r="B3069" s="1366"/>
      <c r="C3069" s="1366"/>
    </row>
    <row r="3070" spans="2:3" x14ac:dyDescent="0.25">
      <c r="B3070" s="1366"/>
      <c r="C3070" s="1366"/>
    </row>
    <row r="3071" spans="2:3" x14ac:dyDescent="0.25">
      <c r="B3071" s="1366"/>
      <c r="C3071" s="1366"/>
    </row>
    <row r="3072" spans="2:3" x14ac:dyDescent="0.25">
      <c r="B3072" s="1366"/>
      <c r="C3072" s="1366"/>
    </row>
    <row r="3073" spans="2:3" x14ac:dyDescent="0.25">
      <c r="B3073" s="1366"/>
      <c r="C3073" s="1366"/>
    </row>
    <row r="3074" spans="2:3" x14ac:dyDescent="0.25">
      <c r="B3074" s="1366"/>
      <c r="C3074" s="1366"/>
    </row>
    <row r="3075" spans="2:3" x14ac:dyDescent="0.25">
      <c r="B3075" s="1366"/>
      <c r="C3075" s="1366"/>
    </row>
    <row r="3076" spans="2:3" x14ac:dyDescent="0.25">
      <c r="B3076" s="1366"/>
      <c r="C3076" s="1366"/>
    </row>
    <row r="3077" spans="2:3" x14ac:dyDescent="0.25">
      <c r="B3077" s="1366"/>
      <c r="C3077" s="1366"/>
    </row>
    <row r="3078" spans="2:3" x14ac:dyDescent="0.25">
      <c r="B3078" s="1366"/>
      <c r="C3078" s="1366"/>
    </row>
    <row r="3079" spans="2:3" x14ac:dyDescent="0.25">
      <c r="B3079" s="1366"/>
      <c r="C3079" s="1366"/>
    </row>
    <row r="3080" spans="2:3" x14ac:dyDescent="0.25">
      <c r="B3080" s="1366"/>
      <c r="C3080" s="1366"/>
    </row>
    <row r="3081" spans="2:3" x14ac:dyDescent="0.25">
      <c r="B3081" s="1366"/>
      <c r="C3081" s="1366"/>
    </row>
    <row r="3082" spans="2:3" x14ac:dyDescent="0.25">
      <c r="B3082" s="1366"/>
      <c r="C3082" s="1366"/>
    </row>
    <row r="3083" spans="2:3" x14ac:dyDescent="0.25">
      <c r="B3083" s="1366"/>
      <c r="C3083" s="1366"/>
    </row>
    <row r="3084" spans="2:3" x14ac:dyDescent="0.25">
      <c r="B3084" s="1366"/>
      <c r="C3084" s="1366"/>
    </row>
    <row r="3085" spans="2:3" x14ac:dyDescent="0.25">
      <c r="B3085" s="1366"/>
      <c r="C3085" s="1366"/>
    </row>
    <row r="3086" spans="2:3" x14ac:dyDescent="0.25">
      <c r="B3086" s="1366"/>
      <c r="C3086" s="1366"/>
    </row>
    <row r="3087" spans="2:3" x14ac:dyDescent="0.25">
      <c r="B3087" s="1366"/>
      <c r="C3087" s="1366"/>
    </row>
    <row r="3088" spans="2:3" x14ac:dyDescent="0.25">
      <c r="B3088" s="1366"/>
      <c r="C3088" s="1366"/>
    </row>
    <row r="3089" spans="2:3" x14ac:dyDescent="0.25">
      <c r="B3089" s="1366"/>
      <c r="C3089" s="1366"/>
    </row>
    <row r="3090" spans="2:3" x14ac:dyDescent="0.25">
      <c r="B3090" s="1366"/>
      <c r="C3090" s="1366"/>
    </row>
    <row r="3091" spans="2:3" x14ac:dyDescent="0.25">
      <c r="B3091" s="1366"/>
      <c r="C3091" s="1366"/>
    </row>
    <row r="3092" spans="2:3" x14ac:dyDescent="0.25">
      <c r="B3092" s="1366"/>
      <c r="C3092" s="1366"/>
    </row>
    <row r="3093" spans="2:3" x14ac:dyDescent="0.25">
      <c r="B3093" s="1366"/>
      <c r="C3093" s="1366"/>
    </row>
    <row r="3094" spans="2:3" x14ac:dyDescent="0.25">
      <c r="B3094" s="1366"/>
      <c r="C3094" s="1366"/>
    </row>
    <row r="3095" spans="2:3" x14ac:dyDescent="0.25">
      <c r="B3095" s="1366"/>
      <c r="C3095" s="1366"/>
    </row>
    <row r="3096" spans="2:3" x14ac:dyDescent="0.25">
      <c r="B3096" s="1366"/>
      <c r="C3096" s="1366"/>
    </row>
    <row r="3097" spans="2:3" x14ac:dyDescent="0.25">
      <c r="B3097" s="1366"/>
      <c r="C3097" s="1366"/>
    </row>
    <row r="3098" spans="2:3" x14ac:dyDescent="0.25">
      <c r="B3098" s="1366"/>
      <c r="C3098" s="1366"/>
    </row>
    <row r="3099" spans="2:3" x14ac:dyDescent="0.25">
      <c r="B3099" s="1366"/>
      <c r="C3099" s="1366"/>
    </row>
    <row r="3100" spans="2:3" x14ac:dyDescent="0.25">
      <c r="B3100" s="1366"/>
      <c r="C3100" s="1366"/>
    </row>
    <row r="3101" spans="2:3" x14ac:dyDescent="0.25">
      <c r="B3101" s="1366"/>
      <c r="C3101" s="1366"/>
    </row>
    <row r="3102" spans="2:3" x14ac:dyDescent="0.25">
      <c r="B3102" s="1366"/>
      <c r="C3102" s="1366"/>
    </row>
    <row r="3103" spans="2:3" x14ac:dyDescent="0.25">
      <c r="B3103" s="1366"/>
      <c r="C3103" s="1366"/>
    </row>
    <row r="3104" spans="2:3" x14ac:dyDescent="0.25">
      <c r="B3104" s="1366"/>
      <c r="C3104" s="1366"/>
    </row>
    <row r="3105" spans="2:3" x14ac:dyDescent="0.25">
      <c r="B3105" s="1366"/>
      <c r="C3105" s="1366"/>
    </row>
    <row r="3106" spans="2:3" x14ac:dyDescent="0.25">
      <c r="B3106" s="1366"/>
      <c r="C3106" s="1366"/>
    </row>
    <row r="3107" spans="2:3" x14ac:dyDescent="0.25">
      <c r="B3107" s="1366"/>
      <c r="C3107" s="1366"/>
    </row>
    <row r="3108" spans="2:3" x14ac:dyDescent="0.25">
      <c r="B3108" s="1366"/>
      <c r="C3108" s="1366"/>
    </row>
    <row r="3109" spans="2:3" x14ac:dyDescent="0.25">
      <c r="B3109" s="1366"/>
      <c r="C3109" s="1366"/>
    </row>
    <row r="3110" spans="2:3" x14ac:dyDescent="0.25">
      <c r="B3110" s="1366"/>
      <c r="C3110" s="1366"/>
    </row>
    <row r="3111" spans="2:3" x14ac:dyDescent="0.25">
      <c r="B3111" s="1366"/>
      <c r="C3111" s="1366"/>
    </row>
    <row r="3112" spans="2:3" x14ac:dyDescent="0.25">
      <c r="B3112" s="1366"/>
      <c r="C3112" s="1366"/>
    </row>
    <row r="3113" spans="2:3" x14ac:dyDescent="0.25">
      <c r="B3113" s="1366"/>
      <c r="C3113" s="1366"/>
    </row>
    <row r="3114" spans="2:3" x14ac:dyDescent="0.25">
      <c r="B3114" s="1366"/>
      <c r="C3114" s="1366"/>
    </row>
    <row r="3115" spans="2:3" x14ac:dyDescent="0.25">
      <c r="B3115" s="1366"/>
      <c r="C3115" s="1366"/>
    </row>
    <row r="3116" spans="2:3" x14ac:dyDescent="0.25">
      <c r="B3116" s="1366"/>
      <c r="C3116" s="1366"/>
    </row>
    <row r="3117" spans="2:3" x14ac:dyDescent="0.25">
      <c r="B3117" s="1366"/>
      <c r="C3117" s="1366"/>
    </row>
    <row r="3118" spans="2:3" x14ac:dyDescent="0.25">
      <c r="B3118" s="1366"/>
      <c r="C3118" s="1366"/>
    </row>
    <row r="3119" spans="2:3" x14ac:dyDescent="0.25">
      <c r="B3119" s="1366"/>
      <c r="C3119" s="1366"/>
    </row>
    <row r="3120" spans="2:3" x14ac:dyDescent="0.25">
      <c r="B3120" s="1366"/>
      <c r="C3120" s="1366"/>
    </row>
    <row r="3121" spans="2:3" x14ac:dyDescent="0.25">
      <c r="B3121" s="1366"/>
      <c r="C3121" s="1366"/>
    </row>
    <row r="3122" spans="2:3" x14ac:dyDescent="0.25">
      <c r="B3122" s="1366"/>
      <c r="C3122" s="1366"/>
    </row>
    <row r="3123" spans="2:3" x14ac:dyDescent="0.25">
      <c r="B3123" s="1366"/>
      <c r="C3123" s="1366"/>
    </row>
    <row r="3124" spans="2:3" x14ac:dyDescent="0.25">
      <c r="B3124" s="1366"/>
      <c r="C3124" s="1366"/>
    </row>
    <row r="3125" spans="2:3" x14ac:dyDescent="0.25">
      <c r="B3125" s="1366"/>
      <c r="C3125" s="1366"/>
    </row>
    <row r="3126" spans="2:3" x14ac:dyDescent="0.25">
      <c r="B3126" s="1366"/>
      <c r="C3126" s="1366"/>
    </row>
    <row r="3127" spans="2:3" x14ac:dyDescent="0.25">
      <c r="B3127" s="1366"/>
      <c r="C3127" s="1366"/>
    </row>
    <row r="3128" spans="2:3" x14ac:dyDescent="0.25">
      <c r="B3128" s="1366"/>
      <c r="C3128" s="1366"/>
    </row>
    <row r="3129" spans="2:3" x14ac:dyDescent="0.25">
      <c r="B3129" s="1366"/>
      <c r="C3129" s="1366"/>
    </row>
    <row r="3130" spans="2:3" x14ac:dyDescent="0.25">
      <c r="B3130" s="1366"/>
      <c r="C3130" s="1366"/>
    </row>
    <row r="3131" spans="2:3" x14ac:dyDescent="0.25">
      <c r="B3131" s="1366"/>
      <c r="C3131" s="1366"/>
    </row>
    <row r="3132" spans="2:3" x14ac:dyDescent="0.25">
      <c r="B3132" s="1366"/>
      <c r="C3132" s="1366"/>
    </row>
    <row r="3133" spans="2:3" x14ac:dyDescent="0.25">
      <c r="B3133" s="1366"/>
      <c r="C3133" s="1366"/>
    </row>
    <row r="3134" spans="2:3" x14ac:dyDescent="0.25">
      <c r="B3134" s="1366"/>
      <c r="C3134" s="1366"/>
    </row>
    <row r="3135" spans="2:3" x14ac:dyDescent="0.25">
      <c r="B3135" s="1366"/>
      <c r="C3135" s="1366"/>
    </row>
    <row r="3136" spans="2:3" x14ac:dyDescent="0.25">
      <c r="B3136" s="1366"/>
      <c r="C3136" s="1366"/>
    </row>
    <row r="3137" spans="2:3" x14ac:dyDescent="0.25">
      <c r="B3137" s="1366"/>
      <c r="C3137" s="1366"/>
    </row>
    <row r="3138" spans="2:3" x14ac:dyDescent="0.25">
      <c r="B3138" s="1366"/>
      <c r="C3138" s="1366"/>
    </row>
    <row r="3139" spans="2:3" x14ac:dyDescent="0.25">
      <c r="B3139" s="1366"/>
      <c r="C3139" s="1366"/>
    </row>
    <row r="3140" spans="2:3" x14ac:dyDescent="0.25">
      <c r="B3140" s="1366"/>
      <c r="C3140" s="1366"/>
    </row>
    <row r="3141" spans="2:3" x14ac:dyDescent="0.25">
      <c r="B3141" s="1366"/>
      <c r="C3141" s="1366"/>
    </row>
    <row r="3142" spans="2:3" x14ac:dyDescent="0.25">
      <c r="B3142" s="1366"/>
      <c r="C3142" s="1366"/>
    </row>
    <row r="3143" spans="2:3" x14ac:dyDescent="0.25">
      <c r="B3143" s="1366"/>
      <c r="C3143" s="1366"/>
    </row>
    <row r="3144" spans="2:3" x14ac:dyDescent="0.25">
      <c r="B3144" s="1366"/>
      <c r="C3144" s="1366"/>
    </row>
    <row r="3145" spans="2:3" x14ac:dyDescent="0.25">
      <c r="B3145" s="1366"/>
      <c r="C3145" s="1366"/>
    </row>
    <row r="3146" spans="2:3" x14ac:dyDescent="0.25">
      <c r="B3146" s="1366"/>
      <c r="C3146" s="1366"/>
    </row>
    <row r="3147" spans="2:3" x14ac:dyDescent="0.25">
      <c r="B3147" s="1366"/>
      <c r="C3147" s="1366"/>
    </row>
    <row r="3148" spans="2:3" x14ac:dyDescent="0.25">
      <c r="B3148" s="1366"/>
      <c r="C3148" s="1366"/>
    </row>
    <row r="3149" spans="2:3" x14ac:dyDescent="0.25">
      <c r="B3149" s="1366"/>
      <c r="C3149" s="1366"/>
    </row>
    <row r="3150" spans="2:3" x14ac:dyDescent="0.25">
      <c r="B3150" s="1366"/>
      <c r="C3150" s="1366"/>
    </row>
    <row r="3151" spans="2:3" x14ac:dyDescent="0.25">
      <c r="B3151" s="1366"/>
      <c r="C3151" s="1366"/>
    </row>
    <row r="3152" spans="2:3" x14ac:dyDescent="0.25">
      <c r="B3152" s="1366"/>
      <c r="C3152" s="1366"/>
    </row>
    <row r="3153" spans="2:3" x14ac:dyDescent="0.25">
      <c r="B3153" s="1366"/>
      <c r="C3153" s="1366"/>
    </row>
    <row r="3154" spans="2:3" x14ac:dyDescent="0.25">
      <c r="B3154" s="1366"/>
      <c r="C3154" s="1366"/>
    </row>
    <row r="3155" spans="2:3" x14ac:dyDescent="0.25">
      <c r="B3155" s="1366"/>
      <c r="C3155" s="1366"/>
    </row>
    <row r="3156" spans="2:3" x14ac:dyDescent="0.25">
      <c r="B3156" s="1366"/>
      <c r="C3156" s="1366"/>
    </row>
    <row r="3157" spans="2:3" x14ac:dyDescent="0.25">
      <c r="B3157" s="1366"/>
      <c r="C3157" s="1366"/>
    </row>
    <row r="3158" spans="2:3" x14ac:dyDescent="0.25">
      <c r="B3158" s="1366"/>
      <c r="C3158" s="1366"/>
    </row>
    <row r="3159" spans="2:3" x14ac:dyDescent="0.25">
      <c r="B3159" s="1366"/>
      <c r="C3159" s="1366"/>
    </row>
    <row r="3160" spans="2:3" x14ac:dyDescent="0.25">
      <c r="B3160" s="1366"/>
      <c r="C3160" s="1366"/>
    </row>
    <row r="3161" spans="2:3" x14ac:dyDescent="0.25">
      <c r="B3161" s="1366"/>
      <c r="C3161" s="1366"/>
    </row>
    <row r="3162" spans="2:3" x14ac:dyDescent="0.25">
      <c r="B3162" s="1366"/>
      <c r="C3162" s="1366"/>
    </row>
    <row r="3163" spans="2:3" x14ac:dyDescent="0.25">
      <c r="B3163" s="1366"/>
      <c r="C3163" s="1366"/>
    </row>
    <row r="3164" spans="2:3" x14ac:dyDescent="0.25">
      <c r="B3164" s="1366"/>
      <c r="C3164" s="1366"/>
    </row>
    <row r="3165" spans="2:3" x14ac:dyDescent="0.25">
      <c r="B3165" s="1366"/>
      <c r="C3165" s="1366"/>
    </row>
    <row r="3166" spans="2:3" x14ac:dyDescent="0.25">
      <c r="B3166" s="1366"/>
      <c r="C3166" s="1366"/>
    </row>
    <row r="3167" spans="2:3" x14ac:dyDescent="0.25">
      <c r="B3167" s="1366"/>
      <c r="C3167" s="1366"/>
    </row>
    <row r="3168" spans="2:3" x14ac:dyDescent="0.25">
      <c r="B3168" s="1366"/>
      <c r="C3168" s="1366"/>
    </row>
    <row r="3169" spans="2:3" x14ac:dyDescent="0.25">
      <c r="B3169" s="1366"/>
      <c r="C3169" s="1366"/>
    </row>
    <row r="3170" spans="2:3" x14ac:dyDescent="0.25">
      <c r="B3170" s="1366"/>
      <c r="C3170" s="1366"/>
    </row>
    <row r="3171" spans="2:3" x14ac:dyDescent="0.25">
      <c r="B3171" s="1366"/>
      <c r="C3171" s="1366"/>
    </row>
    <row r="3172" spans="2:3" x14ac:dyDescent="0.25">
      <c r="B3172" s="1366"/>
      <c r="C3172" s="1366"/>
    </row>
    <row r="3173" spans="2:3" x14ac:dyDescent="0.25">
      <c r="B3173" s="1366"/>
      <c r="C3173" s="1366"/>
    </row>
    <row r="3174" spans="2:3" x14ac:dyDescent="0.25">
      <c r="B3174" s="1366"/>
      <c r="C3174" s="1366"/>
    </row>
    <row r="3175" spans="2:3" x14ac:dyDescent="0.25">
      <c r="B3175" s="1366"/>
      <c r="C3175" s="1366"/>
    </row>
    <row r="3176" spans="2:3" x14ac:dyDescent="0.25">
      <c r="B3176" s="1366"/>
      <c r="C3176" s="1366"/>
    </row>
    <row r="3177" spans="2:3" x14ac:dyDescent="0.25">
      <c r="B3177" s="1366"/>
      <c r="C3177" s="1366"/>
    </row>
    <row r="3178" spans="2:3" x14ac:dyDescent="0.25">
      <c r="B3178" s="1366"/>
      <c r="C3178" s="1366"/>
    </row>
    <row r="3179" spans="2:3" x14ac:dyDescent="0.25">
      <c r="B3179" s="1366"/>
      <c r="C3179" s="1366"/>
    </row>
    <row r="3180" spans="2:3" x14ac:dyDescent="0.25">
      <c r="B3180" s="1366"/>
      <c r="C3180" s="1366"/>
    </row>
    <row r="3181" spans="2:3" x14ac:dyDescent="0.25">
      <c r="B3181" s="1366"/>
      <c r="C3181" s="1366"/>
    </row>
    <row r="3182" spans="2:3" x14ac:dyDescent="0.25">
      <c r="B3182" s="1366"/>
      <c r="C3182" s="1366"/>
    </row>
    <row r="3183" spans="2:3" x14ac:dyDescent="0.25">
      <c r="B3183" s="1366"/>
      <c r="C3183" s="1366"/>
    </row>
    <row r="3184" spans="2:3" x14ac:dyDescent="0.25">
      <c r="B3184" s="1366"/>
      <c r="C3184" s="1366"/>
    </row>
    <row r="3185" spans="2:3" x14ac:dyDescent="0.25">
      <c r="B3185" s="1366"/>
      <c r="C3185" s="1366"/>
    </row>
    <row r="3186" spans="2:3" x14ac:dyDescent="0.25">
      <c r="B3186" s="1366"/>
      <c r="C3186" s="1366"/>
    </row>
    <row r="3187" spans="2:3" x14ac:dyDescent="0.25">
      <c r="B3187" s="1366"/>
      <c r="C3187" s="1366"/>
    </row>
    <row r="3188" spans="2:3" x14ac:dyDescent="0.25">
      <c r="B3188" s="1366"/>
      <c r="C3188" s="1366"/>
    </row>
    <row r="3189" spans="2:3" x14ac:dyDescent="0.25">
      <c r="B3189" s="1366"/>
      <c r="C3189" s="1366"/>
    </row>
    <row r="3190" spans="2:3" x14ac:dyDescent="0.25">
      <c r="B3190" s="1366"/>
      <c r="C3190" s="1366"/>
    </row>
    <row r="3191" spans="2:3" x14ac:dyDescent="0.25">
      <c r="B3191" s="1366"/>
      <c r="C3191" s="1366"/>
    </row>
    <row r="3192" spans="2:3" x14ac:dyDescent="0.25">
      <c r="B3192" s="1366"/>
      <c r="C3192" s="1366"/>
    </row>
    <row r="3193" spans="2:3" x14ac:dyDescent="0.25">
      <c r="B3193" s="1366"/>
      <c r="C3193" s="1366"/>
    </row>
    <row r="3194" spans="2:3" x14ac:dyDescent="0.25">
      <c r="B3194" s="1366"/>
      <c r="C3194" s="1366"/>
    </row>
    <row r="3195" spans="2:3" x14ac:dyDescent="0.25">
      <c r="B3195" s="1366"/>
      <c r="C3195" s="1366"/>
    </row>
    <row r="3196" spans="2:3" x14ac:dyDescent="0.25">
      <c r="B3196" s="1366"/>
      <c r="C3196" s="1366"/>
    </row>
    <row r="3197" spans="2:3" x14ac:dyDescent="0.25">
      <c r="B3197" s="1366"/>
      <c r="C3197" s="1366"/>
    </row>
    <row r="3198" spans="2:3" x14ac:dyDescent="0.25">
      <c r="B3198" s="1366"/>
      <c r="C3198" s="1366"/>
    </row>
    <row r="3199" spans="2:3" x14ac:dyDescent="0.25">
      <c r="B3199" s="1366"/>
      <c r="C3199" s="1366"/>
    </row>
    <row r="3200" spans="2:3" x14ac:dyDescent="0.25">
      <c r="B3200" s="1366"/>
      <c r="C3200" s="1366"/>
    </row>
    <row r="3201" spans="2:3" x14ac:dyDescent="0.25">
      <c r="B3201" s="1366"/>
      <c r="C3201" s="1366"/>
    </row>
    <row r="3202" spans="2:3" x14ac:dyDescent="0.25">
      <c r="B3202" s="1366"/>
      <c r="C3202" s="1366"/>
    </row>
    <row r="3203" spans="2:3" x14ac:dyDescent="0.25">
      <c r="B3203" s="1366"/>
      <c r="C3203" s="1366"/>
    </row>
    <row r="3204" spans="2:3" x14ac:dyDescent="0.25">
      <c r="B3204" s="1366"/>
      <c r="C3204" s="1366"/>
    </row>
    <row r="3205" spans="2:3" x14ac:dyDescent="0.25">
      <c r="B3205" s="1366"/>
      <c r="C3205" s="1366"/>
    </row>
    <row r="3206" spans="2:3" x14ac:dyDescent="0.25">
      <c r="B3206" s="1366"/>
      <c r="C3206" s="1366"/>
    </row>
    <row r="3207" spans="2:3" x14ac:dyDescent="0.25">
      <c r="B3207" s="1366"/>
      <c r="C3207" s="1366"/>
    </row>
    <row r="3208" spans="2:3" x14ac:dyDescent="0.25">
      <c r="B3208" s="1366"/>
      <c r="C3208" s="1366"/>
    </row>
    <row r="3209" spans="2:3" x14ac:dyDescent="0.25">
      <c r="B3209" s="1366"/>
      <c r="C3209" s="1366"/>
    </row>
    <row r="3210" spans="2:3" x14ac:dyDescent="0.25">
      <c r="B3210" s="1366"/>
      <c r="C3210" s="1366"/>
    </row>
    <row r="3211" spans="2:3" x14ac:dyDescent="0.25">
      <c r="B3211" s="1366"/>
      <c r="C3211" s="1366"/>
    </row>
    <row r="3212" spans="2:3" x14ac:dyDescent="0.25">
      <c r="B3212" s="1366"/>
      <c r="C3212" s="1366"/>
    </row>
    <row r="3213" spans="2:3" x14ac:dyDescent="0.25">
      <c r="B3213" s="1366"/>
      <c r="C3213" s="1366"/>
    </row>
    <row r="3214" spans="2:3" x14ac:dyDescent="0.25">
      <c r="B3214" s="1366"/>
      <c r="C3214" s="1366"/>
    </row>
    <row r="3215" spans="2:3" x14ac:dyDescent="0.25">
      <c r="B3215" s="1366"/>
      <c r="C3215" s="1366"/>
    </row>
    <row r="3216" spans="2:3" x14ac:dyDescent="0.25">
      <c r="B3216" s="1366"/>
      <c r="C3216" s="1366"/>
    </row>
    <row r="3217" spans="2:3" x14ac:dyDescent="0.25">
      <c r="B3217" s="1366"/>
      <c r="C3217" s="1366"/>
    </row>
    <row r="3218" spans="2:3" x14ac:dyDescent="0.25">
      <c r="B3218" s="1366"/>
      <c r="C3218" s="1366"/>
    </row>
    <row r="3219" spans="2:3" x14ac:dyDescent="0.25">
      <c r="B3219" s="1366"/>
      <c r="C3219" s="1366"/>
    </row>
    <row r="3220" spans="2:3" x14ac:dyDescent="0.25">
      <c r="B3220" s="1366"/>
      <c r="C3220" s="1366"/>
    </row>
    <row r="3221" spans="2:3" x14ac:dyDescent="0.25">
      <c r="B3221" s="1366"/>
      <c r="C3221" s="1366"/>
    </row>
    <row r="3222" spans="2:3" x14ac:dyDescent="0.25">
      <c r="B3222" s="1366"/>
      <c r="C3222" s="1366"/>
    </row>
    <row r="3223" spans="2:3" x14ac:dyDescent="0.25">
      <c r="B3223" s="1366"/>
      <c r="C3223" s="1366"/>
    </row>
    <row r="3224" spans="2:3" x14ac:dyDescent="0.25">
      <c r="B3224" s="1366"/>
      <c r="C3224" s="1366"/>
    </row>
    <row r="3225" spans="2:3" x14ac:dyDescent="0.25">
      <c r="B3225" s="1366"/>
      <c r="C3225" s="1366"/>
    </row>
    <row r="3226" spans="2:3" x14ac:dyDescent="0.25">
      <c r="B3226" s="1366"/>
      <c r="C3226" s="1366"/>
    </row>
    <row r="3227" spans="2:3" x14ac:dyDescent="0.25">
      <c r="B3227" s="1366"/>
      <c r="C3227" s="1366"/>
    </row>
    <row r="3228" spans="2:3" x14ac:dyDescent="0.25">
      <c r="B3228" s="1366"/>
      <c r="C3228" s="1366"/>
    </row>
    <row r="3229" spans="2:3" x14ac:dyDescent="0.25">
      <c r="B3229" s="1366"/>
      <c r="C3229" s="1366"/>
    </row>
    <row r="3230" spans="2:3" x14ac:dyDescent="0.25">
      <c r="B3230" s="1366"/>
      <c r="C3230" s="1366"/>
    </row>
    <row r="3231" spans="2:3" x14ac:dyDescent="0.25">
      <c r="B3231" s="1366"/>
      <c r="C3231" s="1366"/>
    </row>
    <row r="3232" spans="2:3" x14ac:dyDescent="0.25">
      <c r="B3232" s="1366"/>
      <c r="C3232" s="1366"/>
    </row>
    <row r="3233" spans="2:3" x14ac:dyDescent="0.25">
      <c r="B3233" s="1366"/>
      <c r="C3233" s="1366"/>
    </row>
    <row r="3234" spans="2:3" x14ac:dyDescent="0.25">
      <c r="B3234" s="1366"/>
      <c r="C3234" s="1366"/>
    </row>
    <row r="3235" spans="2:3" x14ac:dyDescent="0.25">
      <c r="B3235" s="1366"/>
      <c r="C3235" s="1366"/>
    </row>
    <row r="3236" spans="2:3" x14ac:dyDescent="0.25">
      <c r="B3236" s="1366"/>
      <c r="C3236" s="1366"/>
    </row>
    <row r="3237" spans="2:3" x14ac:dyDescent="0.25">
      <c r="B3237" s="1366"/>
      <c r="C3237" s="1366"/>
    </row>
    <row r="3238" spans="2:3" x14ac:dyDescent="0.25">
      <c r="B3238" s="1366"/>
      <c r="C3238" s="1366"/>
    </row>
    <row r="3239" spans="2:3" x14ac:dyDescent="0.25">
      <c r="B3239" s="1366"/>
      <c r="C3239" s="1366"/>
    </row>
    <row r="3240" spans="2:3" x14ac:dyDescent="0.25">
      <c r="B3240" s="1366"/>
      <c r="C3240" s="1366"/>
    </row>
    <row r="3241" spans="2:3" x14ac:dyDescent="0.25">
      <c r="B3241" s="1366"/>
      <c r="C3241" s="1366"/>
    </row>
    <row r="3242" spans="2:3" x14ac:dyDescent="0.25">
      <c r="B3242" s="1366"/>
      <c r="C3242" s="1366"/>
    </row>
    <row r="3243" spans="2:3" x14ac:dyDescent="0.25">
      <c r="B3243" s="1366"/>
      <c r="C3243" s="1366"/>
    </row>
    <row r="3244" spans="2:3" x14ac:dyDescent="0.25">
      <c r="B3244" s="1366"/>
      <c r="C3244" s="1366"/>
    </row>
    <row r="3245" spans="2:3" x14ac:dyDescent="0.25">
      <c r="B3245" s="1366"/>
      <c r="C3245" s="1366"/>
    </row>
    <row r="3246" spans="2:3" x14ac:dyDescent="0.25">
      <c r="B3246" s="1366"/>
      <c r="C3246" s="1366"/>
    </row>
    <row r="3247" spans="2:3" x14ac:dyDescent="0.25">
      <c r="B3247" s="1366"/>
      <c r="C3247" s="1366"/>
    </row>
    <row r="3248" spans="2:3" x14ac:dyDescent="0.25">
      <c r="B3248" s="1366"/>
      <c r="C3248" s="1366"/>
    </row>
    <row r="3249" spans="2:3" x14ac:dyDescent="0.25">
      <c r="B3249" s="1366"/>
      <c r="C3249" s="1366"/>
    </row>
    <row r="3250" spans="2:3" x14ac:dyDescent="0.25">
      <c r="B3250" s="1366"/>
      <c r="C3250" s="1366"/>
    </row>
    <row r="3251" spans="2:3" x14ac:dyDescent="0.25">
      <c r="B3251" s="1366"/>
      <c r="C3251" s="1366"/>
    </row>
    <row r="3252" spans="2:3" x14ac:dyDescent="0.25">
      <c r="B3252" s="1366"/>
      <c r="C3252" s="1366"/>
    </row>
    <row r="3253" spans="2:3" x14ac:dyDescent="0.25">
      <c r="B3253" s="1366"/>
      <c r="C3253" s="1366"/>
    </row>
    <row r="3254" spans="2:3" x14ac:dyDescent="0.25">
      <c r="B3254" s="1366"/>
      <c r="C3254" s="1366"/>
    </row>
    <row r="3255" spans="2:3" x14ac:dyDescent="0.25">
      <c r="B3255" s="1366"/>
      <c r="C3255" s="1366"/>
    </row>
    <row r="3256" spans="2:3" x14ac:dyDescent="0.25">
      <c r="B3256" s="1366"/>
      <c r="C3256" s="1366"/>
    </row>
    <row r="3257" spans="2:3" x14ac:dyDescent="0.25">
      <c r="B3257" s="1366"/>
      <c r="C3257" s="1366"/>
    </row>
    <row r="3258" spans="2:3" x14ac:dyDescent="0.25">
      <c r="B3258" s="1366"/>
      <c r="C3258" s="1366"/>
    </row>
    <row r="3259" spans="2:3" x14ac:dyDescent="0.25">
      <c r="B3259" s="1366"/>
      <c r="C3259" s="1366"/>
    </row>
    <row r="3260" spans="2:3" x14ac:dyDescent="0.25">
      <c r="B3260" s="1366"/>
      <c r="C3260" s="1366"/>
    </row>
    <row r="3261" spans="2:3" x14ac:dyDescent="0.25">
      <c r="B3261" s="1366"/>
      <c r="C3261" s="1366"/>
    </row>
    <row r="3262" spans="2:3" x14ac:dyDescent="0.25">
      <c r="B3262" s="1366"/>
      <c r="C3262" s="1366"/>
    </row>
    <row r="3263" spans="2:3" x14ac:dyDescent="0.25">
      <c r="B3263" s="1366"/>
      <c r="C3263" s="1366"/>
    </row>
    <row r="3264" spans="2:3" x14ac:dyDescent="0.25">
      <c r="B3264" s="1366"/>
      <c r="C3264" s="1366"/>
    </row>
    <row r="3265" spans="2:3" x14ac:dyDescent="0.25">
      <c r="B3265" s="1366"/>
      <c r="C3265" s="1366"/>
    </row>
    <row r="3266" spans="2:3" x14ac:dyDescent="0.25">
      <c r="B3266" s="1366"/>
      <c r="C3266" s="1366"/>
    </row>
    <row r="3267" spans="2:3" x14ac:dyDescent="0.25">
      <c r="B3267" s="1366"/>
      <c r="C3267" s="1366"/>
    </row>
    <row r="3268" spans="2:3" x14ac:dyDescent="0.25">
      <c r="B3268" s="1366"/>
      <c r="C3268" s="1366"/>
    </row>
    <row r="3269" spans="2:3" x14ac:dyDescent="0.25">
      <c r="B3269" s="1366"/>
      <c r="C3269" s="1366"/>
    </row>
    <row r="3270" spans="2:3" x14ac:dyDescent="0.25">
      <c r="B3270" s="1366"/>
      <c r="C3270" s="1366"/>
    </row>
    <row r="3271" spans="2:3" x14ac:dyDescent="0.25">
      <c r="B3271" s="1366"/>
      <c r="C3271" s="1366"/>
    </row>
    <row r="3272" spans="2:3" x14ac:dyDescent="0.25">
      <c r="B3272" s="1366"/>
      <c r="C3272" s="1366"/>
    </row>
    <row r="3273" spans="2:3" x14ac:dyDescent="0.25">
      <c r="B3273" s="1366"/>
      <c r="C3273" s="1366"/>
    </row>
    <row r="3274" spans="2:3" x14ac:dyDescent="0.25">
      <c r="B3274" s="1366"/>
      <c r="C3274" s="1366"/>
    </row>
    <row r="3275" spans="2:3" x14ac:dyDescent="0.25">
      <c r="B3275" s="1366"/>
      <c r="C3275" s="1366"/>
    </row>
    <row r="3276" spans="2:3" x14ac:dyDescent="0.25">
      <c r="B3276" s="1366"/>
      <c r="C3276" s="1366"/>
    </row>
    <row r="3277" spans="2:3" x14ac:dyDescent="0.25">
      <c r="B3277" s="1366"/>
      <c r="C3277" s="1366"/>
    </row>
    <row r="3278" spans="2:3" x14ac:dyDescent="0.25">
      <c r="B3278" s="1366"/>
      <c r="C3278" s="1366"/>
    </row>
    <row r="3279" spans="2:3" x14ac:dyDescent="0.25">
      <c r="B3279" s="1366"/>
      <c r="C3279" s="1366"/>
    </row>
    <row r="3280" spans="2:3" x14ac:dyDescent="0.25">
      <c r="B3280" s="1366"/>
      <c r="C3280" s="1366"/>
    </row>
    <row r="3281" spans="2:3" x14ac:dyDescent="0.25">
      <c r="B3281" s="1366"/>
      <c r="C3281" s="1366"/>
    </row>
    <row r="3282" spans="2:3" x14ac:dyDescent="0.25">
      <c r="B3282" s="1366"/>
      <c r="C3282" s="1366"/>
    </row>
    <row r="3283" spans="2:3" x14ac:dyDescent="0.25">
      <c r="B3283" s="1366"/>
      <c r="C3283" s="1366"/>
    </row>
    <row r="3284" spans="2:3" x14ac:dyDescent="0.25">
      <c r="B3284" s="1366"/>
      <c r="C3284" s="1366"/>
    </row>
    <row r="3285" spans="2:3" x14ac:dyDescent="0.25">
      <c r="B3285" s="1366"/>
      <c r="C3285" s="1366"/>
    </row>
    <row r="3286" spans="2:3" x14ac:dyDescent="0.25">
      <c r="B3286" s="1366"/>
      <c r="C3286" s="1366"/>
    </row>
    <row r="3287" spans="2:3" x14ac:dyDescent="0.25">
      <c r="B3287" s="1366"/>
      <c r="C3287" s="1366"/>
    </row>
    <row r="3288" spans="2:3" x14ac:dyDescent="0.25">
      <c r="B3288" s="1366"/>
      <c r="C3288" s="1366"/>
    </row>
    <row r="3289" spans="2:3" x14ac:dyDescent="0.25">
      <c r="B3289" s="1366"/>
      <c r="C3289" s="1366"/>
    </row>
    <row r="3290" spans="2:3" x14ac:dyDescent="0.25">
      <c r="B3290" s="1366"/>
      <c r="C3290" s="1366"/>
    </row>
    <row r="3291" spans="2:3" x14ac:dyDescent="0.25">
      <c r="B3291" s="1366"/>
      <c r="C3291" s="1366"/>
    </row>
    <row r="3292" spans="2:3" x14ac:dyDescent="0.25">
      <c r="B3292" s="1366"/>
      <c r="C3292" s="1366"/>
    </row>
    <row r="3293" spans="2:3" x14ac:dyDescent="0.25">
      <c r="B3293" s="1366"/>
      <c r="C3293" s="1366"/>
    </row>
    <row r="3294" spans="2:3" x14ac:dyDescent="0.25">
      <c r="B3294" s="1366"/>
      <c r="C3294" s="1366"/>
    </row>
    <row r="3295" spans="2:3" x14ac:dyDescent="0.25">
      <c r="B3295" s="1366"/>
      <c r="C3295" s="1366"/>
    </row>
    <row r="3296" spans="2:3" x14ac:dyDescent="0.25">
      <c r="B3296" s="1366"/>
      <c r="C3296" s="1366"/>
    </row>
    <row r="3297" spans="2:3" x14ac:dyDescent="0.25">
      <c r="B3297" s="1366"/>
      <c r="C3297" s="1366"/>
    </row>
    <row r="3298" spans="2:3" x14ac:dyDescent="0.25">
      <c r="B3298" s="1366"/>
      <c r="C3298" s="1366"/>
    </row>
    <row r="3299" spans="2:3" x14ac:dyDescent="0.25">
      <c r="B3299" s="1366"/>
      <c r="C3299" s="1366"/>
    </row>
    <row r="3300" spans="2:3" x14ac:dyDescent="0.25">
      <c r="B3300" s="1366"/>
      <c r="C3300" s="1366"/>
    </row>
    <row r="3301" spans="2:3" x14ac:dyDescent="0.25">
      <c r="B3301" s="1366"/>
      <c r="C3301" s="1366"/>
    </row>
    <row r="3302" spans="2:3" x14ac:dyDescent="0.25">
      <c r="B3302" s="1366"/>
      <c r="C3302" s="1366"/>
    </row>
    <row r="3303" spans="2:3" x14ac:dyDescent="0.25">
      <c r="B3303" s="1366"/>
      <c r="C3303" s="1366"/>
    </row>
    <row r="3304" spans="2:3" x14ac:dyDescent="0.25">
      <c r="B3304" s="1366"/>
      <c r="C3304" s="1366"/>
    </row>
    <row r="3305" spans="2:3" x14ac:dyDescent="0.25">
      <c r="B3305" s="1366"/>
      <c r="C3305" s="1366"/>
    </row>
    <row r="3306" spans="2:3" x14ac:dyDescent="0.25">
      <c r="B3306" s="1366"/>
      <c r="C3306" s="1366"/>
    </row>
    <row r="3307" spans="2:3" x14ac:dyDescent="0.25">
      <c r="B3307" s="1366"/>
      <c r="C3307" s="1366"/>
    </row>
    <row r="3308" spans="2:3" x14ac:dyDescent="0.25">
      <c r="B3308" s="1366"/>
      <c r="C3308" s="1366"/>
    </row>
    <row r="3309" spans="2:3" x14ac:dyDescent="0.25">
      <c r="B3309" s="1366"/>
      <c r="C3309" s="1366"/>
    </row>
    <row r="3310" spans="2:3" x14ac:dyDescent="0.25">
      <c r="B3310" s="1366"/>
      <c r="C3310" s="1366"/>
    </row>
    <row r="3311" spans="2:3" x14ac:dyDescent="0.25">
      <c r="B3311" s="1366"/>
      <c r="C3311" s="1366"/>
    </row>
    <row r="3312" spans="2:3" x14ac:dyDescent="0.25">
      <c r="B3312" s="1366"/>
      <c r="C3312" s="1366"/>
    </row>
    <row r="3313" spans="2:3" x14ac:dyDescent="0.25">
      <c r="B3313" s="1366"/>
      <c r="C3313" s="1366"/>
    </row>
    <row r="3314" spans="2:3" x14ac:dyDescent="0.25">
      <c r="B3314" s="1366"/>
      <c r="C3314" s="1366"/>
    </row>
    <row r="3315" spans="2:3" x14ac:dyDescent="0.25">
      <c r="B3315" s="1366"/>
      <c r="C3315" s="1366"/>
    </row>
    <row r="3316" spans="2:3" x14ac:dyDescent="0.25">
      <c r="B3316" s="1366"/>
      <c r="C3316" s="1366"/>
    </row>
    <row r="3317" spans="2:3" x14ac:dyDescent="0.25">
      <c r="B3317" s="1366"/>
      <c r="C3317" s="1366"/>
    </row>
    <row r="3318" spans="2:3" x14ac:dyDescent="0.25">
      <c r="B3318" s="1366"/>
      <c r="C3318" s="1366"/>
    </row>
    <row r="3319" spans="2:3" x14ac:dyDescent="0.25">
      <c r="B3319" s="1366"/>
      <c r="C3319" s="1366"/>
    </row>
    <row r="3320" spans="2:3" x14ac:dyDescent="0.25">
      <c r="B3320" s="1366"/>
      <c r="C3320" s="1366"/>
    </row>
    <row r="3321" spans="2:3" x14ac:dyDescent="0.25">
      <c r="B3321" s="1366"/>
      <c r="C3321" s="1366"/>
    </row>
    <row r="3322" spans="2:3" x14ac:dyDescent="0.25">
      <c r="B3322" s="1366"/>
      <c r="C3322" s="1366"/>
    </row>
    <row r="3323" spans="2:3" x14ac:dyDescent="0.25">
      <c r="B3323" s="1366"/>
      <c r="C3323" s="1366"/>
    </row>
    <row r="3324" spans="2:3" x14ac:dyDescent="0.25">
      <c r="B3324" s="1366"/>
      <c r="C3324" s="1366"/>
    </row>
    <row r="3325" spans="2:3" x14ac:dyDescent="0.25">
      <c r="B3325" s="1366"/>
      <c r="C3325" s="1366"/>
    </row>
    <row r="3326" spans="2:3" x14ac:dyDescent="0.25">
      <c r="B3326" s="1366"/>
      <c r="C3326" s="1366"/>
    </row>
    <row r="3327" spans="2:3" x14ac:dyDescent="0.25">
      <c r="B3327" s="1366"/>
      <c r="C3327" s="1366"/>
    </row>
    <row r="3328" spans="2:3" x14ac:dyDescent="0.25">
      <c r="B3328" s="1366"/>
      <c r="C3328" s="1366"/>
    </row>
    <row r="3329" spans="2:3" x14ac:dyDescent="0.25">
      <c r="B3329" s="1366"/>
      <c r="C3329" s="1366"/>
    </row>
    <row r="3330" spans="2:3" x14ac:dyDescent="0.25">
      <c r="B3330" s="1366"/>
      <c r="C3330" s="1366"/>
    </row>
    <row r="3331" spans="2:3" x14ac:dyDescent="0.25">
      <c r="B3331" s="1366"/>
      <c r="C3331" s="1366"/>
    </row>
    <row r="3332" spans="2:3" x14ac:dyDescent="0.25">
      <c r="B3332" s="1366"/>
      <c r="C3332" s="1366"/>
    </row>
    <row r="3333" spans="2:3" x14ac:dyDescent="0.25">
      <c r="B3333" s="1366"/>
      <c r="C3333" s="1366"/>
    </row>
    <row r="3334" spans="2:3" x14ac:dyDescent="0.25">
      <c r="B3334" s="1366"/>
      <c r="C3334" s="1366"/>
    </row>
    <row r="3335" spans="2:3" x14ac:dyDescent="0.25">
      <c r="B3335" s="1366"/>
      <c r="C3335" s="1366"/>
    </row>
    <row r="3336" spans="2:3" x14ac:dyDescent="0.25">
      <c r="B3336" s="1366"/>
      <c r="C3336" s="1366"/>
    </row>
    <row r="3337" spans="2:3" x14ac:dyDescent="0.25">
      <c r="B3337" s="1366"/>
      <c r="C3337" s="1366"/>
    </row>
    <row r="3338" spans="2:3" x14ac:dyDescent="0.25">
      <c r="B3338" s="1366"/>
      <c r="C3338" s="1366"/>
    </row>
    <row r="3339" spans="2:3" x14ac:dyDescent="0.25">
      <c r="B3339" s="1366"/>
      <c r="C3339" s="1366"/>
    </row>
    <row r="3340" spans="2:3" x14ac:dyDescent="0.25">
      <c r="B3340" s="1366"/>
      <c r="C3340" s="1366"/>
    </row>
    <row r="3341" spans="2:3" x14ac:dyDescent="0.25">
      <c r="B3341" s="1366"/>
      <c r="C3341" s="1366"/>
    </row>
    <row r="3342" spans="2:3" x14ac:dyDescent="0.25">
      <c r="B3342" s="1366"/>
      <c r="C3342" s="1366"/>
    </row>
    <row r="3343" spans="2:3" x14ac:dyDescent="0.25">
      <c r="B3343" s="1366"/>
      <c r="C3343" s="1366"/>
    </row>
    <row r="3344" spans="2:3" x14ac:dyDescent="0.25">
      <c r="B3344" s="1366"/>
      <c r="C3344" s="1366"/>
    </row>
    <row r="3345" spans="2:3" x14ac:dyDescent="0.25">
      <c r="B3345" s="1366"/>
      <c r="C3345" s="1366"/>
    </row>
    <row r="3346" spans="2:3" x14ac:dyDescent="0.25">
      <c r="B3346" s="1366"/>
      <c r="C3346" s="1366"/>
    </row>
    <row r="3347" spans="2:3" x14ac:dyDescent="0.25">
      <c r="B3347" s="1366"/>
      <c r="C3347" s="1366"/>
    </row>
    <row r="3348" spans="2:3" x14ac:dyDescent="0.25">
      <c r="B3348" s="1366"/>
      <c r="C3348" s="1366"/>
    </row>
    <row r="3349" spans="2:3" x14ac:dyDescent="0.25">
      <c r="B3349" s="1366"/>
      <c r="C3349" s="1366"/>
    </row>
    <row r="3350" spans="2:3" x14ac:dyDescent="0.25">
      <c r="B3350" s="1366"/>
      <c r="C3350" s="1366"/>
    </row>
    <row r="3351" spans="2:3" x14ac:dyDescent="0.25">
      <c r="B3351" s="1366"/>
      <c r="C3351" s="1366"/>
    </row>
    <row r="3352" spans="2:3" x14ac:dyDescent="0.25">
      <c r="B3352" s="1366"/>
      <c r="C3352" s="1366"/>
    </row>
    <row r="3353" spans="2:3" x14ac:dyDescent="0.25">
      <c r="B3353" s="1366"/>
      <c r="C3353" s="1366"/>
    </row>
    <row r="3354" spans="2:3" x14ac:dyDescent="0.25">
      <c r="B3354" s="1366"/>
      <c r="C3354" s="1366"/>
    </row>
    <row r="3355" spans="2:3" x14ac:dyDescent="0.25">
      <c r="B3355" s="1366"/>
      <c r="C3355" s="1366"/>
    </row>
    <row r="3356" spans="2:3" x14ac:dyDescent="0.25">
      <c r="B3356" s="1366"/>
      <c r="C3356" s="1366"/>
    </row>
    <row r="3357" spans="2:3" x14ac:dyDescent="0.25">
      <c r="B3357" s="1366"/>
      <c r="C3357" s="1366"/>
    </row>
    <row r="3358" spans="2:3" x14ac:dyDescent="0.25">
      <c r="B3358" s="1366"/>
      <c r="C3358" s="1366"/>
    </row>
    <row r="3359" spans="2:3" x14ac:dyDescent="0.25">
      <c r="B3359" s="1366"/>
      <c r="C3359" s="1366"/>
    </row>
    <row r="3360" spans="2:3" x14ac:dyDescent="0.25">
      <c r="B3360" s="1366"/>
      <c r="C3360" s="1366"/>
    </row>
    <row r="3361" spans="2:3" x14ac:dyDescent="0.25">
      <c r="B3361" s="1366"/>
      <c r="C3361" s="1366"/>
    </row>
    <row r="3362" spans="2:3" x14ac:dyDescent="0.25">
      <c r="B3362" s="1366"/>
      <c r="C3362" s="1366"/>
    </row>
    <row r="3363" spans="2:3" x14ac:dyDescent="0.25">
      <c r="B3363" s="1366"/>
      <c r="C3363" s="1366"/>
    </row>
    <row r="3364" spans="2:3" x14ac:dyDescent="0.25">
      <c r="B3364" s="1366"/>
      <c r="C3364" s="1366"/>
    </row>
    <row r="3365" spans="2:3" x14ac:dyDescent="0.25">
      <c r="B3365" s="1366"/>
      <c r="C3365" s="1366"/>
    </row>
    <row r="3366" spans="2:3" x14ac:dyDescent="0.25">
      <c r="B3366" s="1366"/>
      <c r="C3366" s="1366"/>
    </row>
    <row r="3367" spans="2:3" x14ac:dyDescent="0.25">
      <c r="B3367" s="1366"/>
      <c r="C3367" s="1366"/>
    </row>
    <row r="3368" spans="2:3" x14ac:dyDescent="0.25">
      <c r="B3368" s="1366"/>
      <c r="C3368" s="1366"/>
    </row>
    <row r="3369" spans="2:3" x14ac:dyDescent="0.25">
      <c r="B3369" s="1366"/>
      <c r="C3369" s="1366"/>
    </row>
    <row r="3370" spans="2:3" x14ac:dyDescent="0.25">
      <c r="B3370" s="1366"/>
      <c r="C3370" s="1366"/>
    </row>
    <row r="3371" spans="2:3" x14ac:dyDescent="0.25">
      <c r="B3371" s="1366"/>
      <c r="C3371" s="1366"/>
    </row>
    <row r="3372" spans="2:3" x14ac:dyDescent="0.25">
      <c r="B3372" s="1366"/>
      <c r="C3372" s="1366"/>
    </row>
    <row r="3373" spans="2:3" x14ac:dyDescent="0.25">
      <c r="B3373" s="1366"/>
      <c r="C3373" s="1366"/>
    </row>
    <row r="3374" spans="2:3" x14ac:dyDescent="0.25">
      <c r="B3374" s="1366"/>
      <c r="C3374" s="1366"/>
    </row>
    <row r="3375" spans="2:3" x14ac:dyDescent="0.25">
      <c r="B3375" s="1366"/>
      <c r="C3375" s="1366"/>
    </row>
    <row r="3376" spans="2:3" x14ac:dyDescent="0.25">
      <c r="B3376" s="1366"/>
      <c r="C3376" s="1366"/>
    </row>
    <row r="3377" spans="2:3" x14ac:dyDescent="0.25">
      <c r="B3377" s="1366"/>
      <c r="C3377" s="1366"/>
    </row>
    <row r="3378" spans="2:3" x14ac:dyDescent="0.25">
      <c r="B3378" s="1366"/>
      <c r="C3378" s="1366"/>
    </row>
    <row r="3379" spans="2:3" x14ac:dyDescent="0.25">
      <c r="B3379" s="1366"/>
      <c r="C3379" s="1366"/>
    </row>
    <row r="3380" spans="2:3" x14ac:dyDescent="0.25">
      <c r="B3380" s="1366"/>
      <c r="C3380" s="1366"/>
    </row>
    <row r="3381" spans="2:3" x14ac:dyDescent="0.25">
      <c r="B3381" s="1366"/>
      <c r="C3381" s="1366"/>
    </row>
    <row r="3382" spans="2:3" x14ac:dyDescent="0.25">
      <c r="B3382" s="1366"/>
      <c r="C3382" s="1366"/>
    </row>
    <row r="3383" spans="2:3" x14ac:dyDescent="0.25">
      <c r="B3383" s="1366"/>
      <c r="C3383" s="1366"/>
    </row>
    <row r="3384" spans="2:3" x14ac:dyDescent="0.25">
      <c r="B3384" s="1366"/>
      <c r="C3384" s="1366"/>
    </row>
    <row r="3385" spans="2:3" x14ac:dyDescent="0.25">
      <c r="B3385" s="1366"/>
      <c r="C3385" s="1366"/>
    </row>
    <row r="3386" spans="2:3" x14ac:dyDescent="0.25">
      <c r="B3386" s="1366"/>
      <c r="C3386" s="1366"/>
    </row>
    <row r="3387" spans="2:3" x14ac:dyDescent="0.25">
      <c r="B3387" s="1366"/>
      <c r="C3387" s="1366"/>
    </row>
    <row r="3388" spans="2:3" x14ac:dyDescent="0.25">
      <c r="B3388" s="1366"/>
      <c r="C3388" s="1366"/>
    </row>
    <row r="3389" spans="2:3" x14ac:dyDescent="0.25">
      <c r="B3389" s="1366"/>
      <c r="C3389" s="1366"/>
    </row>
    <row r="3390" spans="2:3" x14ac:dyDescent="0.25">
      <c r="B3390" s="1366"/>
      <c r="C3390" s="1366"/>
    </row>
    <row r="3391" spans="2:3" x14ac:dyDescent="0.25">
      <c r="B3391" s="1366"/>
      <c r="C3391" s="1366"/>
    </row>
    <row r="3392" spans="2:3" x14ac:dyDescent="0.25">
      <c r="B3392" s="1366"/>
      <c r="C3392" s="1366"/>
    </row>
    <row r="3393" spans="2:3" x14ac:dyDescent="0.25">
      <c r="B3393" s="1366"/>
      <c r="C3393" s="1366"/>
    </row>
    <row r="3394" spans="2:3" x14ac:dyDescent="0.25">
      <c r="B3394" s="1366"/>
      <c r="C3394" s="1366"/>
    </row>
    <row r="3395" spans="2:3" x14ac:dyDescent="0.25">
      <c r="B3395" s="1366"/>
      <c r="C3395" s="1366"/>
    </row>
    <row r="3396" spans="2:3" x14ac:dyDescent="0.25">
      <c r="B3396" s="1366"/>
      <c r="C3396" s="1366"/>
    </row>
    <row r="3397" spans="2:3" x14ac:dyDescent="0.25">
      <c r="B3397" s="1366"/>
      <c r="C3397" s="1366"/>
    </row>
    <row r="3398" spans="2:3" x14ac:dyDescent="0.25">
      <c r="B3398" s="1366"/>
      <c r="C3398" s="1366"/>
    </row>
    <row r="3399" spans="2:3" x14ac:dyDescent="0.25">
      <c r="B3399" s="1366"/>
      <c r="C3399" s="1366"/>
    </row>
    <row r="3400" spans="2:3" x14ac:dyDescent="0.25">
      <c r="B3400" s="1366"/>
      <c r="C3400" s="1366"/>
    </row>
    <row r="3401" spans="2:3" x14ac:dyDescent="0.25">
      <c r="B3401" s="1366"/>
      <c r="C3401" s="1366"/>
    </row>
    <row r="3402" spans="2:3" x14ac:dyDescent="0.25">
      <c r="B3402" s="1366"/>
      <c r="C3402" s="1366"/>
    </row>
    <row r="3403" spans="2:3" x14ac:dyDescent="0.25">
      <c r="B3403" s="1366"/>
      <c r="C3403" s="1366"/>
    </row>
    <row r="3404" spans="2:3" x14ac:dyDescent="0.25">
      <c r="B3404" s="1366"/>
      <c r="C3404" s="1366"/>
    </row>
    <row r="3405" spans="2:3" x14ac:dyDescent="0.25">
      <c r="B3405" s="1366"/>
      <c r="C3405" s="1366"/>
    </row>
    <row r="3406" spans="2:3" x14ac:dyDescent="0.25">
      <c r="B3406" s="1366"/>
      <c r="C3406" s="1366"/>
    </row>
    <row r="3407" spans="2:3" x14ac:dyDescent="0.25">
      <c r="B3407" s="1366"/>
      <c r="C3407" s="1366"/>
    </row>
    <row r="3408" spans="2:3" x14ac:dyDescent="0.25">
      <c r="B3408" s="1366"/>
      <c r="C3408" s="1366"/>
    </row>
    <row r="3409" spans="2:3" x14ac:dyDescent="0.25">
      <c r="B3409" s="1366"/>
      <c r="C3409" s="1366"/>
    </row>
    <row r="3410" spans="2:3" x14ac:dyDescent="0.25">
      <c r="B3410" s="1366"/>
      <c r="C3410" s="1366"/>
    </row>
    <row r="3411" spans="2:3" x14ac:dyDescent="0.25">
      <c r="B3411" s="1366"/>
      <c r="C3411" s="1366"/>
    </row>
    <row r="3412" spans="2:3" x14ac:dyDescent="0.25">
      <c r="B3412" s="1366"/>
      <c r="C3412" s="1366"/>
    </row>
    <row r="3413" spans="2:3" x14ac:dyDescent="0.25">
      <c r="B3413" s="1366"/>
      <c r="C3413" s="1366"/>
    </row>
    <row r="3414" spans="2:3" x14ac:dyDescent="0.25">
      <c r="B3414" s="1366"/>
      <c r="C3414" s="1366"/>
    </row>
    <row r="3415" spans="2:3" x14ac:dyDescent="0.25">
      <c r="B3415" s="1366"/>
      <c r="C3415" s="1366"/>
    </row>
    <row r="3416" spans="2:3" x14ac:dyDescent="0.25">
      <c r="B3416" s="1366"/>
      <c r="C3416" s="1366"/>
    </row>
    <row r="3417" spans="2:3" x14ac:dyDescent="0.25">
      <c r="B3417" s="1366"/>
      <c r="C3417" s="1366"/>
    </row>
    <row r="3418" spans="2:3" x14ac:dyDescent="0.25">
      <c r="B3418" s="1366"/>
      <c r="C3418" s="1366"/>
    </row>
    <row r="3419" spans="2:3" x14ac:dyDescent="0.25">
      <c r="B3419" s="1366"/>
      <c r="C3419" s="1366"/>
    </row>
    <row r="3420" spans="2:3" x14ac:dyDescent="0.25">
      <c r="B3420" s="1366"/>
      <c r="C3420" s="1366"/>
    </row>
    <row r="3421" spans="2:3" x14ac:dyDescent="0.25">
      <c r="B3421" s="1366"/>
      <c r="C3421" s="1366"/>
    </row>
    <row r="3422" spans="2:3" x14ac:dyDescent="0.25">
      <c r="B3422" s="1366"/>
      <c r="C3422" s="1366"/>
    </row>
    <row r="3423" spans="2:3" x14ac:dyDescent="0.25">
      <c r="B3423" s="1366"/>
      <c r="C3423" s="1366"/>
    </row>
    <row r="3424" spans="2:3" x14ac:dyDescent="0.25">
      <c r="B3424" s="1366"/>
      <c r="C3424" s="1366"/>
    </row>
    <row r="3425" spans="2:3" x14ac:dyDescent="0.25">
      <c r="B3425" s="1366"/>
      <c r="C3425" s="1366"/>
    </row>
    <row r="3426" spans="2:3" x14ac:dyDescent="0.25">
      <c r="B3426" s="1366"/>
      <c r="C3426" s="1366"/>
    </row>
    <row r="3427" spans="2:3" x14ac:dyDescent="0.25">
      <c r="B3427" s="1366"/>
      <c r="C3427" s="1366"/>
    </row>
    <row r="3428" spans="2:3" x14ac:dyDescent="0.25">
      <c r="B3428" s="1366"/>
      <c r="C3428" s="1366"/>
    </row>
    <row r="3429" spans="2:3" x14ac:dyDescent="0.25">
      <c r="B3429" s="1366"/>
      <c r="C3429" s="1366"/>
    </row>
    <row r="3430" spans="2:3" x14ac:dyDescent="0.25">
      <c r="B3430" s="1366"/>
      <c r="C3430" s="1366"/>
    </row>
    <row r="3431" spans="2:3" x14ac:dyDescent="0.25">
      <c r="B3431" s="1366"/>
      <c r="C3431" s="1366"/>
    </row>
    <row r="3432" spans="2:3" x14ac:dyDescent="0.25">
      <c r="B3432" s="1366"/>
      <c r="C3432" s="1366"/>
    </row>
    <row r="3433" spans="2:3" x14ac:dyDescent="0.25">
      <c r="B3433" s="1366"/>
      <c r="C3433" s="1366"/>
    </row>
    <row r="3434" spans="2:3" x14ac:dyDescent="0.25">
      <c r="B3434" s="1366"/>
      <c r="C3434" s="1366"/>
    </row>
    <row r="3435" spans="2:3" x14ac:dyDescent="0.25">
      <c r="B3435" s="1366"/>
      <c r="C3435" s="1366"/>
    </row>
    <row r="3436" spans="2:3" x14ac:dyDescent="0.25">
      <c r="B3436" s="1366"/>
      <c r="C3436" s="1366"/>
    </row>
    <row r="3437" spans="2:3" x14ac:dyDescent="0.25">
      <c r="B3437" s="1366"/>
      <c r="C3437" s="1366"/>
    </row>
    <row r="3438" spans="2:3" x14ac:dyDescent="0.25">
      <c r="B3438" s="1366"/>
      <c r="C3438" s="1366"/>
    </row>
    <row r="3439" spans="2:3" x14ac:dyDescent="0.25">
      <c r="B3439" s="1366"/>
      <c r="C3439" s="1366"/>
    </row>
    <row r="3440" spans="2:3" x14ac:dyDescent="0.25">
      <c r="B3440" s="1366"/>
      <c r="C3440" s="1366"/>
    </row>
    <row r="3441" spans="2:3" x14ac:dyDescent="0.25">
      <c r="B3441" s="1366"/>
      <c r="C3441" s="1366"/>
    </row>
    <row r="3442" spans="2:3" x14ac:dyDescent="0.25">
      <c r="B3442" s="1366"/>
      <c r="C3442" s="1366"/>
    </row>
    <row r="3443" spans="2:3" x14ac:dyDescent="0.25">
      <c r="B3443" s="1366"/>
      <c r="C3443" s="1366"/>
    </row>
    <row r="3444" spans="2:3" x14ac:dyDescent="0.25">
      <c r="B3444" s="1366"/>
      <c r="C3444" s="1366"/>
    </row>
    <row r="3445" spans="2:3" x14ac:dyDescent="0.25">
      <c r="B3445" s="1366"/>
      <c r="C3445" s="1366"/>
    </row>
    <row r="3446" spans="2:3" x14ac:dyDescent="0.25">
      <c r="B3446" s="1366"/>
      <c r="C3446" s="1366"/>
    </row>
    <row r="3447" spans="2:3" x14ac:dyDescent="0.25">
      <c r="B3447" s="1366"/>
      <c r="C3447" s="1366"/>
    </row>
    <row r="3448" spans="2:3" x14ac:dyDescent="0.25">
      <c r="B3448" s="1366"/>
      <c r="C3448" s="1366"/>
    </row>
    <row r="3449" spans="2:3" x14ac:dyDescent="0.25">
      <c r="B3449" s="1366"/>
      <c r="C3449" s="1366"/>
    </row>
    <row r="3450" spans="2:3" x14ac:dyDescent="0.25">
      <c r="B3450" s="1366"/>
      <c r="C3450" s="1366"/>
    </row>
    <row r="3451" spans="2:3" x14ac:dyDescent="0.25">
      <c r="B3451" s="1366"/>
      <c r="C3451" s="1366"/>
    </row>
    <row r="3452" spans="2:3" x14ac:dyDescent="0.25">
      <c r="B3452" s="1366"/>
      <c r="C3452" s="1366"/>
    </row>
    <row r="3453" spans="2:3" x14ac:dyDescent="0.25">
      <c r="B3453" s="1366"/>
      <c r="C3453" s="1366"/>
    </row>
    <row r="3454" spans="2:3" x14ac:dyDescent="0.25">
      <c r="B3454" s="1366"/>
      <c r="C3454" s="1366"/>
    </row>
    <row r="3455" spans="2:3" x14ac:dyDescent="0.25">
      <c r="B3455" s="1366"/>
      <c r="C3455" s="1366"/>
    </row>
    <row r="3456" spans="2:3" x14ac:dyDescent="0.25">
      <c r="B3456" s="1366"/>
      <c r="C3456" s="1366"/>
    </row>
    <row r="3457" spans="2:3" x14ac:dyDescent="0.25">
      <c r="B3457" s="1366"/>
      <c r="C3457" s="1366"/>
    </row>
    <row r="3458" spans="2:3" x14ac:dyDescent="0.25">
      <c r="B3458" s="1366"/>
      <c r="C3458" s="1366"/>
    </row>
    <row r="3459" spans="2:3" x14ac:dyDescent="0.25">
      <c r="B3459" s="1366"/>
      <c r="C3459" s="1366"/>
    </row>
    <row r="3460" spans="2:3" x14ac:dyDescent="0.25">
      <c r="B3460" s="1366"/>
      <c r="C3460" s="1366"/>
    </row>
    <row r="3461" spans="2:3" x14ac:dyDescent="0.25">
      <c r="B3461" s="1366"/>
      <c r="C3461" s="1366"/>
    </row>
    <row r="3462" spans="2:3" x14ac:dyDescent="0.25">
      <c r="B3462" s="1366"/>
      <c r="C3462" s="1366"/>
    </row>
    <row r="3463" spans="2:3" x14ac:dyDescent="0.25">
      <c r="B3463" s="1366"/>
      <c r="C3463" s="1366"/>
    </row>
    <row r="3464" spans="2:3" x14ac:dyDescent="0.25">
      <c r="B3464" s="1366"/>
      <c r="C3464" s="1366"/>
    </row>
    <row r="3465" spans="2:3" x14ac:dyDescent="0.25">
      <c r="B3465" s="1366"/>
      <c r="C3465" s="1366"/>
    </row>
    <row r="3466" spans="2:3" x14ac:dyDescent="0.25">
      <c r="B3466" s="1366"/>
      <c r="C3466" s="1366"/>
    </row>
    <row r="3467" spans="2:3" x14ac:dyDescent="0.25">
      <c r="B3467" s="1366"/>
      <c r="C3467" s="1366"/>
    </row>
    <row r="3468" spans="2:3" x14ac:dyDescent="0.25">
      <c r="B3468" s="1366"/>
      <c r="C3468" s="1366"/>
    </row>
    <row r="3469" spans="2:3" x14ac:dyDescent="0.25">
      <c r="B3469" s="1366"/>
      <c r="C3469" s="1366"/>
    </row>
    <row r="3470" spans="2:3" x14ac:dyDescent="0.25">
      <c r="B3470" s="1366"/>
      <c r="C3470" s="1366"/>
    </row>
    <row r="3471" spans="2:3" x14ac:dyDescent="0.25">
      <c r="B3471" s="1366"/>
      <c r="C3471" s="1366"/>
    </row>
    <row r="3472" spans="2:3" x14ac:dyDescent="0.25">
      <c r="B3472" s="1366"/>
      <c r="C3472" s="1366"/>
    </row>
    <row r="3473" spans="2:3" x14ac:dyDescent="0.25">
      <c r="B3473" s="1366"/>
      <c r="C3473" s="1366"/>
    </row>
    <row r="3474" spans="2:3" x14ac:dyDescent="0.25">
      <c r="B3474" s="1366"/>
      <c r="C3474" s="1366"/>
    </row>
    <row r="3475" spans="2:3" x14ac:dyDescent="0.25">
      <c r="B3475" s="1366"/>
      <c r="C3475" s="1366"/>
    </row>
    <row r="3476" spans="2:3" x14ac:dyDescent="0.25">
      <c r="B3476" s="1366"/>
      <c r="C3476" s="1366"/>
    </row>
    <row r="3477" spans="2:3" x14ac:dyDescent="0.25">
      <c r="B3477" s="1366"/>
      <c r="C3477" s="1366"/>
    </row>
    <row r="3478" spans="2:3" x14ac:dyDescent="0.25">
      <c r="B3478" s="1366"/>
      <c r="C3478" s="1366"/>
    </row>
    <row r="3479" spans="2:3" x14ac:dyDescent="0.25">
      <c r="B3479" s="1366"/>
      <c r="C3479" s="1366"/>
    </row>
    <row r="3480" spans="2:3" x14ac:dyDescent="0.25">
      <c r="B3480" s="1366"/>
      <c r="C3480" s="1366"/>
    </row>
    <row r="3481" spans="2:3" x14ac:dyDescent="0.25">
      <c r="B3481" s="1366"/>
      <c r="C3481" s="1366"/>
    </row>
    <row r="3482" spans="2:3" x14ac:dyDescent="0.25">
      <c r="B3482" s="1366"/>
      <c r="C3482" s="1366"/>
    </row>
    <row r="3483" spans="2:3" x14ac:dyDescent="0.25">
      <c r="B3483" s="1366"/>
      <c r="C3483" s="1366"/>
    </row>
    <row r="3484" spans="2:3" x14ac:dyDescent="0.25">
      <c r="B3484" s="1366"/>
      <c r="C3484" s="1366"/>
    </row>
    <row r="3485" spans="2:3" x14ac:dyDescent="0.25">
      <c r="B3485" s="1366"/>
      <c r="C3485" s="1366"/>
    </row>
    <row r="3486" spans="2:3" x14ac:dyDescent="0.25">
      <c r="B3486" s="1366"/>
      <c r="C3486" s="1366"/>
    </row>
    <row r="3487" spans="2:3" x14ac:dyDescent="0.25">
      <c r="B3487" s="1366"/>
      <c r="C3487" s="1366"/>
    </row>
    <row r="3488" spans="2:3" x14ac:dyDescent="0.25">
      <c r="B3488" s="1366"/>
      <c r="C3488" s="1366"/>
    </row>
    <row r="3489" spans="2:3" x14ac:dyDescent="0.25">
      <c r="B3489" s="1366"/>
      <c r="C3489" s="1366"/>
    </row>
    <row r="3490" spans="2:3" x14ac:dyDescent="0.25">
      <c r="B3490" s="1366"/>
      <c r="C3490" s="1366"/>
    </row>
    <row r="3491" spans="2:3" x14ac:dyDescent="0.25">
      <c r="B3491" s="1366"/>
      <c r="C3491" s="1366"/>
    </row>
    <row r="3492" spans="2:3" x14ac:dyDescent="0.25">
      <c r="B3492" s="1366"/>
      <c r="C3492" s="1366"/>
    </row>
    <row r="3493" spans="2:3" x14ac:dyDescent="0.25">
      <c r="B3493" s="1366"/>
      <c r="C3493" s="1366"/>
    </row>
    <row r="3494" spans="2:3" x14ac:dyDescent="0.25">
      <c r="B3494" s="1366"/>
      <c r="C3494" s="1366"/>
    </row>
    <row r="3495" spans="2:3" x14ac:dyDescent="0.25">
      <c r="B3495" s="1366"/>
      <c r="C3495" s="1366"/>
    </row>
    <row r="3496" spans="2:3" x14ac:dyDescent="0.25">
      <c r="B3496" s="1366"/>
      <c r="C3496" s="1366"/>
    </row>
    <row r="3497" spans="2:3" x14ac:dyDescent="0.25">
      <c r="B3497" s="1366"/>
      <c r="C3497" s="1366"/>
    </row>
    <row r="3498" spans="2:3" x14ac:dyDescent="0.25">
      <c r="B3498" s="1366"/>
      <c r="C3498" s="1366"/>
    </row>
    <row r="3499" spans="2:3" x14ac:dyDescent="0.25">
      <c r="B3499" s="1366"/>
      <c r="C3499" s="1366"/>
    </row>
    <row r="3500" spans="2:3" x14ac:dyDescent="0.25">
      <c r="B3500" s="1366"/>
      <c r="C3500" s="1366"/>
    </row>
    <row r="3501" spans="2:3" x14ac:dyDescent="0.25">
      <c r="B3501" s="1366"/>
      <c r="C3501" s="1366"/>
    </row>
    <row r="3502" spans="2:3" x14ac:dyDescent="0.25">
      <c r="B3502" s="1366"/>
      <c r="C3502" s="1366"/>
    </row>
    <row r="3503" spans="2:3" x14ac:dyDescent="0.25">
      <c r="B3503" s="1366"/>
      <c r="C3503" s="1366"/>
    </row>
    <row r="3504" spans="2:3" x14ac:dyDescent="0.25">
      <c r="B3504" s="1366"/>
      <c r="C3504" s="1366"/>
    </row>
    <row r="3505" spans="2:3" x14ac:dyDescent="0.25">
      <c r="B3505" s="1366"/>
      <c r="C3505" s="1366"/>
    </row>
    <row r="3506" spans="2:3" x14ac:dyDescent="0.25">
      <c r="B3506" s="1366"/>
      <c r="C3506" s="1366"/>
    </row>
    <row r="3507" spans="2:3" x14ac:dyDescent="0.25">
      <c r="B3507" s="1366"/>
      <c r="C3507" s="1366"/>
    </row>
    <row r="3508" spans="2:3" x14ac:dyDescent="0.25">
      <c r="B3508" s="1366"/>
      <c r="C3508" s="1366"/>
    </row>
    <row r="3509" spans="2:3" x14ac:dyDescent="0.25">
      <c r="B3509" s="1366"/>
      <c r="C3509" s="1366"/>
    </row>
    <row r="3510" spans="2:3" x14ac:dyDescent="0.25">
      <c r="B3510" s="1366"/>
      <c r="C3510" s="1366"/>
    </row>
    <row r="3511" spans="2:3" x14ac:dyDescent="0.25">
      <c r="B3511" s="1366"/>
      <c r="C3511" s="1366"/>
    </row>
    <row r="3512" spans="2:3" x14ac:dyDescent="0.25">
      <c r="B3512" s="1366"/>
      <c r="C3512" s="1366"/>
    </row>
    <row r="3513" spans="2:3" x14ac:dyDescent="0.25">
      <c r="B3513" s="1366"/>
      <c r="C3513" s="1366"/>
    </row>
    <row r="3514" spans="2:3" x14ac:dyDescent="0.25">
      <c r="B3514" s="1366"/>
      <c r="C3514" s="1366"/>
    </row>
    <row r="3515" spans="2:3" x14ac:dyDescent="0.25">
      <c r="B3515" s="1366"/>
      <c r="C3515" s="1366"/>
    </row>
    <row r="3516" spans="2:3" x14ac:dyDescent="0.25">
      <c r="B3516" s="1366"/>
      <c r="C3516" s="1366"/>
    </row>
    <row r="3517" spans="2:3" x14ac:dyDescent="0.25">
      <c r="B3517" s="1366"/>
      <c r="C3517" s="1366"/>
    </row>
    <row r="3518" spans="2:3" x14ac:dyDescent="0.25">
      <c r="B3518" s="1366"/>
      <c r="C3518" s="1366"/>
    </row>
    <row r="3519" spans="2:3" x14ac:dyDescent="0.25">
      <c r="B3519" s="1366"/>
      <c r="C3519" s="1366"/>
    </row>
    <row r="3520" spans="2:3" x14ac:dyDescent="0.25">
      <c r="B3520" s="1366"/>
      <c r="C3520" s="1366"/>
    </row>
    <row r="3521" spans="2:3" x14ac:dyDescent="0.25">
      <c r="B3521" s="1366"/>
      <c r="C3521" s="1366"/>
    </row>
    <row r="3522" spans="2:3" x14ac:dyDescent="0.25">
      <c r="B3522" s="1366"/>
      <c r="C3522" s="1366"/>
    </row>
    <row r="3523" spans="2:3" x14ac:dyDescent="0.25">
      <c r="B3523" s="1366"/>
      <c r="C3523" s="1366"/>
    </row>
    <row r="3524" spans="2:3" x14ac:dyDescent="0.25">
      <c r="B3524" s="1366"/>
      <c r="C3524" s="1366"/>
    </row>
    <row r="3525" spans="2:3" x14ac:dyDescent="0.25">
      <c r="B3525" s="1366"/>
      <c r="C3525" s="1366"/>
    </row>
    <row r="3526" spans="2:3" x14ac:dyDescent="0.25">
      <c r="B3526" s="1366"/>
      <c r="C3526" s="1366"/>
    </row>
    <row r="3527" spans="2:3" x14ac:dyDescent="0.25">
      <c r="B3527" s="1366"/>
      <c r="C3527" s="1366"/>
    </row>
    <row r="3528" spans="2:3" x14ac:dyDescent="0.25">
      <c r="B3528" s="1366"/>
      <c r="C3528" s="1366"/>
    </row>
    <row r="3529" spans="2:3" x14ac:dyDescent="0.25">
      <c r="B3529" s="1366"/>
      <c r="C3529" s="1366"/>
    </row>
    <row r="3530" spans="2:3" x14ac:dyDescent="0.25">
      <c r="B3530" s="1366"/>
      <c r="C3530" s="1366"/>
    </row>
    <row r="3531" spans="2:3" x14ac:dyDescent="0.25">
      <c r="B3531" s="1366"/>
      <c r="C3531" s="1366"/>
    </row>
    <row r="3532" spans="2:3" x14ac:dyDescent="0.25">
      <c r="B3532" s="1366"/>
      <c r="C3532" s="1366"/>
    </row>
    <row r="3533" spans="2:3" x14ac:dyDescent="0.25">
      <c r="B3533" s="1366"/>
      <c r="C3533" s="1366"/>
    </row>
    <row r="3534" spans="2:3" x14ac:dyDescent="0.25">
      <c r="B3534" s="1366"/>
      <c r="C3534" s="1366"/>
    </row>
    <row r="3535" spans="2:3" x14ac:dyDescent="0.25">
      <c r="B3535" s="1366"/>
      <c r="C3535" s="1366"/>
    </row>
    <row r="3536" spans="2:3" x14ac:dyDescent="0.25">
      <c r="B3536" s="1366"/>
      <c r="C3536" s="1366"/>
    </row>
    <row r="3537" spans="2:3" x14ac:dyDescent="0.25">
      <c r="B3537" s="1366"/>
      <c r="C3537" s="1366"/>
    </row>
    <row r="3538" spans="2:3" x14ac:dyDescent="0.25">
      <c r="B3538" s="1366"/>
      <c r="C3538" s="1366"/>
    </row>
    <row r="3539" spans="2:3" x14ac:dyDescent="0.25">
      <c r="B3539" s="1366"/>
      <c r="C3539" s="1366"/>
    </row>
    <row r="3540" spans="2:3" x14ac:dyDescent="0.25">
      <c r="B3540" s="1366"/>
      <c r="C3540" s="1366"/>
    </row>
    <row r="3541" spans="2:3" x14ac:dyDescent="0.25">
      <c r="B3541" s="1366"/>
      <c r="C3541" s="1366"/>
    </row>
    <row r="3542" spans="2:3" x14ac:dyDescent="0.25">
      <c r="B3542" s="1366"/>
      <c r="C3542" s="1366"/>
    </row>
    <row r="3543" spans="2:3" x14ac:dyDescent="0.25">
      <c r="B3543" s="1366"/>
      <c r="C3543" s="1366"/>
    </row>
    <row r="3544" spans="2:3" x14ac:dyDescent="0.25">
      <c r="B3544" s="1366"/>
      <c r="C3544" s="1366"/>
    </row>
    <row r="3545" spans="2:3" x14ac:dyDescent="0.25">
      <c r="B3545" s="1366"/>
      <c r="C3545" s="1366"/>
    </row>
    <row r="3546" spans="2:3" x14ac:dyDescent="0.25">
      <c r="B3546" s="1366"/>
      <c r="C3546" s="1366"/>
    </row>
    <row r="3547" spans="2:3" x14ac:dyDescent="0.25">
      <c r="B3547" s="1366"/>
      <c r="C3547" s="1366"/>
    </row>
    <row r="3548" spans="2:3" x14ac:dyDescent="0.25">
      <c r="B3548" s="1366"/>
      <c r="C3548" s="1366"/>
    </row>
    <row r="3549" spans="2:3" x14ac:dyDescent="0.25">
      <c r="B3549" s="1366"/>
      <c r="C3549" s="1366"/>
    </row>
    <row r="3550" spans="2:3" x14ac:dyDescent="0.25">
      <c r="B3550" s="1366"/>
      <c r="C3550" s="1366"/>
    </row>
    <row r="3551" spans="2:3" x14ac:dyDescent="0.25">
      <c r="B3551" s="1366"/>
      <c r="C3551" s="1366"/>
    </row>
    <row r="3552" spans="2:3" x14ac:dyDescent="0.25">
      <c r="B3552" s="1366"/>
      <c r="C3552" s="1366"/>
    </row>
    <row r="3553" spans="2:3" x14ac:dyDescent="0.25">
      <c r="B3553" s="1366"/>
      <c r="C3553" s="1366"/>
    </row>
    <row r="3554" spans="2:3" x14ac:dyDescent="0.25">
      <c r="B3554" s="1366"/>
      <c r="C3554" s="1366"/>
    </row>
    <row r="3555" spans="2:3" x14ac:dyDescent="0.25">
      <c r="B3555" s="1366"/>
      <c r="C3555" s="1366"/>
    </row>
    <row r="3556" spans="2:3" x14ac:dyDescent="0.25">
      <c r="B3556" s="1366"/>
      <c r="C3556" s="1366"/>
    </row>
    <row r="3557" spans="2:3" x14ac:dyDescent="0.25">
      <c r="B3557" s="1366"/>
      <c r="C3557" s="1366"/>
    </row>
    <row r="3558" spans="2:3" x14ac:dyDescent="0.25">
      <c r="B3558" s="1366"/>
      <c r="C3558" s="1366"/>
    </row>
    <row r="3559" spans="2:3" x14ac:dyDescent="0.25">
      <c r="B3559" s="1366"/>
      <c r="C3559" s="1366"/>
    </row>
    <row r="3560" spans="2:3" x14ac:dyDescent="0.25">
      <c r="B3560" s="1366"/>
      <c r="C3560" s="1366"/>
    </row>
    <row r="3561" spans="2:3" x14ac:dyDescent="0.25">
      <c r="B3561" s="1366"/>
      <c r="C3561" s="1366"/>
    </row>
    <row r="3562" spans="2:3" x14ac:dyDescent="0.25">
      <c r="B3562" s="1366"/>
      <c r="C3562" s="1366"/>
    </row>
    <row r="3563" spans="2:3" x14ac:dyDescent="0.25">
      <c r="B3563" s="1366"/>
      <c r="C3563" s="1366"/>
    </row>
    <row r="3564" spans="2:3" x14ac:dyDescent="0.25">
      <c r="B3564" s="1366"/>
      <c r="C3564" s="1366"/>
    </row>
    <row r="3565" spans="2:3" x14ac:dyDescent="0.25">
      <c r="B3565" s="1366"/>
      <c r="C3565" s="1366"/>
    </row>
    <row r="3566" spans="2:3" x14ac:dyDescent="0.25">
      <c r="B3566" s="1366"/>
      <c r="C3566" s="1366"/>
    </row>
    <row r="3567" spans="2:3" x14ac:dyDescent="0.25">
      <c r="B3567" s="1366"/>
      <c r="C3567" s="1366"/>
    </row>
    <row r="3568" spans="2:3" x14ac:dyDescent="0.25">
      <c r="B3568" s="1366"/>
      <c r="C3568" s="1366"/>
    </row>
    <row r="3569" spans="2:3" x14ac:dyDescent="0.25">
      <c r="B3569" s="1366"/>
      <c r="C3569" s="1366"/>
    </row>
    <row r="3570" spans="2:3" x14ac:dyDescent="0.25">
      <c r="B3570" s="1366"/>
      <c r="C3570" s="1366"/>
    </row>
    <row r="3571" spans="2:3" x14ac:dyDescent="0.25">
      <c r="B3571" s="1366"/>
      <c r="C3571" s="1366"/>
    </row>
    <row r="3572" spans="2:3" x14ac:dyDescent="0.25">
      <c r="B3572" s="1366"/>
      <c r="C3572" s="1366"/>
    </row>
    <row r="3573" spans="2:3" x14ac:dyDescent="0.25">
      <c r="B3573" s="1366"/>
      <c r="C3573" s="1366"/>
    </row>
    <row r="3574" spans="2:3" x14ac:dyDescent="0.25">
      <c r="B3574" s="1366"/>
      <c r="C3574" s="1366"/>
    </row>
    <row r="3575" spans="2:3" x14ac:dyDescent="0.25">
      <c r="B3575" s="1366"/>
      <c r="C3575" s="1366"/>
    </row>
    <row r="3576" spans="2:3" x14ac:dyDescent="0.25">
      <c r="B3576" s="1366"/>
      <c r="C3576" s="1366"/>
    </row>
    <row r="3577" spans="2:3" x14ac:dyDescent="0.25">
      <c r="B3577" s="1366"/>
      <c r="C3577" s="1366"/>
    </row>
    <row r="3578" spans="2:3" x14ac:dyDescent="0.25">
      <c r="B3578" s="1366"/>
      <c r="C3578" s="1366"/>
    </row>
    <row r="3579" spans="2:3" x14ac:dyDescent="0.25">
      <c r="B3579" s="1366"/>
      <c r="C3579" s="1366"/>
    </row>
    <row r="3580" spans="2:3" x14ac:dyDescent="0.25">
      <c r="B3580" s="1366"/>
      <c r="C3580" s="1366"/>
    </row>
    <row r="3581" spans="2:3" x14ac:dyDescent="0.25">
      <c r="B3581" s="1366"/>
      <c r="C3581" s="1366"/>
    </row>
    <row r="3582" spans="2:3" x14ac:dyDescent="0.25">
      <c r="B3582" s="1366"/>
      <c r="C3582" s="1366"/>
    </row>
    <row r="3583" spans="2:3" x14ac:dyDescent="0.25">
      <c r="B3583" s="1366"/>
      <c r="C3583" s="1366"/>
    </row>
    <row r="3584" spans="2:3" x14ac:dyDescent="0.25">
      <c r="B3584" s="1366"/>
      <c r="C3584" s="1366"/>
    </row>
    <row r="3585" spans="2:3" x14ac:dyDescent="0.25">
      <c r="B3585" s="1366"/>
      <c r="C3585" s="1366"/>
    </row>
    <row r="3586" spans="2:3" x14ac:dyDescent="0.25">
      <c r="B3586" s="1366"/>
      <c r="C3586" s="1366"/>
    </row>
    <row r="3587" spans="2:3" x14ac:dyDescent="0.25">
      <c r="B3587" s="1366"/>
      <c r="C3587" s="1366"/>
    </row>
    <row r="3588" spans="2:3" x14ac:dyDescent="0.25">
      <c r="B3588" s="1366"/>
      <c r="C3588" s="1366"/>
    </row>
    <row r="3589" spans="2:3" x14ac:dyDescent="0.25">
      <c r="B3589" s="1366"/>
      <c r="C3589" s="1366"/>
    </row>
    <row r="3590" spans="2:3" x14ac:dyDescent="0.25">
      <c r="B3590" s="1366"/>
      <c r="C3590" s="1366"/>
    </row>
    <row r="3591" spans="2:3" x14ac:dyDescent="0.25">
      <c r="B3591" s="1366"/>
      <c r="C3591" s="1366"/>
    </row>
    <row r="3592" spans="2:3" x14ac:dyDescent="0.25">
      <c r="B3592" s="1366"/>
      <c r="C3592" s="1366"/>
    </row>
    <row r="3593" spans="2:3" x14ac:dyDescent="0.25">
      <c r="B3593" s="1366"/>
      <c r="C3593" s="1366"/>
    </row>
    <row r="3594" spans="2:3" x14ac:dyDescent="0.25">
      <c r="B3594" s="1366"/>
      <c r="C3594" s="1366"/>
    </row>
    <row r="3595" spans="2:3" x14ac:dyDescent="0.25">
      <c r="B3595" s="1366"/>
      <c r="C3595" s="1366"/>
    </row>
    <row r="3596" spans="2:3" x14ac:dyDescent="0.25">
      <c r="B3596" s="1366"/>
      <c r="C3596" s="1366"/>
    </row>
    <row r="3597" spans="2:3" x14ac:dyDescent="0.25">
      <c r="B3597" s="1366"/>
      <c r="C3597" s="1366"/>
    </row>
    <row r="3598" spans="2:3" x14ac:dyDescent="0.25">
      <c r="B3598" s="1366"/>
      <c r="C3598" s="1366"/>
    </row>
    <row r="3599" spans="2:3" x14ac:dyDescent="0.25">
      <c r="B3599" s="1366"/>
      <c r="C3599" s="1366"/>
    </row>
    <row r="3600" spans="2:3" x14ac:dyDescent="0.25">
      <c r="B3600" s="1366"/>
      <c r="C3600" s="1366"/>
    </row>
    <row r="3601" spans="2:3" x14ac:dyDescent="0.25">
      <c r="B3601" s="1366"/>
      <c r="C3601" s="1366"/>
    </row>
    <row r="3602" spans="2:3" x14ac:dyDescent="0.25">
      <c r="B3602" s="1366"/>
      <c r="C3602" s="1366"/>
    </row>
    <row r="3603" spans="2:3" x14ac:dyDescent="0.25">
      <c r="B3603" s="1366"/>
      <c r="C3603" s="1366"/>
    </row>
    <row r="3604" spans="2:3" x14ac:dyDescent="0.25">
      <c r="B3604" s="1366"/>
      <c r="C3604" s="1366"/>
    </row>
    <row r="3605" spans="2:3" x14ac:dyDescent="0.25">
      <c r="B3605" s="1366"/>
      <c r="C3605" s="1366"/>
    </row>
    <row r="3606" spans="2:3" x14ac:dyDescent="0.25">
      <c r="B3606" s="1366"/>
      <c r="C3606" s="1366"/>
    </row>
    <row r="3607" spans="2:3" x14ac:dyDescent="0.25">
      <c r="B3607" s="1366"/>
      <c r="C3607" s="1366"/>
    </row>
    <row r="3608" spans="2:3" x14ac:dyDescent="0.25">
      <c r="B3608" s="1366"/>
      <c r="C3608" s="1366"/>
    </row>
    <row r="3609" spans="2:3" x14ac:dyDescent="0.25">
      <c r="B3609" s="1366"/>
      <c r="C3609" s="1366"/>
    </row>
    <row r="3610" spans="2:3" x14ac:dyDescent="0.25">
      <c r="B3610" s="1366"/>
      <c r="C3610" s="1366"/>
    </row>
    <row r="3611" spans="2:3" x14ac:dyDescent="0.25">
      <c r="B3611" s="1366"/>
      <c r="C3611" s="1366"/>
    </row>
    <row r="3612" spans="2:3" x14ac:dyDescent="0.25">
      <c r="B3612" s="1366"/>
      <c r="C3612" s="1366"/>
    </row>
    <row r="3613" spans="2:3" x14ac:dyDescent="0.25">
      <c r="B3613" s="1366"/>
      <c r="C3613" s="1366"/>
    </row>
    <row r="3614" spans="2:3" x14ac:dyDescent="0.25">
      <c r="B3614" s="1366"/>
      <c r="C3614" s="1366"/>
    </row>
    <row r="3615" spans="2:3" x14ac:dyDescent="0.25">
      <c r="B3615" s="1366"/>
      <c r="C3615" s="1366"/>
    </row>
    <row r="3616" spans="2:3" x14ac:dyDescent="0.25">
      <c r="B3616" s="1366"/>
      <c r="C3616" s="1366"/>
    </row>
    <row r="3617" spans="2:3" x14ac:dyDescent="0.25">
      <c r="B3617" s="1366"/>
      <c r="C3617" s="1366"/>
    </row>
    <row r="3618" spans="2:3" x14ac:dyDescent="0.25">
      <c r="B3618" s="1366"/>
      <c r="C3618" s="1366"/>
    </row>
    <row r="3619" spans="2:3" x14ac:dyDescent="0.25">
      <c r="B3619" s="1366"/>
      <c r="C3619" s="1366"/>
    </row>
    <row r="3620" spans="2:3" x14ac:dyDescent="0.25">
      <c r="B3620" s="1366"/>
      <c r="C3620" s="1366"/>
    </row>
    <row r="3621" spans="2:3" x14ac:dyDescent="0.25">
      <c r="B3621" s="1366"/>
      <c r="C3621" s="1366"/>
    </row>
    <row r="3622" spans="2:3" x14ac:dyDescent="0.25">
      <c r="B3622" s="1366"/>
      <c r="C3622" s="1366"/>
    </row>
    <row r="3623" spans="2:3" x14ac:dyDescent="0.25">
      <c r="B3623" s="1366"/>
      <c r="C3623" s="1366"/>
    </row>
    <row r="3624" spans="2:3" x14ac:dyDescent="0.25">
      <c r="B3624" s="1366"/>
      <c r="C3624" s="1366"/>
    </row>
    <row r="3625" spans="2:3" x14ac:dyDescent="0.25">
      <c r="B3625" s="1366"/>
      <c r="C3625" s="1366"/>
    </row>
    <row r="3626" spans="2:3" x14ac:dyDescent="0.25">
      <c r="B3626" s="1366"/>
      <c r="C3626" s="1366"/>
    </row>
    <row r="3627" spans="2:3" x14ac:dyDescent="0.25">
      <c r="B3627" s="1366"/>
      <c r="C3627" s="1366"/>
    </row>
    <row r="3628" spans="2:3" x14ac:dyDescent="0.25">
      <c r="B3628" s="1366"/>
      <c r="C3628" s="1366"/>
    </row>
    <row r="3629" spans="2:3" x14ac:dyDescent="0.25">
      <c r="B3629" s="1366"/>
      <c r="C3629" s="1366"/>
    </row>
    <row r="3630" spans="2:3" x14ac:dyDescent="0.25">
      <c r="B3630" s="1366"/>
      <c r="C3630" s="1366"/>
    </row>
    <row r="3631" spans="2:3" x14ac:dyDescent="0.25">
      <c r="B3631" s="1366"/>
      <c r="C3631" s="1366"/>
    </row>
    <row r="3632" spans="2:3" x14ac:dyDescent="0.25">
      <c r="B3632" s="1366"/>
      <c r="C3632" s="1366"/>
    </row>
    <row r="3633" spans="2:3" x14ac:dyDescent="0.25">
      <c r="B3633" s="1366"/>
      <c r="C3633" s="1366"/>
    </row>
    <row r="3634" spans="2:3" x14ac:dyDescent="0.25">
      <c r="B3634" s="1366"/>
      <c r="C3634" s="1366"/>
    </row>
    <row r="3635" spans="2:3" x14ac:dyDescent="0.25">
      <c r="B3635" s="1366"/>
      <c r="C3635" s="1366"/>
    </row>
    <row r="3636" spans="2:3" x14ac:dyDescent="0.25">
      <c r="B3636" s="1366"/>
      <c r="C3636" s="1366"/>
    </row>
    <row r="3637" spans="2:3" x14ac:dyDescent="0.25">
      <c r="B3637" s="1366"/>
      <c r="C3637" s="1366"/>
    </row>
    <row r="3638" spans="2:3" x14ac:dyDescent="0.25">
      <c r="B3638" s="1366"/>
      <c r="C3638" s="1366"/>
    </row>
    <row r="3639" spans="2:3" x14ac:dyDescent="0.25">
      <c r="B3639" s="1366"/>
      <c r="C3639" s="1366"/>
    </row>
    <row r="3640" spans="2:3" x14ac:dyDescent="0.25">
      <c r="B3640" s="1366"/>
      <c r="C3640" s="1366"/>
    </row>
    <row r="3641" spans="2:3" x14ac:dyDescent="0.25">
      <c r="B3641" s="1366"/>
      <c r="C3641" s="1366"/>
    </row>
    <row r="3642" spans="2:3" x14ac:dyDescent="0.25">
      <c r="B3642" s="1366"/>
      <c r="C3642" s="1366"/>
    </row>
    <row r="3643" spans="2:3" x14ac:dyDescent="0.25">
      <c r="B3643" s="1366"/>
      <c r="C3643" s="1366"/>
    </row>
    <row r="3644" spans="2:3" x14ac:dyDescent="0.25">
      <c r="B3644" s="1366"/>
      <c r="C3644" s="1366"/>
    </row>
    <row r="3645" spans="2:3" x14ac:dyDescent="0.25">
      <c r="B3645" s="1366"/>
      <c r="C3645" s="1366"/>
    </row>
    <row r="3646" spans="2:3" x14ac:dyDescent="0.25">
      <c r="B3646" s="1366"/>
      <c r="C3646" s="1366"/>
    </row>
    <row r="3647" spans="2:3" x14ac:dyDescent="0.25">
      <c r="B3647" s="1366"/>
      <c r="C3647" s="1366"/>
    </row>
    <row r="3648" spans="2:3" x14ac:dyDescent="0.25">
      <c r="B3648" s="1366"/>
      <c r="C3648" s="1366"/>
    </row>
    <row r="3649" spans="2:3" x14ac:dyDescent="0.25">
      <c r="B3649" s="1366"/>
      <c r="C3649" s="1366"/>
    </row>
    <row r="3650" spans="2:3" x14ac:dyDescent="0.25">
      <c r="B3650" s="1366"/>
      <c r="C3650" s="1366"/>
    </row>
    <row r="3651" spans="2:3" x14ac:dyDescent="0.25">
      <c r="B3651" s="1366"/>
      <c r="C3651" s="1366"/>
    </row>
    <row r="3652" spans="2:3" x14ac:dyDescent="0.25">
      <c r="B3652" s="1366"/>
      <c r="C3652" s="1366"/>
    </row>
    <row r="3653" spans="2:3" x14ac:dyDescent="0.25">
      <c r="B3653" s="1366"/>
      <c r="C3653" s="1366"/>
    </row>
    <row r="3654" spans="2:3" x14ac:dyDescent="0.25">
      <c r="B3654" s="1366"/>
      <c r="C3654" s="1366"/>
    </row>
    <row r="3655" spans="2:3" x14ac:dyDescent="0.25">
      <c r="B3655" s="1366"/>
      <c r="C3655" s="1366"/>
    </row>
    <row r="3656" spans="2:3" x14ac:dyDescent="0.25">
      <c r="B3656" s="1366"/>
      <c r="C3656" s="1366"/>
    </row>
    <row r="3657" spans="2:3" x14ac:dyDescent="0.25">
      <c r="B3657" s="1366"/>
      <c r="C3657" s="1366"/>
    </row>
    <row r="3658" spans="2:3" x14ac:dyDescent="0.25">
      <c r="B3658" s="1366"/>
      <c r="C3658" s="1366"/>
    </row>
    <row r="3659" spans="2:3" x14ac:dyDescent="0.25">
      <c r="B3659" s="1366"/>
      <c r="C3659" s="1366"/>
    </row>
    <row r="3660" spans="2:3" x14ac:dyDescent="0.25">
      <c r="B3660" s="1366"/>
      <c r="C3660" s="1366"/>
    </row>
    <row r="3661" spans="2:3" x14ac:dyDescent="0.25">
      <c r="B3661" s="1366"/>
      <c r="C3661" s="1366"/>
    </row>
    <row r="3662" spans="2:3" x14ac:dyDescent="0.25">
      <c r="B3662" s="1366"/>
      <c r="C3662" s="1366"/>
    </row>
    <row r="3663" spans="2:3" x14ac:dyDescent="0.25">
      <c r="B3663" s="1366"/>
      <c r="C3663" s="1366"/>
    </row>
    <row r="3664" spans="2:3" x14ac:dyDescent="0.25">
      <c r="B3664" s="1366"/>
      <c r="C3664" s="1366"/>
    </row>
    <row r="3665" spans="2:3" x14ac:dyDescent="0.25">
      <c r="B3665" s="1366"/>
      <c r="C3665" s="1366"/>
    </row>
    <row r="3666" spans="2:3" x14ac:dyDescent="0.25">
      <c r="B3666" s="1366"/>
      <c r="C3666" s="1366"/>
    </row>
    <row r="3667" spans="2:3" x14ac:dyDescent="0.25">
      <c r="B3667" s="1366"/>
      <c r="C3667" s="1366"/>
    </row>
    <row r="3668" spans="2:3" x14ac:dyDescent="0.25">
      <c r="B3668" s="1366"/>
      <c r="C3668" s="1366"/>
    </row>
    <row r="3669" spans="2:3" x14ac:dyDescent="0.25">
      <c r="B3669" s="1366"/>
      <c r="C3669" s="1366"/>
    </row>
    <row r="3670" spans="2:3" x14ac:dyDescent="0.25">
      <c r="B3670" s="1366"/>
      <c r="C3670" s="1366"/>
    </row>
    <row r="3671" spans="2:3" x14ac:dyDescent="0.25">
      <c r="B3671" s="1366"/>
      <c r="C3671" s="1366"/>
    </row>
    <row r="3672" spans="2:3" x14ac:dyDescent="0.25">
      <c r="B3672" s="1366"/>
      <c r="C3672" s="1366"/>
    </row>
    <row r="3673" spans="2:3" x14ac:dyDescent="0.25">
      <c r="B3673" s="1366"/>
      <c r="C3673" s="1366"/>
    </row>
    <row r="3674" spans="2:3" x14ac:dyDescent="0.25">
      <c r="B3674" s="1366"/>
      <c r="C3674" s="1366"/>
    </row>
    <row r="3675" spans="2:3" x14ac:dyDescent="0.25">
      <c r="B3675" s="1366"/>
      <c r="C3675" s="1366"/>
    </row>
    <row r="3676" spans="2:3" x14ac:dyDescent="0.25">
      <c r="B3676" s="1366"/>
      <c r="C3676" s="1366"/>
    </row>
    <row r="3677" spans="2:3" x14ac:dyDescent="0.25">
      <c r="B3677" s="1366"/>
      <c r="C3677" s="1366"/>
    </row>
    <row r="3678" spans="2:3" x14ac:dyDescent="0.25">
      <c r="B3678" s="1366"/>
      <c r="C3678" s="1366"/>
    </row>
    <row r="3679" spans="2:3" x14ac:dyDescent="0.25">
      <c r="B3679" s="1366"/>
      <c r="C3679" s="1366"/>
    </row>
    <row r="3680" spans="2:3" x14ac:dyDescent="0.25">
      <c r="B3680" s="1366"/>
      <c r="C3680" s="1366"/>
    </row>
    <row r="3681" spans="2:3" x14ac:dyDescent="0.25">
      <c r="B3681" s="1366"/>
      <c r="C3681" s="1366"/>
    </row>
    <row r="3682" spans="2:3" x14ac:dyDescent="0.25">
      <c r="B3682" s="1366"/>
      <c r="C3682" s="1366"/>
    </row>
    <row r="3683" spans="2:3" x14ac:dyDescent="0.25">
      <c r="B3683" s="1366"/>
      <c r="C3683" s="1366"/>
    </row>
    <row r="3684" spans="2:3" x14ac:dyDescent="0.25">
      <c r="B3684" s="1366"/>
      <c r="C3684" s="1366"/>
    </row>
    <row r="3685" spans="2:3" x14ac:dyDescent="0.25">
      <c r="B3685" s="1366"/>
      <c r="C3685" s="1366"/>
    </row>
    <row r="3686" spans="2:3" x14ac:dyDescent="0.25">
      <c r="B3686" s="1366"/>
      <c r="C3686" s="1366"/>
    </row>
    <row r="3687" spans="2:3" x14ac:dyDescent="0.25">
      <c r="B3687" s="1366"/>
      <c r="C3687" s="1366"/>
    </row>
    <row r="3688" spans="2:3" x14ac:dyDescent="0.25">
      <c r="B3688" s="1366"/>
      <c r="C3688" s="1366"/>
    </row>
    <row r="3689" spans="2:3" x14ac:dyDescent="0.25">
      <c r="B3689" s="1366"/>
      <c r="C3689" s="1366"/>
    </row>
    <row r="3690" spans="2:3" x14ac:dyDescent="0.25">
      <c r="B3690" s="1366"/>
      <c r="C3690" s="1366"/>
    </row>
    <row r="3691" spans="2:3" x14ac:dyDescent="0.25">
      <c r="B3691" s="1366"/>
      <c r="C3691" s="1366"/>
    </row>
    <row r="3692" spans="2:3" x14ac:dyDescent="0.25">
      <c r="B3692" s="1366"/>
      <c r="C3692" s="1366"/>
    </row>
    <row r="3693" spans="2:3" x14ac:dyDescent="0.25">
      <c r="B3693" s="1366"/>
      <c r="C3693" s="1366"/>
    </row>
    <row r="3694" spans="2:3" x14ac:dyDescent="0.25">
      <c r="B3694" s="1366"/>
      <c r="C3694" s="1366"/>
    </row>
    <row r="3695" spans="2:3" x14ac:dyDescent="0.25">
      <c r="B3695" s="1366"/>
      <c r="C3695" s="1366"/>
    </row>
    <row r="3696" spans="2:3" x14ac:dyDescent="0.25">
      <c r="B3696" s="1366"/>
      <c r="C3696" s="1366"/>
    </row>
    <row r="3697" spans="2:3" x14ac:dyDescent="0.25">
      <c r="B3697" s="1366"/>
      <c r="C3697" s="1366"/>
    </row>
    <row r="3698" spans="2:3" x14ac:dyDescent="0.25">
      <c r="B3698" s="1366"/>
      <c r="C3698" s="1366"/>
    </row>
    <row r="3699" spans="2:3" x14ac:dyDescent="0.25">
      <c r="B3699" s="1366"/>
      <c r="C3699" s="1366"/>
    </row>
    <row r="3700" spans="2:3" x14ac:dyDescent="0.25">
      <c r="B3700" s="1366"/>
      <c r="C3700" s="1366"/>
    </row>
    <row r="3701" spans="2:3" x14ac:dyDescent="0.25">
      <c r="B3701" s="1366"/>
      <c r="C3701" s="1366"/>
    </row>
    <row r="3702" spans="2:3" x14ac:dyDescent="0.25">
      <c r="B3702" s="1366"/>
      <c r="C3702" s="1366"/>
    </row>
    <row r="3703" spans="2:3" x14ac:dyDescent="0.25">
      <c r="B3703" s="1366"/>
      <c r="C3703" s="1366"/>
    </row>
    <row r="3704" spans="2:3" x14ac:dyDescent="0.25">
      <c r="B3704" s="1366"/>
      <c r="C3704" s="1366"/>
    </row>
    <row r="3705" spans="2:3" x14ac:dyDescent="0.25">
      <c r="B3705" s="1366"/>
      <c r="C3705" s="1366"/>
    </row>
    <row r="3706" spans="2:3" x14ac:dyDescent="0.25">
      <c r="B3706" s="1366"/>
      <c r="C3706" s="1366"/>
    </row>
    <row r="3707" spans="2:3" x14ac:dyDescent="0.25">
      <c r="B3707" s="1366"/>
      <c r="C3707" s="1366"/>
    </row>
    <row r="3708" spans="2:3" x14ac:dyDescent="0.25">
      <c r="B3708" s="1366"/>
      <c r="C3708" s="1366"/>
    </row>
    <row r="3709" spans="2:3" x14ac:dyDescent="0.25">
      <c r="B3709" s="1366"/>
      <c r="C3709" s="1366"/>
    </row>
    <row r="3710" spans="2:3" x14ac:dyDescent="0.25">
      <c r="B3710" s="1366"/>
      <c r="C3710" s="1366"/>
    </row>
    <row r="3711" spans="2:3" x14ac:dyDescent="0.25">
      <c r="B3711" s="1366"/>
      <c r="C3711" s="1366"/>
    </row>
    <row r="3712" spans="2:3" x14ac:dyDescent="0.25">
      <c r="B3712" s="1366"/>
      <c r="C3712" s="1366"/>
    </row>
    <row r="3713" spans="2:3" x14ac:dyDescent="0.25">
      <c r="B3713" s="1366"/>
      <c r="C3713" s="1366"/>
    </row>
    <row r="3714" spans="2:3" x14ac:dyDescent="0.25">
      <c r="B3714" s="1366"/>
      <c r="C3714" s="1366"/>
    </row>
    <row r="3715" spans="2:3" x14ac:dyDescent="0.25">
      <c r="B3715" s="1366"/>
      <c r="C3715" s="1366"/>
    </row>
    <row r="3716" spans="2:3" x14ac:dyDescent="0.25">
      <c r="B3716" s="1366"/>
      <c r="C3716" s="1366"/>
    </row>
    <row r="3717" spans="2:3" x14ac:dyDescent="0.25">
      <c r="B3717" s="1366"/>
      <c r="C3717" s="1366"/>
    </row>
    <row r="3718" spans="2:3" x14ac:dyDescent="0.25">
      <c r="B3718" s="1366"/>
      <c r="C3718" s="1366"/>
    </row>
    <row r="3719" spans="2:3" x14ac:dyDescent="0.25">
      <c r="B3719" s="1366"/>
      <c r="C3719" s="1366"/>
    </row>
    <row r="3720" spans="2:3" x14ac:dyDescent="0.25">
      <c r="B3720" s="1366"/>
      <c r="C3720" s="1366"/>
    </row>
    <row r="3721" spans="2:3" x14ac:dyDescent="0.25">
      <c r="B3721" s="1366"/>
      <c r="C3721" s="1366"/>
    </row>
    <row r="3722" spans="2:3" x14ac:dyDescent="0.25">
      <c r="B3722" s="1366"/>
      <c r="C3722" s="1366"/>
    </row>
    <row r="3723" spans="2:3" x14ac:dyDescent="0.25">
      <c r="B3723" s="1366"/>
      <c r="C3723" s="1366"/>
    </row>
    <row r="3724" spans="2:3" x14ac:dyDescent="0.25">
      <c r="B3724" s="1366"/>
      <c r="C3724" s="1366"/>
    </row>
    <row r="3725" spans="2:3" x14ac:dyDescent="0.25">
      <c r="B3725" s="1366"/>
      <c r="C3725" s="1366"/>
    </row>
    <row r="3726" spans="2:3" x14ac:dyDescent="0.25">
      <c r="B3726" s="1366"/>
      <c r="C3726" s="1366"/>
    </row>
    <row r="3727" spans="2:3" x14ac:dyDescent="0.25">
      <c r="B3727" s="1366"/>
      <c r="C3727" s="1366"/>
    </row>
    <row r="3728" spans="2:3" x14ac:dyDescent="0.25">
      <c r="B3728" s="1366"/>
      <c r="C3728" s="1366"/>
    </row>
    <row r="3729" spans="2:3" x14ac:dyDescent="0.25">
      <c r="B3729" s="1366"/>
      <c r="C3729" s="1366"/>
    </row>
    <row r="3730" spans="2:3" x14ac:dyDescent="0.25">
      <c r="B3730" s="1366"/>
      <c r="C3730" s="1366"/>
    </row>
    <row r="3731" spans="2:3" x14ac:dyDescent="0.25">
      <c r="B3731" s="1366"/>
      <c r="C3731" s="1366"/>
    </row>
    <row r="3732" spans="2:3" x14ac:dyDescent="0.25">
      <c r="B3732" s="1366"/>
      <c r="C3732" s="1366"/>
    </row>
    <row r="3733" spans="2:3" x14ac:dyDescent="0.25">
      <c r="B3733" s="1366"/>
      <c r="C3733" s="1366"/>
    </row>
    <row r="3734" spans="2:3" x14ac:dyDescent="0.25">
      <c r="B3734" s="1366"/>
      <c r="C3734" s="1366"/>
    </row>
    <row r="3735" spans="2:3" x14ac:dyDescent="0.25">
      <c r="B3735" s="1366"/>
      <c r="C3735" s="1366"/>
    </row>
    <row r="3736" spans="2:3" x14ac:dyDescent="0.25">
      <c r="B3736" s="1366"/>
      <c r="C3736" s="1366"/>
    </row>
    <row r="3737" spans="2:3" x14ac:dyDescent="0.25">
      <c r="B3737" s="1366"/>
      <c r="C3737" s="1366"/>
    </row>
    <row r="3738" spans="2:3" x14ac:dyDescent="0.25">
      <c r="B3738" s="1366"/>
      <c r="C3738" s="1366"/>
    </row>
    <row r="3739" spans="2:3" x14ac:dyDescent="0.25">
      <c r="B3739" s="1366"/>
      <c r="C3739" s="1366"/>
    </row>
    <row r="3740" spans="2:3" x14ac:dyDescent="0.25">
      <c r="B3740" s="1366"/>
      <c r="C3740" s="1366"/>
    </row>
    <row r="3741" spans="2:3" x14ac:dyDescent="0.25">
      <c r="B3741" s="1366"/>
      <c r="C3741" s="1366"/>
    </row>
    <row r="3742" spans="2:3" x14ac:dyDescent="0.25">
      <c r="B3742" s="1366"/>
      <c r="C3742" s="1366"/>
    </row>
    <row r="3743" spans="2:3" x14ac:dyDescent="0.25">
      <c r="B3743" s="1366"/>
      <c r="C3743" s="1366"/>
    </row>
    <row r="3744" spans="2:3" x14ac:dyDescent="0.25">
      <c r="B3744" s="1366"/>
      <c r="C3744" s="1366"/>
    </row>
    <row r="3745" spans="2:3" x14ac:dyDescent="0.25">
      <c r="B3745" s="1366"/>
      <c r="C3745" s="1366"/>
    </row>
    <row r="3746" spans="2:3" x14ac:dyDescent="0.25">
      <c r="B3746" s="1366"/>
      <c r="C3746" s="1366"/>
    </row>
    <row r="3747" spans="2:3" x14ac:dyDescent="0.25">
      <c r="B3747" s="1366"/>
      <c r="C3747" s="1366"/>
    </row>
    <row r="3748" spans="2:3" x14ac:dyDescent="0.25">
      <c r="B3748" s="1366"/>
      <c r="C3748" s="1366"/>
    </row>
    <row r="3749" spans="2:3" x14ac:dyDescent="0.25">
      <c r="B3749" s="1366"/>
      <c r="C3749" s="1366"/>
    </row>
    <row r="3750" spans="2:3" x14ac:dyDescent="0.25">
      <c r="B3750" s="1366"/>
      <c r="C3750" s="1366"/>
    </row>
    <row r="3751" spans="2:3" x14ac:dyDescent="0.25">
      <c r="B3751" s="1366"/>
      <c r="C3751" s="1366"/>
    </row>
    <row r="3752" spans="2:3" x14ac:dyDescent="0.25">
      <c r="B3752" s="1366"/>
      <c r="C3752" s="1366"/>
    </row>
    <row r="3753" spans="2:3" x14ac:dyDescent="0.25">
      <c r="B3753" s="1366"/>
      <c r="C3753" s="1366"/>
    </row>
    <row r="3754" spans="2:3" x14ac:dyDescent="0.25">
      <c r="B3754" s="1366"/>
      <c r="C3754" s="1366"/>
    </row>
    <row r="3755" spans="2:3" x14ac:dyDescent="0.25">
      <c r="B3755" s="1366"/>
      <c r="C3755" s="1366"/>
    </row>
    <row r="3756" spans="2:3" x14ac:dyDescent="0.25">
      <c r="B3756" s="1366"/>
      <c r="C3756" s="1366"/>
    </row>
    <row r="3757" spans="2:3" x14ac:dyDescent="0.25">
      <c r="B3757" s="1366"/>
      <c r="C3757" s="1366"/>
    </row>
    <row r="3758" spans="2:3" x14ac:dyDescent="0.25">
      <c r="B3758" s="1366"/>
      <c r="C3758" s="1366"/>
    </row>
    <row r="3759" spans="2:3" x14ac:dyDescent="0.25">
      <c r="B3759" s="1366"/>
      <c r="C3759" s="1366"/>
    </row>
    <row r="3760" spans="2:3" x14ac:dyDescent="0.25">
      <c r="B3760" s="1366"/>
      <c r="C3760" s="1366"/>
    </row>
    <row r="3761" spans="2:3" x14ac:dyDescent="0.25">
      <c r="B3761" s="1366"/>
      <c r="C3761" s="1366"/>
    </row>
    <row r="3762" spans="2:3" x14ac:dyDescent="0.25">
      <c r="B3762" s="1366"/>
      <c r="C3762" s="1366"/>
    </row>
    <row r="3763" spans="2:3" x14ac:dyDescent="0.25">
      <c r="B3763" s="1366"/>
      <c r="C3763" s="1366"/>
    </row>
    <row r="3764" spans="2:3" x14ac:dyDescent="0.25">
      <c r="B3764" s="1366"/>
      <c r="C3764" s="1366"/>
    </row>
    <row r="3765" spans="2:3" x14ac:dyDescent="0.25">
      <c r="B3765" s="1366"/>
      <c r="C3765" s="1366"/>
    </row>
    <row r="3766" spans="2:3" x14ac:dyDescent="0.25">
      <c r="B3766" s="1366"/>
      <c r="C3766" s="1366"/>
    </row>
    <row r="3767" spans="2:3" x14ac:dyDescent="0.25">
      <c r="B3767" s="1366"/>
      <c r="C3767" s="1366"/>
    </row>
    <row r="3768" spans="2:3" x14ac:dyDescent="0.25">
      <c r="B3768" s="1366"/>
      <c r="C3768" s="1366"/>
    </row>
    <row r="3769" spans="2:3" x14ac:dyDescent="0.25">
      <c r="B3769" s="1366"/>
      <c r="C3769" s="1366"/>
    </row>
    <row r="3770" spans="2:3" x14ac:dyDescent="0.25">
      <c r="B3770" s="1366"/>
      <c r="C3770" s="1366"/>
    </row>
    <row r="3771" spans="2:3" x14ac:dyDescent="0.25">
      <c r="B3771" s="1366"/>
      <c r="C3771" s="1366"/>
    </row>
    <row r="3772" spans="2:3" x14ac:dyDescent="0.25">
      <c r="B3772" s="1366"/>
      <c r="C3772" s="1366"/>
    </row>
    <row r="3773" spans="2:3" x14ac:dyDescent="0.25">
      <c r="B3773" s="1366"/>
      <c r="C3773" s="1366"/>
    </row>
    <row r="3774" spans="2:3" x14ac:dyDescent="0.25">
      <c r="B3774" s="1366"/>
      <c r="C3774" s="1366"/>
    </row>
    <row r="3775" spans="2:3" x14ac:dyDescent="0.25">
      <c r="B3775" s="1366"/>
      <c r="C3775" s="1366"/>
    </row>
    <row r="3776" spans="2:3" x14ac:dyDescent="0.25">
      <c r="B3776" s="1366"/>
      <c r="C3776" s="1366"/>
    </row>
    <row r="3777" spans="2:3" x14ac:dyDescent="0.25">
      <c r="B3777" s="1366"/>
      <c r="C3777" s="1366"/>
    </row>
    <row r="3778" spans="2:3" x14ac:dyDescent="0.25">
      <c r="B3778" s="1366"/>
      <c r="C3778" s="1366"/>
    </row>
    <row r="3779" spans="2:3" x14ac:dyDescent="0.25">
      <c r="B3779" s="1366"/>
      <c r="C3779" s="1366"/>
    </row>
    <row r="3780" spans="2:3" x14ac:dyDescent="0.25">
      <c r="B3780" s="1366"/>
      <c r="C3780" s="1366"/>
    </row>
    <row r="3781" spans="2:3" x14ac:dyDescent="0.25">
      <c r="B3781" s="1366"/>
      <c r="C3781" s="1366"/>
    </row>
    <row r="3782" spans="2:3" x14ac:dyDescent="0.25">
      <c r="B3782" s="1366"/>
      <c r="C3782" s="1366"/>
    </row>
    <row r="3783" spans="2:3" x14ac:dyDescent="0.25">
      <c r="B3783" s="1366"/>
      <c r="C3783" s="1366"/>
    </row>
    <row r="3784" spans="2:3" x14ac:dyDescent="0.25">
      <c r="B3784" s="1366"/>
      <c r="C3784" s="1366"/>
    </row>
    <row r="3785" spans="2:3" x14ac:dyDescent="0.25">
      <c r="B3785" s="1366"/>
      <c r="C3785" s="1366"/>
    </row>
    <row r="3786" spans="2:3" x14ac:dyDescent="0.25">
      <c r="B3786" s="1366"/>
      <c r="C3786" s="1366"/>
    </row>
    <row r="3787" spans="2:3" x14ac:dyDescent="0.25">
      <c r="B3787" s="1366"/>
      <c r="C3787" s="1366"/>
    </row>
    <row r="3788" spans="2:3" x14ac:dyDescent="0.25">
      <c r="B3788" s="1366"/>
      <c r="C3788" s="1366"/>
    </row>
    <row r="3789" spans="2:3" x14ac:dyDescent="0.25">
      <c r="B3789" s="1366"/>
      <c r="C3789" s="1366"/>
    </row>
    <row r="3790" spans="2:3" x14ac:dyDescent="0.25">
      <c r="B3790" s="1366"/>
      <c r="C3790" s="1366"/>
    </row>
    <row r="3791" spans="2:3" x14ac:dyDescent="0.25">
      <c r="B3791" s="1366"/>
      <c r="C3791" s="1366"/>
    </row>
    <row r="3792" spans="2:3" x14ac:dyDescent="0.25">
      <c r="B3792" s="1366"/>
      <c r="C3792" s="1366"/>
    </row>
    <row r="3793" spans="2:3" x14ac:dyDescent="0.25">
      <c r="B3793" s="1366"/>
      <c r="C3793" s="1366"/>
    </row>
    <row r="3794" spans="2:3" x14ac:dyDescent="0.25">
      <c r="B3794" s="1366"/>
      <c r="C3794" s="1366"/>
    </row>
    <row r="3795" spans="2:3" x14ac:dyDescent="0.25">
      <c r="B3795" s="1366"/>
      <c r="C3795" s="1366"/>
    </row>
    <row r="3796" spans="2:3" x14ac:dyDescent="0.25">
      <c r="B3796" s="1366"/>
      <c r="C3796" s="1366"/>
    </row>
    <row r="3797" spans="2:3" x14ac:dyDescent="0.25">
      <c r="B3797" s="1366"/>
      <c r="C3797" s="1366"/>
    </row>
    <row r="3798" spans="2:3" x14ac:dyDescent="0.25">
      <c r="B3798" s="1366"/>
      <c r="C3798" s="1366"/>
    </row>
    <row r="3799" spans="2:3" x14ac:dyDescent="0.25">
      <c r="B3799" s="1366"/>
      <c r="C3799" s="1366"/>
    </row>
    <row r="3800" spans="2:3" x14ac:dyDescent="0.25">
      <c r="B3800" s="1366"/>
      <c r="C3800" s="1366"/>
    </row>
    <row r="3801" spans="2:3" x14ac:dyDescent="0.25">
      <c r="B3801" s="1366"/>
      <c r="C3801" s="1366"/>
    </row>
    <row r="3802" spans="2:3" x14ac:dyDescent="0.25">
      <c r="B3802" s="1366"/>
      <c r="C3802" s="1366"/>
    </row>
    <row r="3803" spans="2:3" x14ac:dyDescent="0.25">
      <c r="B3803" s="1366"/>
      <c r="C3803" s="1366"/>
    </row>
    <row r="3804" spans="2:3" x14ac:dyDescent="0.25">
      <c r="B3804" s="1366"/>
      <c r="C3804" s="1366"/>
    </row>
    <row r="3805" spans="2:3" x14ac:dyDescent="0.25">
      <c r="B3805" s="1366"/>
      <c r="C3805" s="1366"/>
    </row>
    <row r="3806" spans="2:3" x14ac:dyDescent="0.25">
      <c r="B3806" s="1366"/>
      <c r="C3806" s="1366"/>
    </row>
    <row r="3807" spans="2:3" x14ac:dyDescent="0.25">
      <c r="B3807" s="1366"/>
      <c r="C3807" s="1366"/>
    </row>
    <row r="3808" spans="2:3" x14ac:dyDescent="0.25">
      <c r="B3808" s="1366"/>
      <c r="C3808" s="1366"/>
    </row>
    <row r="3809" spans="2:3" x14ac:dyDescent="0.25">
      <c r="B3809" s="1366"/>
      <c r="C3809" s="1366"/>
    </row>
    <row r="3810" spans="2:3" x14ac:dyDescent="0.25">
      <c r="B3810" s="1366"/>
      <c r="C3810" s="1366"/>
    </row>
    <row r="3811" spans="2:3" x14ac:dyDescent="0.25">
      <c r="B3811" s="1366"/>
      <c r="C3811" s="1366"/>
    </row>
    <row r="3812" spans="2:3" x14ac:dyDescent="0.25">
      <c r="B3812" s="1366"/>
      <c r="C3812" s="1366"/>
    </row>
    <row r="3813" spans="2:3" x14ac:dyDescent="0.25">
      <c r="B3813" s="1366"/>
      <c r="C3813" s="1366"/>
    </row>
    <row r="3814" spans="2:3" x14ac:dyDescent="0.25">
      <c r="B3814" s="1366"/>
      <c r="C3814" s="1366"/>
    </row>
    <row r="3815" spans="2:3" x14ac:dyDescent="0.25">
      <c r="B3815" s="1366"/>
      <c r="C3815" s="1366"/>
    </row>
    <row r="3816" spans="2:3" x14ac:dyDescent="0.25">
      <c r="B3816" s="1366"/>
      <c r="C3816" s="1366"/>
    </row>
    <row r="3817" spans="2:3" x14ac:dyDescent="0.25">
      <c r="B3817" s="1366"/>
      <c r="C3817" s="1366"/>
    </row>
    <row r="3818" spans="2:3" x14ac:dyDescent="0.25">
      <c r="B3818" s="1366"/>
      <c r="C3818" s="1366"/>
    </row>
    <row r="3819" spans="2:3" x14ac:dyDescent="0.25">
      <c r="B3819" s="1366"/>
      <c r="C3819" s="1366"/>
    </row>
    <row r="3820" spans="2:3" x14ac:dyDescent="0.25">
      <c r="B3820" s="1366"/>
      <c r="C3820" s="1366"/>
    </row>
    <row r="3821" spans="2:3" x14ac:dyDescent="0.25">
      <c r="B3821" s="1366"/>
      <c r="C3821" s="1366"/>
    </row>
    <row r="3822" spans="2:3" x14ac:dyDescent="0.25">
      <c r="B3822" s="1366"/>
      <c r="C3822" s="1366"/>
    </row>
    <row r="3823" spans="2:3" x14ac:dyDescent="0.25">
      <c r="B3823" s="1366"/>
      <c r="C3823" s="1366"/>
    </row>
    <row r="3824" spans="2:3" x14ac:dyDescent="0.25">
      <c r="B3824" s="1366"/>
      <c r="C3824" s="1366"/>
    </row>
    <row r="3825" spans="2:3" x14ac:dyDescent="0.25">
      <c r="B3825" s="1366"/>
      <c r="C3825" s="1366"/>
    </row>
    <row r="3826" spans="2:3" x14ac:dyDescent="0.25">
      <c r="B3826" s="1366"/>
      <c r="C3826" s="1366"/>
    </row>
    <row r="3827" spans="2:3" x14ac:dyDescent="0.25">
      <c r="B3827" s="1366"/>
      <c r="C3827" s="1366"/>
    </row>
    <row r="3828" spans="2:3" x14ac:dyDescent="0.25">
      <c r="B3828" s="1366"/>
      <c r="C3828" s="1366"/>
    </row>
    <row r="3829" spans="2:3" x14ac:dyDescent="0.25">
      <c r="B3829" s="1366"/>
      <c r="C3829" s="1366"/>
    </row>
    <row r="3830" spans="2:3" x14ac:dyDescent="0.25">
      <c r="B3830" s="1366"/>
      <c r="C3830" s="1366"/>
    </row>
    <row r="3831" spans="2:3" x14ac:dyDescent="0.25">
      <c r="B3831" s="1366"/>
      <c r="C3831" s="1366"/>
    </row>
    <row r="3832" spans="2:3" x14ac:dyDescent="0.25">
      <c r="B3832" s="1366"/>
      <c r="C3832" s="1366"/>
    </row>
    <row r="3833" spans="2:3" x14ac:dyDescent="0.25">
      <c r="B3833" s="1366"/>
      <c r="C3833" s="1366"/>
    </row>
    <row r="3834" spans="2:3" x14ac:dyDescent="0.25">
      <c r="B3834" s="1366"/>
      <c r="C3834" s="1366"/>
    </row>
    <row r="3835" spans="2:3" x14ac:dyDescent="0.25">
      <c r="B3835" s="1366"/>
      <c r="C3835" s="1366"/>
    </row>
    <row r="3836" spans="2:3" x14ac:dyDescent="0.25">
      <c r="B3836" s="1366"/>
      <c r="C3836" s="1366"/>
    </row>
    <row r="3837" spans="2:3" x14ac:dyDescent="0.25">
      <c r="B3837" s="1366"/>
      <c r="C3837" s="1366"/>
    </row>
    <row r="3838" spans="2:3" x14ac:dyDescent="0.25">
      <c r="B3838" s="1366"/>
      <c r="C3838" s="1366"/>
    </row>
    <row r="3839" spans="2:3" x14ac:dyDescent="0.25">
      <c r="B3839" s="1366"/>
      <c r="C3839" s="1366"/>
    </row>
    <row r="3840" spans="2:3" x14ac:dyDescent="0.25">
      <c r="B3840" s="1366"/>
      <c r="C3840" s="1366"/>
    </row>
    <row r="3841" spans="2:3" x14ac:dyDescent="0.25">
      <c r="B3841" s="1366"/>
      <c r="C3841" s="1366"/>
    </row>
    <row r="3842" spans="2:3" x14ac:dyDescent="0.25">
      <c r="B3842" s="1366"/>
      <c r="C3842" s="1366"/>
    </row>
    <row r="3843" spans="2:3" x14ac:dyDescent="0.25">
      <c r="B3843" s="1366"/>
      <c r="C3843" s="1366"/>
    </row>
    <row r="3844" spans="2:3" x14ac:dyDescent="0.25">
      <c r="B3844" s="1366"/>
      <c r="C3844" s="1366"/>
    </row>
    <row r="3845" spans="2:3" x14ac:dyDescent="0.25">
      <c r="B3845" s="1366"/>
      <c r="C3845" s="1366"/>
    </row>
    <row r="3846" spans="2:3" x14ac:dyDescent="0.25">
      <c r="B3846" s="1366"/>
      <c r="C3846" s="1366"/>
    </row>
    <row r="3847" spans="2:3" x14ac:dyDescent="0.25">
      <c r="B3847" s="1366"/>
      <c r="C3847" s="1366"/>
    </row>
    <row r="3848" spans="2:3" x14ac:dyDescent="0.25">
      <c r="B3848" s="1366"/>
      <c r="C3848" s="1366"/>
    </row>
    <row r="3849" spans="2:3" x14ac:dyDescent="0.25">
      <c r="B3849" s="1366"/>
      <c r="C3849" s="1366"/>
    </row>
    <row r="3850" spans="2:3" x14ac:dyDescent="0.25">
      <c r="B3850" s="1366"/>
      <c r="C3850" s="1366"/>
    </row>
    <row r="3851" spans="2:3" x14ac:dyDescent="0.25">
      <c r="B3851" s="1366"/>
      <c r="C3851" s="1366"/>
    </row>
    <row r="3852" spans="2:3" x14ac:dyDescent="0.25">
      <c r="B3852" s="1366"/>
      <c r="C3852" s="1366"/>
    </row>
    <row r="3853" spans="2:3" x14ac:dyDescent="0.25">
      <c r="B3853" s="1366"/>
      <c r="C3853" s="1366"/>
    </row>
    <row r="3854" spans="2:3" x14ac:dyDescent="0.25">
      <c r="B3854" s="1366"/>
      <c r="C3854" s="1366"/>
    </row>
    <row r="3855" spans="2:3" x14ac:dyDescent="0.25">
      <c r="B3855" s="1366"/>
      <c r="C3855" s="1366"/>
    </row>
    <row r="3856" spans="2:3" x14ac:dyDescent="0.25">
      <c r="B3856" s="1366"/>
      <c r="C3856" s="1366"/>
    </row>
    <row r="3857" spans="2:3" x14ac:dyDescent="0.25">
      <c r="B3857" s="1366"/>
      <c r="C3857" s="1366"/>
    </row>
    <row r="3858" spans="2:3" x14ac:dyDescent="0.25">
      <c r="B3858" s="1366"/>
      <c r="C3858" s="1366"/>
    </row>
    <row r="3859" spans="2:3" x14ac:dyDescent="0.25">
      <c r="B3859" s="1366"/>
      <c r="C3859" s="1366"/>
    </row>
    <row r="3860" spans="2:3" x14ac:dyDescent="0.25">
      <c r="B3860" s="1366"/>
      <c r="C3860" s="1366"/>
    </row>
    <row r="3861" spans="2:3" x14ac:dyDescent="0.25">
      <c r="B3861" s="1366"/>
      <c r="C3861" s="1366"/>
    </row>
    <row r="3862" spans="2:3" x14ac:dyDescent="0.25">
      <c r="B3862" s="1366"/>
      <c r="C3862" s="1366"/>
    </row>
    <row r="3863" spans="2:3" x14ac:dyDescent="0.25">
      <c r="B3863" s="1366"/>
      <c r="C3863" s="1366"/>
    </row>
    <row r="3864" spans="2:3" x14ac:dyDescent="0.25">
      <c r="B3864" s="1366"/>
      <c r="C3864" s="1366"/>
    </row>
    <row r="3865" spans="2:3" x14ac:dyDescent="0.25">
      <c r="B3865" s="1366"/>
      <c r="C3865" s="1366"/>
    </row>
    <row r="3866" spans="2:3" x14ac:dyDescent="0.25">
      <c r="B3866" s="1366"/>
      <c r="C3866" s="1366"/>
    </row>
    <row r="3867" spans="2:3" x14ac:dyDescent="0.25">
      <c r="B3867" s="1366"/>
      <c r="C3867" s="1366"/>
    </row>
    <row r="3868" spans="2:3" x14ac:dyDescent="0.25">
      <c r="B3868" s="1366"/>
      <c r="C3868" s="1366"/>
    </row>
    <row r="3869" spans="2:3" x14ac:dyDescent="0.25">
      <c r="B3869" s="1366"/>
      <c r="C3869" s="1366"/>
    </row>
    <row r="3870" spans="2:3" x14ac:dyDescent="0.25">
      <c r="B3870" s="1366"/>
      <c r="C3870" s="1366"/>
    </row>
    <row r="3871" spans="2:3" x14ac:dyDescent="0.25">
      <c r="B3871" s="1366"/>
      <c r="C3871" s="1366"/>
    </row>
    <row r="3872" spans="2:3" x14ac:dyDescent="0.25">
      <c r="B3872" s="1366"/>
      <c r="C3872" s="1366"/>
    </row>
    <row r="3873" spans="2:3" x14ac:dyDescent="0.25">
      <c r="B3873" s="1366"/>
      <c r="C3873" s="1366"/>
    </row>
    <row r="3874" spans="2:3" x14ac:dyDescent="0.25">
      <c r="B3874" s="1366"/>
      <c r="C3874" s="1366"/>
    </row>
    <row r="3875" spans="2:3" x14ac:dyDescent="0.25">
      <c r="B3875" s="1366"/>
      <c r="C3875" s="1366"/>
    </row>
    <row r="3876" spans="2:3" x14ac:dyDescent="0.25">
      <c r="B3876" s="1366"/>
      <c r="C3876" s="1366"/>
    </row>
    <row r="3877" spans="2:3" x14ac:dyDescent="0.25">
      <c r="B3877" s="1366"/>
      <c r="C3877" s="1366"/>
    </row>
    <row r="3878" spans="2:3" x14ac:dyDescent="0.25">
      <c r="B3878" s="1366"/>
      <c r="C3878" s="1366"/>
    </row>
    <row r="3879" spans="2:3" x14ac:dyDescent="0.25">
      <c r="B3879" s="1366"/>
      <c r="C3879" s="1366"/>
    </row>
    <row r="3880" spans="2:3" x14ac:dyDescent="0.25">
      <c r="B3880" s="1366"/>
      <c r="C3880" s="1366"/>
    </row>
    <row r="3881" spans="2:3" x14ac:dyDescent="0.25">
      <c r="B3881" s="1366"/>
      <c r="C3881" s="1366"/>
    </row>
    <row r="3882" spans="2:3" x14ac:dyDescent="0.25">
      <c r="B3882" s="1366"/>
      <c r="C3882" s="1366"/>
    </row>
    <row r="3883" spans="2:3" x14ac:dyDescent="0.25">
      <c r="B3883" s="1366"/>
      <c r="C3883" s="1366"/>
    </row>
    <row r="3884" spans="2:3" x14ac:dyDescent="0.25">
      <c r="B3884" s="1366"/>
      <c r="C3884" s="1366"/>
    </row>
    <row r="3885" spans="2:3" x14ac:dyDescent="0.25">
      <c r="B3885" s="1366"/>
      <c r="C3885" s="1366"/>
    </row>
    <row r="3886" spans="2:3" x14ac:dyDescent="0.25">
      <c r="B3886" s="1366"/>
      <c r="C3886" s="1366"/>
    </row>
    <row r="3887" spans="2:3" x14ac:dyDescent="0.25">
      <c r="B3887" s="1366"/>
      <c r="C3887" s="1366"/>
    </row>
    <row r="3888" spans="2:3" x14ac:dyDescent="0.25">
      <c r="B3888" s="1366"/>
      <c r="C3888" s="1366"/>
    </row>
    <row r="3889" spans="2:3" x14ac:dyDescent="0.25">
      <c r="B3889" s="1366"/>
      <c r="C3889" s="1366"/>
    </row>
    <row r="3890" spans="2:3" x14ac:dyDescent="0.25">
      <c r="B3890" s="1366"/>
      <c r="C3890" s="1366"/>
    </row>
    <row r="3891" spans="2:3" x14ac:dyDescent="0.25">
      <c r="B3891" s="1366"/>
      <c r="C3891" s="1366"/>
    </row>
    <row r="3892" spans="2:3" x14ac:dyDescent="0.25">
      <c r="B3892" s="1366"/>
      <c r="C3892" s="1366"/>
    </row>
    <row r="3893" spans="2:3" x14ac:dyDescent="0.25">
      <c r="B3893" s="1366"/>
      <c r="C3893" s="1366"/>
    </row>
    <row r="3894" spans="2:3" x14ac:dyDescent="0.25">
      <c r="B3894" s="1366"/>
      <c r="C3894" s="1366"/>
    </row>
    <row r="3895" spans="2:3" x14ac:dyDescent="0.25">
      <c r="B3895" s="1366"/>
      <c r="C3895" s="1366"/>
    </row>
    <row r="3896" spans="2:3" x14ac:dyDescent="0.25">
      <c r="B3896" s="1366"/>
      <c r="C3896" s="1366"/>
    </row>
    <row r="3897" spans="2:3" x14ac:dyDescent="0.25">
      <c r="B3897" s="1366"/>
      <c r="C3897" s="1366"/>
    </row>
    <row r="3898" spans="2:3" x14ac:dyDescent="0.25">
      <c r="B3898" s="1366"/>
      <c r="C3898" s="1366"/>
    </row>
    <row r="3899" spans="2:3" x14ac:dyDescent="0.25">
      <c r="B3899" s="1366"/>
      <c r="C3899" s="1366"/>
    </row>
    <row r="3900" spans="2:3" x14ac:dyDescent="0.25">
      <c r="B3900" s="1366"/>
      <c r="C3900" s="1366"/>
    </row>
    <row r="3901" spans="2:3" x14ac:dyDescent="0.25">
      <c r="B3901" s="1366"/>
      <c r="C3901" s="1366"/>
    </row>
    <row r="3902" spans="2:3" x14ac:dyDescent="0.25">
      <c r="B3902" s="1366"/>
      <c r="C3902" s="1366"/>
    </row>
    <row r="3903" spans="2:3" x14ac:dyDescent="0.25">
      <c r="B3903" s="1366"/>
      <c r="C3903" s="1366"/>
    </row>
    <row r="3904" spans="2:3" x14ac:dyDescent="0.25">
      <c r="B3904" s="1366"/>
      <c r="C3904" s="1366"/>
    </row>
    <row r="3905" spans="2:3" x14ac:dyDescent="0.25">
      <c r="B3905" s="1366"/>
      <c r="C3905" s="1366"/>
    </row>
    <row r="3906" spans="2:3" x14ac:dyDescent="0.25">
      <c r="B3906" s="1366"/>
      <c r="C3906" s="1366"/>
    </row>
    <row r="3907" spans="2:3" x14ac:dyDescent="0.25">
      <c r="B3907" s="1366"/>
      <c r="C3907" s="1366"/>
    </row>
    <row r="3908" spans="2:3" x14ac:dyDescent="0.25">
      <c r="B3908" s="1366"/>
      <c r="C3908" s="1366"/>
    </row>
    <row r="3909" spans="2:3" x14ac:dyDescent="0.25">
      <c r="B3909" s="1366"/>
      <c r="C3909" s="1366"/>
    </row>
    <row r="3910" spans="2:3" x14ac:dyDescent="0.25">
      <c r="B3910" s="1366"/>
      <c r="C3910" s="1366"/>
    </row>
    <row r="3911" spans="2:3" x14ac:dyDescent="0.25">
      <c r="B3911" s="1366"/>
      <c r="C3911" s="1366"/>
    </row>
    <row r="3912" spans="2:3" x14ac:dyDescent="0.25">
      <c r="B3912" s="1366"/>
      <c r="C3912" s="1366"/>
    </row>
    <row r="3913" spans="2:3" x14ac:dyDescent="0.25">
      <c r="B3913" s="1366"/>
      <c r="C3913" s="1366"/>
    </row>
    <row r="3914" spans="2:3" x14ac:dyDescent="0.25">
      <c r="B3914" s="1366"/>
      <c r="C3914" s="1366"/>
    </row>
    <row r="3915" spans="2:3" x14ac:dyDescent="0.25">
      <c r="B3915" s="1366"/>
      <c r="C3915" s="1366"/>
    </row>
    <row r="3916" spans="2:3" x14ac:dyDescent="0.25">
      <c r="B3916" s="1366"/>
      <c r="C3916" s="1366"/>
    </row>
    <row r="3917" spans="2:3" x14ac:dyDescent="0.25">
      <c r="B3917" s="1366"/>
      <c r="C3917" s="1366"/>
    </row>
    <row r="3918" spans="2:3" x14ac:dyDescent="0.25">
      <c r="B3918" s="1366"/>
      <c r="C3918" s="1366"/>
    </row>
    <row r="3919" spans="2:3" x14ac:dyDescent="0.25">
      <c r="B3919" s="1366"/>
      <c r="C3919" s="1366"/>
    </row>
    <row r="3920" spans="2:3" x14ac:dyDescent="0.25">
      <c r="B3920" s="1366"/>
      <c r="C3920" s="1366"/>
    </row>
    <row r="3921" spans="2:3" x14ac:dyDescent="0.25">
      <c r="B3921" s="1366"/>
      <c r="C3921" s="1366"/>
    </row>
    <row r="3922" spans="2:3" x14ac:dyDescent="0.25">
      <c r="B3922" s="1366"/>
      <c r="C3922" s="1366"/>
    </row>
    <row r="3923" spans="2:3" x14ac:dyDescent="0.25">
      <c r="B3923" s="1366"/>
      <c r="C3923" s="1366"/>
    </row>
    <row r="3924" spans="2:3" x14ac:dyDescent="0.25">
      <c r="B3924" s="1366"/>
      <c r="C3924" s="1366"/>
    </row>
    <row r="3925" spans="2:3" x14ac:dyDescent="0.25">
      <c r="B3925" s="1366"/>
      <c r="C3925" s="1366"/>
    </row>
    <row r="3926" spans="2:3" x14ac:dyDescent="0.25">
      <c r="B3926" s="1366"/>
      <c r="C3926" s="1366"/>
    </row>
    <row r="3927" spans="2:3" x14ac:dyDescent="0.25">
      <c r="B3927" s="1366"/>
      <c r="C3927" s="1366"/>
    </row>
    <row r="3928" spans="2:3" x14ac:dyDescent="0.25">
      <c r="B3928" s="1366"/>
      <c r="C3928" s="1366"/>
    </row>
    <row r="3929" spans="2:3" x14ac:dyDescent="0.25">
      <c r="B3929" s="1366"/>
      <c r="C3929" s="1366"/>
    </row>
    <row r="3930" spans="2:3" x14ac:dyDescent="0.25">
      <c r="B3930" s="1366"/>
      <c r="C3930" s="1366"/>
    </row>
    <row r="3931" spans="2:3" x14ac:dyDescent="0.25">
      <c r="B3931" s="1366"/>
      <c r="C3931" s="1366"/>
    </row>
    <row r="3932" spans="2:3" x14ac:dyDescent="0.25">
      <c r="B3932" s="1366"/>
      <c r="C3932" s="1366"/>
    </row>
    <row r="3933" spans="2:3" x14ac:dyDescent="0.25">
      <c r="B3933" s="1366"/>
      <c r="C3933" s="1366"/>
    </row>
    <row r="3934" spans="2:3" x14ac:dyDescent="0.25">
      <c r="B3934" s="1366"/>
      <c r="C3934" s="1366"/>
    </row>
    <row r="3935" spans="2:3" x14ac:dyDescent="0.25">
      <c r="B3935" s="1366"/>
      <c r="C3935" s="1366"/>
    </row>
    <row r="3936" spans="2:3" x14ac:dyDescent="0.25">
      <c r="B3936" s="1366"/>
      <c r="C3936" s="1366"/>
    </row>
    <row r="3937" spans="2:3" x14ac:dyDescent="0.25">
      <c r="B3937" s="1366"/>
      <c r="C3937" s="1366"/>
    </row>
    <row r="3938" spans="2:3" x14ac:dyDescent="0.25">
      <c r="B3938" s="1366"/>
      <c r="C3938" s="1366"/>
    </row>
    <row r="3939" spans="2:3" x14ac:dyDescent="0.25">
      <c r="B3939" s="1366"/>
      <c r="C3939" s="1366"/>
    </row>
    <row r="3940" spans="2:3" x14ac:dyDescent="0.25">
      <c r="B3940" s="1366"/>
      <c r="C3940" s="1366"/>
    </row>
    <row r="3941" spans="2:3" x14ac:dyDescent="0.25">
      <c r="B3941" s="1366"/>
      <c r="C3941" s="1366"/>
    </row>
    <row r="3942" spans="2:3" x14ac:dyDescent="0.25">
      <c r="B3942" s="1366"/>
      <c r="C3942" s="1366"/>
    </row>
    <row r="3943" spans="2:3" x14ac:dyDescent="0.25">
      <c r="B3943" s="1366"/>
      <c r="C3943" s="1366"/>
    </row>
    <row r="3944" spans="2:3" x14ac:dyDescent="0.25">
      <c r="B3944" s="1366"/>
      <c r="C3944" s="1366"/>
    </row>
    <row r="3945" spans="2:3" x14ac:dyDescent="0.25">
      <c r="B3945" s="1366"/>
      <c r="C3945" s="1366"/>
    </row>
    <row r="3946" spans="2:3" x14ac:dyDescent="0.25">
      <c r="B3946" s="1366"/>
      <c r="C3946" s="1366"/>
    </row>
    <row r="3947" spans="2:3" x14ac:dyDescent="0.25">
      <c r="B3947" s="1366"/>
      <c r="C3947" s="1366"/>
    </row>
    <row r="3948" spans="2:3" x14ac:dyDescent="0.25">
      <c r="B3948" s="1366"/>
      <c r="C3948" s="1366"/>
    </row>
    <row r="3949" spans="2:3" x14ac:dyDescent="0.25">
      <c r="B3949" s="1366"/>
      <c r="C3949" s="1366"/>
    </row>
    <row r="3950" spans="2:3" x14ac:dyDescent="0.25">
      <c r="B3950" s="1366"/>
      <c r="C3950" s="1366"/>
    </row>
    <row r="3951" spans="2:3" x14ac:dyDescent="0.25">
      <c r="B3951" s="1366"/>
      <c r="C3951" s="1366"/>
    </row>
    <row r="3952" spans="2:3" x14ac:dyDescent="0.25">
      <c r="B3952" s="1366"/>
      <c r="C3952" s="1366"/>
    </row>
    <row r="3953" spans="2:3" x14ac:dyDescent="0.25">
      <c r="B3953" s="1366"/>
      <c r="C3953" s="1366"/>
    </row>
    <row r="3954" spans="2:3" x14ac:dyDescent="0.25">
      <c r="B3954" s="1366"/>
      <c r="C3954" s="1366"/>
    </row>
    <row r="3955" spans="2:3" x14ac:dyDescent="0.25">
      <c r="B3955" s="1366"/>
      <c r="C3955" s="1366"/>
    </row>
    <row r="3956" spans="2:3" x14ac:dyDescent="0.25">
      <c r="B3956" s="1366"/>
      <c r="C3956" s="1366"/>
    </row>
    <row r="3957" spans="2:3" x14ac:dyDescent="0.25">
      <c r="B3957" s="1366"/>
      <c r="C3957" s="1366"/>
    </row>
    <row r="3958" spans="2:3" x14ac:dyDescent="0.25">
      <c r="B3958" s="1366"/>
      <c r="C3958" s="1366"/>
    </row>
    <row r="3959" spans="2:3" x14ac:dyDescent="0.25">
      <c r="B3959" s="1366"/>
      <c r="C3959" s="1366"/>
    </row>
    <row r="3960" spans="2:3" x14ac:dyDescent="0.25">
      <c r="B3960" s="1366"/>
      <c r="C3960" s="1366"/>
    </row>
    <row r="3961" spans="2:3" x14ac:dyDescent="0.25">
      <c r="B3961" s="1366"/>
      <c r="C3961" s="1366"/>
    </row>
    <row r="3962" spans="2:3" x14ac:dyDescent="0.25">
      <c r="B3962" s="1366"/>
      <c r="C3962" s="1366"/>
    </row>
    <row r="3963" spans="2:3" x14ac:dyDescent="0.25">
      <c r="B3963" s="1366"/>
      <c r="C3963" s="1366"/>
    </row>
    <row r="3964" spans="2:3" x14ac:dyDescent="0.25">
      <c r="B3964" s="1366"/>
      <c r="C3964" s="1366"/>
    </row>
    <row r="3965" spans="2:3" x14ac:dyDescent="0.25">
      <c r="B3965" s="1366"/>
      <c r="C3965" s="1366"/>
    </row>
    <row r="3966" spans="2:3" x14ac:dyDescent="0.25">
      <c r="B3966" s="1366"/>
      <c r="C3966" s="1366"/>
    </row>
    <row r="3967" spans="2:3" x14ac:dyDescent="0.25">
      <c r="B3967" s="1366"/>
      <c r="C3967" s="1366"/>
    </row>
    <row r="3968" spans="2:3" x14ac:dyDescent="0.25">
      <c r="B3968" s="1366"/>
      <c r="C3968" s="1366"/>
    </row>
    <row r="3969" spans="2:3" x14ac:dyDescent="0.25">
      <c r="B3969" s="1366"/>
      <c r="C3969" s="1366"/>
    </row>
    <row r="3970" spans="2:3" x14ac:dyDescent="0.25">
      <c r="B3970" s="1366"/>
      <c r="C3970" s="1366"/>
    </row>
    <row r="3971" spans="2:3" x14ac:dyDescent="0.25">
      <c r="B3971" s="1366"/>
      <c r="C3971" s="1366"/>
    </row>
    <row r="3972" spans="2:3" x14ac:dyDescent="0.25">
      <c r="B3972" s="1366"/>
      <c r="C3972" s="1366"/>
    </row>
    <row r="3973" spans="2:3" x14ac:dyDescent="0.25">
      <c r="B3973" s="1366"/>
      <c r="C3973" s="1366"/>
    </row>
    <row r="3974" spans="2:3" x14ac:dyDescent="0.25">
      <c r="B3974" s="1366"/>
      <c r="C3974" s="1366"/>
    </row>
    <row r="3975" spans="2:3" x14ac:dyDescent="0.25">
      <c r="B3975" s="1366"/>
      <c r="C3975" s="1366"/>
    </row>
    <row r="3976" spans="2:3" x14ac:dyDescent="0.25">
      <c r="B3976" s="1366"/>
      <c r="C3976" s="1366"/>
    </row>
    <row r="3977" spans="2:3" x14ac:dyDescent="0.25">
      <c r="B3977" s="1366"/>
      <c r="C3977" s="1366"/>
    </row>
    <row r="3978" spans="2:3" x14ac:dyDescent="0.25">
      <c r="B3978" s="1366"/>
      <c r="C3978" s="1366"/>
    </row>
    <row r="3979" spans="2:3" x14ac:dyDescent="0.25">
      <c r="B3979" s="1366"/>
      <c r="C3979" s="1366"/>
    </row>
    <row r="3980" spans="2:3" x14ac:dyDescent="0.25">
      <c r="B3980" s="1366"/>
      <c r="C3980" s="1366"/>
    </row>
    <row r="3981" spans="2:3" x14ac:dyDescent="0.25">
      <c r="B3981" s="1366"/>
      <c r="C3981" s="1366"/>
    </row>
    <row r="3982" spans="2:3" x14ac:dyDescent="0.25">
      <c r="B3982" s="1366"/>
      <c r="C3982" s="1366"/>
    </row>
    <row r="3983" spans="2:3" x14ac:dyDescent="0.25">
      <c r="B3983" s="1366"/>
      <c r="C3983" s="1366"/>
    </row>
    <row r="3984" spans="2:3" x14ac:dyDescent="0.25">
      <c r="B3984" s="1366"/>
      <c r="C3984" s="1366"/>
    </row>
    <row r="3985" spans="2:3" x14ac:dyDescent="0.25">
      <c r="B3985" s="1366"/>
      <c r="C3985" s="1366"/>
    </row>
    <row r="3986" spans="2:3" x14ac:dyDescent="0.25">
      <c r="B3986" s="1366"/>
      <c r="C3986" s="1366"/>
    </row>
    <row r="3987" spans="2:3" x14ac:dyDescent="0.25">
      <c r="B3987" s="1366"/>
      <c r="C3987" s="1366"/>
    </row>
    <row r="3988" spans="2:3" x14ac:dyDescent="0.25">
      <c r="B3988" s="1366"/>
      <c r="C3988" s="1366"/>
    </row>
    <row r="3989" spans="2:3" x14ac:dyDescent="0.25">
      <c r="B3989" s="1366"/>
      <c r="C3989" s="1366"/>
    </row>
    <row r="3990" spans="2:3" x14ac:dyDescent="0.25">
      <c r="B3990" s="1366"/>
      <c r="C3990" s="1366"/>
    </row>
    <row r="3991" spans="2:3" x14ac:dyDescent="0.25">
      <c r="B3991" s="1366"/>
      <c r="C3991" s="1366"/>
    </row>
    <row r="3992" spans="2:3" x14ac:dyDescent="0.25">
      <c r="B3992" s="1366"/>
      <c r="C3992" s="1366"/>
    </row>
    <row r="3993" spans="2:3" x14ac:dyDescent="0.25">
      <c r="B3993" s="1366"/>
      <c r="C3993" s="1366"/>
    </row>
    <row r="3994" spans="2:3" x14ac:dyDescent="0.25">
      <c r="B3994" s="1366"/>
      <c r="C3994" s="1366"/>
    </row>
    <row r="3995" spans="2:3" x14ac:dyDescent="0.25">
      <c r="B3995" s="1366"/>
      <c r="C3995" s="1366"/>
    </row>
    <row r="3996" spans="2:3" x14ac:dyDescent="0.25">
      <c r="B3996" s="1366"/>
      <c r="C3996" s="1366"/>
    </row>
    <row r="3997" spans="2:3" x14ac:dyDescent="0.25">
      <c r="B3997" s="1366"/>
      <c r="C3997" s="1366"/>
    </row>
    <row r="3998" spans="2:3" x14ac:dyDescent="0.25">
      <c r="B3998" s="1366"/>
      <c r="C3998" s="1366"/>
    </row>
    <row r="3999" spans="2:3" x14ac:dyDescent="0.25">
      <c r="B3999" s="1366"/>
      <c r="C3999" s="1366"/>
    </row>
    <row r="4000" spans="2:3" x14ac:dyDescent="0.25">
      <c r="B4000" s="1366"/>
      <c r="C4000" s="1366"/>
    </row>
    <row r="4001" spans="2:3" x14ac:dyDescent="0.25">
      <c r="B4001" s="1366"/>
      <c r="C4001" s="1366"/>
    </row>
    <row r="4002" spans="2:3" x14ac:dyDescent="0.25">
      <c r="B4002" s="1366"/>
      <c r="C4002" s="1366"/>
    </row>
    <row r="4003" spans="2:3" x14ac:dyDescent="0.25">
      <c r="B4003" s="1366"/>
      <c r="C4003" s="1366"/>
    </row>
    <row r="4004" spans="2:3" x14ac:dyDescent="0.25">
      <c r="B4004" s="1366"/>
      <c r="C4004" s="1366"/>
    </row>
    <row r="4005" spans="2:3" x14ac:dyDescent="0.25">
      <c r="B4005" s="1366"/>
      <c r="C4005" s="1366"/>
    </row>
    <row r="4006" spans="2:3" x14ac:dyDescent="0.25">
      <c r="B4006" s="1366"/>
      <c r="C4006" s="1366"/>
    </row>
    <row r="4007" spans="2:3" x14ac:dyDescent="0.25">
      <c r="B4007" s="1366"/>
      <c r="C4007" s="1366"/>
    </row>
    <row r="4008" spans="2:3" x14ac:dyDescent="0.25">
      <c r="B4008" s="1366"/>
      <c r="C4008" s="1366"/>
    </row>
    <row r="4009" spans="2:3" x14ac:dyDescent="0.25">
      <c r="B4009" s="1366"/>
      <c r="C4009" s="1366"/>
    </row>
    <row r="4010" spans="2:3" x14ac:dyDescent="0.25">
      <c r="B4010" s="1366"/>
      <c r="C4010" s="1366"/>
    </row>
    <row r="4011" spans="2:3" x14ac:dyDescent="0.25">
      <c r="B4011" s="1366"/>
      <c r="C4011" s="1366"/>
    </row>
    <row r="4012" spans="2:3" x14ac:dyDescent="0.25">
      <c r="B4012" s="1366"/>
      <c r="C4012" s="1366"/>
    </row>
    <row r="4013" spans="2:3" x14ac:dyDescent="0.25">
      <c r="B4013" s="1366"/>
      <c r="C4013" s="1366"/>
    </row>
    <row r="4014" spans="2:3" x14ac:dyDescent="0.25">
      <c r="B4014" s="1366"/>
      <c r="C4014" s="1366"/>
    </row>
    <row r="4015" spans="2:3" x14ac:dyDescent="0.25">
      <c r="B4015" s="1366"/>
      <c r="C4015" s="1366"/>
    </row>
    <row r="4016" spans="2:3" x14ac:dyDescent="0.25">
      <c r="B4016" s="1366"/>
      <c r="C4016" s="1366"/>
    </row>
    <row r="4017" spans="2:3" x14ac:dyDescent="0.25">
      <c r="B4017" s="1366"/>
      <c r="C4017" s="1366"/>
    </row>
    <row r="4018" spans="2:3" x14ac:dyDescent="0.25">
      <c r="B4018" s="1366"/>
      <c r="C4018" s="1366"/>
    </row>
    <row r="4019" spans="2:3" x14ac:dyDescent="0.25">
      <c r="B4019" s="1366"/>
      <c r="C4019" s="1366"/>
    </row>
    <row r="4020" spans="2:3" x14ac:dyDescent="0.25">
      <c r="B4020" s="1366"/>
      <c r="C4020" s="1366"/>
    </row>
    <row r="4021" spans="2:3" x14ac:dyDescent="0.25">
      <c r="B4021" s="1366"/>
      <c r="C4021" s="1366"/>
    </row>
    <row r="4022" spans="2:3" x14ac:dyDescent="0.25">
      <c r="B4022" s="1366"/>
      <c r="C4022" s="1366"/>
    </row>
    <row r="4023" spans="2:3" x14ac:dyDescent="0.25">
      <c r="B4023" s="1366"/>
      <c r="C4023" s="1366"/>
    </row>
    <row r="4024" spans="2:3" x14ac:dyDescent="0.25">
      <c r="B4024" s="1366"/>
      <c r="C4024" s="1366"/>
    </row>
    <row r="4025" spans="2:3" x14ac:dyDescent="0.25">
      <c r="B4025" s="1366"/>
      <c r="C4025" s="1366"/>
    </row>
    <row r="4026" spans="2:3" x14ac:dyDescent="0.25">
      <c r="B4026" s="1366"/>
      <c r="C4026" s="1366"/>
    </row>
    <row r="4027" spans="2:3" x14ac:dyDescent="0.25">
      <c r="B4027" s="1366"/>
      <c r="C4027" s="1366"/>
    </row>
    <row r="4028" spans="2:3" x14ac:dyDescent="0.25">
      <c r="B4028" s="1366"/>
      <c r="C4028" s="1366"/>
    </row>
    <row r="4029" spans="2:3" x14ac:dyDescent="0.25">
      <c r="B4029" s="1366"/>
      <c r="C4029" s="1366"/>
    </row>
    <row r="4030" spans="2:3" x14ac:dyDescent="0.25">
      <c r="B4030" s="1366"/>
      <c r="C4030" s="1366"/>
    </row>
    <row r="4031" spans="2:3" x14ac:dyDescent="0.25">
      <c r="B4031" s="1366"/>
      <c r="C4031" s="1366"/>
    </row>
    <row r="4032" spans="2:3" x14ac:dyDescent="0.25">
      <c r="B4032" s="1366"/>
      <c r="C4032" s="1366"/>
    </row>
    <row r="4033" spans="2:3" x14ac:dyDescent="0.25">
      <c r="B4033" s="1366"/>
      <c r="C4033" s="1366"/>
    </row>
    <row r="4034" spans="2:3" x14ac:dyDescent="0.25">
      <c r="B4034" s="1366"/>
      <c r="C4034" s="1366"/>
    </row>
    <row r="4035" spans="2:3" x14ac:dyDescent="0.25">
      <c r="B4035" s="1366"/>
      <c r="C4035" s="1366"/>
    </row>
    <row r="4036" spans="2:3" x14ac:dyDescent="0.25">
      <c r="B4036" s="1366"/>
      <c r="C4036" s="1366"/>
    </row>
    <row r="4037" spans="2:3" x14ac:dyDescent="0.25">
      <c r="B4037" s="1366"/>
      <c r="C4037" s="1366"/>
    </row>
    <row r="4038" spans="2:3" x14ac:dyDescent="0.25">
      <c r="B4038" s="1366"/>
      <c r="C4038" s="1366"/>
    </row>
    <row r="4039" spans="2:3" x14ac:dyDescent="0.25">
      <c r="B4039" s="1366"/>
      <c r="C4039" s="1366"/>
    </row>
    <row r="4040" spans="2:3" x14ac:dyDescent="0.25">
      <c r="B4040" s="1366"/>
      <c r="C4040" s="1366"/>
    </row>
    <row r="4041" spans="2:3" x14ac:dyDescent="0.25">
      <c r="B4041" s="1366"/>
      <c r="C4041" s="1366"/>
    </row>
    <row r="4042" spans="2:3" x14ac:dyDescent="0.25">
      <c r="B4042" s="1366"/>
      <c r="C4042" s="1366"/>
    </row>
    <row r="4043" spans="2:3" x14ac:dyDescent="0.25">
      <c r="B4043" s="1366"/>
      <c r="C4043" s="1366"/>
    </row>
    <row r="4044" spans="2:3" x14ac:dyDescent="0.25">
      <c r="B4044" s="1366"/>
      <c r="C4044" s="1366"/>
    </row>
    <row r="4045" spans="2:3" x14ac:dyDescent="0.25">
      <c r="B4045" s="1366"/>
      <c r="C4045" s="1366"/>
    </row>
    <row r="4046" spans="2:3" x14ac:dyDescent="0.25">
      <c r="B4046" s="1366"/>
      <c r="C4046" s="1366"/>
    </row>
    <row r="4047" spans="2:3" x14ac:dyDescent="0.25">
      <c r="B4047" s="1366"/>
      <c r="C4047" s="1366"/>
    </row>
    <row r="4048" spans="2:3" x14ac:dyDescent="0.25">
      <c r="B4048" s="1366"/>
      <c r="C4048" s="1366"/>
    </row>
    <row r="4049" spans="2:3" x14ac:dyDescent="0.25">
      <c r="B4049" s="1366"/>
      <c r="C4049" s="1366"/>
    </row>
    <row r="4050" spans="2:3" x14ac:dyDescent="0.25">
      <c r="B4050" s="1366"/>
      <c r="C4050" s="1366"/>
    </row>
    <row r="4051" spans="2:3" x14ac:dyDescent="0.25">
      <c r="B4051" s="1366"/>
      <c r="C4051" s="1366"/>
    </row>
    <row r="4052" spans="2:3" x14ac:dyDescent="0.25">
      <c r="B4052" s="1366"/>
      <c r="C4052" s="1366"/>
    </row>
    <row r="4053" spans="2:3" x14ac:dyDescent="0.25">
      <c r="B4053" s="1366"/>
      <c r="C4053" s="1366"/>
    </row>
    <row r="4054" spans="2:3" x14ac:dyDescent="0.25">
      <c r="B4054" s="1366"/>
      <c r="C4054" s="1366"/>
    </row>
    <row r="4055" spans="2:3" x14ac:dyDescent="0.25">
      <c r="B4055" s="1366"/>
      <c r="C4055" s="1366"/>
    </row>
    <row r="4056" spans="2:3" x14ac:dyDescent="0.25">
      <c r="B4056" s="1366"/>
      <c r="C4056" s="1366"/>
    </row>
    <row r="4057" spans="2:3" x14ac:dyDescent="0.25">
      <c r="B4057" s="1366"/>
      <c r="C4057" s="1366"/>
    </row>
    <row r="4058" spans="2:3" x14ac:dyDescent="0.25">
      <c r="B4058" s="1366"/>
      <c r="C4058" s="1366"/>
    </row>
    <row r="4059" spans="2:3" x14ac:dyDescent="0.25">
      <c r="B4059" s="1366"/>
      <c r="C4059" s="1366"/>
    </row>
    <row r="4060" spans="2:3" x14ac:dyDescent="0.25">
      <c r="B4060" s="1366"/>
      <c r="C4060" s="1366"/>
    </row>
    <row r="4061" spans="2:3" x14ac:dyDescent="0.25">
      <c r="B4061" s="1366"/>
      <c r="C4061" s="1366"/>
    </row>
    <row r="4062" spans="2:3" x14ac:dyDescent="0.25">
      <c r="B4062" s="1366"/>
      <c r="C4062" s="1366"/>
    </row>
    <row r="4063" spans="2:3" x14ac:dyDescent="0.25">
      <c r="B4063" s="1366"/>
      <c r="C4063" s="1366"/>
    </row>
    <row r="4064" spans="2:3" x14ac:dyDescent="0.25">
      <c r="B4064" s="1366"/>
      <c r="C4064" s="1366"/>
    </row>
    <row r="4065" spans="2:3" x14ac:dyDescent="0.25">
      <c r="B4065" s="1366"/>
      <c r="C4065" s="1366"/>
    </row>
    <row r="4066" spans="2:3" x14ac:dyDescent="0.25">
      <c r="B4066" s="1366"/>
      <c r="C4066" s="1366"/>
    </row>
    <row r="4067" spans="2:3" x14ac:dyDescent="0.25">
      <c r="B4067" s="1366"/>
      <c r="C4067" s="1366"/>
    </row>
    <row r="4068" spans="2:3" x14ac:dyDescent="0.25">
      <c r="B4068" s="1366"/>
      <c r="C4068" s="1366"/>
    </row>
    <row r="4069" spans="2:3" x14ac:dyDescent="0.25">
      <c r="B4069" s="1366"/>
      <c r="C4069" s="1366"/>
    </row>
    <row r="4070" spans="2:3" x14ac:dyDescent="0.25">
      <c r="B4070" s="1366"/>
      <c r="C4070" s="1366"/>
    </row>
    <row r="4071" spans="2:3" x14ac:dyDescent="0.25">
      <c r="B4071" s="1366"/>
      <c r="C4071" s="1366"/>
    </row>
    <row r="4072" spans="2:3" x14ac:dyDescent="0.25">
      <c r="B4072" s="1366"/>
      <c r="C4072" s="1366"/>
    </row>
    <row r="4073" spans="2:3" x14ac:dyDescent="0.25">
      <c r="B4073" s="1366"/>
      <c r="C4073" s="1366"/>
    </row>
    <row r="4074" spans="2:3" x14ac:dyDescent="0.25">
      <c r="B4074" s="1366"/>
      <c r="C4074" s="1366"/>
    </row>
    <row r="4075" spans="2:3" x14ac:dyDescent="0.25">
      <c r="B4075" s="1366"/>
      <c r="C4075" s="1366"/>
    </row>
    <row r="4076" spans="2:3" x14ac:dyDescent="0.25">
      <c r="B4076" s="1366"/>
      <c r="C4076" s="1366"/>
    </row>
    <row r="4077" spans="2:3" x14ac:dyDescent="0.25">
      <c r="B4077" s="1366"/>
      <c r="C4077" s="1366"/>
    </row>
    <row r="4078" spans="2:3" x14ac:dyDescent="0.25">
      <c r="B4078" s="1366"/>
      <c r="C4078" s="1366"/>
    </row>
    <row r="4079" spans="2:3" x14ac:dyDescent="0.25">
      <c r="B4079" s="1366"/>
      <c r="C4079" s="1366"/>
    </row>
    <row r="4080" spans="2:3" x14ac:dyDescent="0.25">
      <c r="B4080" s="1366"/>
      <c r="C4080" s="1366"/>
    </row>
    <row r="4081" spans="2:3" x14ac:dyDescent="0.25">
      <c r="B4081" s="1366"/>
      <c r="C4081" s="1366"/>
    </row>
    <row r="4082" spans="2:3" x14ac:dyDescent="0.25">
      <c r="B4082" s="1366"/>
      <c r="C4082" s="1366"/>
    </row>
    <row r="4083" spans="2:3" x14ac:dyDescent="0.25">
      <c r="B4083" s="1366"/>
      <c r="C4083" s="1366"/>
    </row>
    <row r="4084" spans="2:3" x14ac:dyDescent="0.25">
      <c r="B4084" s="1366"/>
      <c r="C4084" s="1366"/>
    </row>
    <row r="4085" spans="2:3" x14ac:dyDescent="0.25">
      <c r="B4085" s="1366"/>
      <c r="C4085" s="1366"/>
    </row>
    <row r="4086" spans="2:3" x14ac:dyDescent="0.25">
      <c r="B4086" s="1366"/>
      <c r="C4086" s="1366"/>
    </row>
    <row r="4087" spans="2:3" x14ac:dyDescent="0.25">
      <c r="B4087" s="1366"/>
      <c r="C4087" s="1366"/>
    </row>
    <row r="4088" spans="2:3" x14ac:dyDescent="0.25">
      <c r="B4088" s="1366"/>
      <c r="C4088" s="1366"/>
    </row>
    <row r="4089" spans="2:3" x14ac:dyDescent="0.25">
      <c r="B4089" s="1366"/>
      <c r="C4089" s="1366"/>
    </row>
    <row r="4090" spans="2:3" x14ac:dyDescent="0.25">
      <c r="B4090" s="1366"/>
      <c r="C4090" s="1366"/>
    </row>
    <row r="4091" spans="2:3" x14ac:dyDescent="0.25">
      <c r="B4091" s="1366"/>
      <c r="C4091" s="1366"/>
    </row>
    <row r="4092" spans="2:3" x14ac:dyDescent="0.25">
      <c r="B4092" s="1366"/>
      <c r="C4092" s="1366"/>
    </row>
    <row r="4093" spans="2:3" x14ac:dyDescent="0.25">
      <c r="B4093" s="1366"/>
      <c r="C4093" s="1366"/>
    </row>
    <row r="4094" spans="2:3" x14ac:dyDescent="0.25">
      <c r="B4094" s="1366"/>
      <c r="C4094" s="1366"/>
    </row>
    <row r="4095" spans="2:3" x14ac:dyDescent="0.25">
      <c r="B4095" s="1366"/>
      <c r="C4095" s="1366"/>
    </row>
    <row r="4096" spans="2:3" x14ac:dyDescent="0.25">
      <c r="B4096" s="1366"/>
      <c r="C4096" s="1366"/>
    </row>
    <row r="4097" spans="2:3" x14ac:dyDescent="0.25">
      <c r="B4097" s="1366"/>
      <c r="C4097" s="1366"/>
    </row>
    <row r="4098" spans="2:3" x14ac:dyDescent="0.25">
      <c r="B4098" s="1366"/>
      <c r="C4098" s="1366"/>
    </row>
    <row r="4099" spans="2:3" x14ac:dyDescent="0.25">
      <c r="B4099" s="1366"/>
      <c r="C4099" s="1366"/>
    </row>
    <row r="4100" spans="2:3" x14ac:dyDescent="0.25">
      <c r="B4100" s="1366"/>
      <c r="C4100" s="1366"/>
    </row>
    <row r="4101" spans="2:3" x14ac:dyDescent="0.25">
      <c r="B4101" s="1366"/>
      <c r="C4101" s="1366"/>
    </row>
    <row r="4102" spans="2:3" x14ac:dyDescent="0.25">
      <c r="B4102" s="1366"/>
      <c r="C4102" s="1366"/>
    </row>
    <row r="4103" spans="2:3" x14ac:dyDescent="0.25">
      <c r="B4103" s="1366"/>
      <c r="C4103" s="1366"/>
    </row>
    <row r="4104" spans="2:3" x14ac:dyDescent="0.25">
      <c r="B4104" s="1366"/>
      <c r="C4104" s="1366"/>
    </row>
    <row r="4105" spans="2:3" x14ac:dyDescent="0.25">
      <c r="B4105" s="1366"/>
      <c r="C4105" s="1366"/>
    </row>
    <row r="4106" spans="2:3" x14ac:dyDescent="0.25">
      <c r="B4106" s="1366"/>
      <c r="C4106" s="1366"/>
    </row>
    <row r="4107" spans="2:3" x14ac:dyDescent="0.25">
      <c r="B4107" s="1366"/>
      <c r="C4107" s="1366"/>
    </row>
    <row r="4108" spans="2:3" x14ac:dyDescent="0.25">
      <c r="B4108" s="1366"/>
      <c r="C4108" s="1366"/>
    </row>
    <row r="4109" spans="2:3" x14ac:dyDescent="0.25">
      <c r="B4109" s="1366"/>
      <c r="C4109" s="1366"/>
    </row>
    <row r="4110" spans="2:3" x14ac:dyDescent="0.25">
      <c r="B4110" s="1366"/>
      <c r="C4110" s="1366"/>
    </row>
    <row r="4111" spans="2:3" x14ac:dyDescent="0.25">
      <c r="B4111" s="1366"/>
      <c r="C4111" s="1366"/>
    </row>
    <row r="4112" spans="2:3" x14ac:dyDescent="0.25">
      <c r="B4112" s="1366"/>
      <c r="C4112" s="1366"/>
    </row>
    <row r="4113" spans="2:3" x14ac:dyDescent="0.25">
      <c r="B4113" s="1366"/>
      <c r="C4113" s="1366"/>
    </row>
    <row r="4114" spans="2:3" x14ac:dyDescent="0.25">
      <c r="B4114" s="1366"/>
      <c r="C4114" s="1366"/>
    </row>
    <row r="4115" spans="2:3" x14ac:dyDescent="0.25">
      <c r="B4115" s="1366"/>
      <c r="C4115" s="1366"/>
    </row>
    <row r="4116" spans="2:3" x14ac:dyDescent="0.25">
      <c r="B4116" s="1366"/>
      <c r="C4116" s="1366"/>
    </row>
    <row r="4117" spans="2:3" x14ac:dyDescent="0.25">
      <c r="B4117" s="1366"/>
      <c r="C4117" s="1366"/>
    </row>
    <row r="4118" spans="2:3" x14ac:dyDescent="0.25">
      <c r="B4118" s="1366"/>
      <c r="C4118" s="1366"/>
    </row>
    <row r="4119" spans="2:3" x14ac:dyDescent="0.25">
      <c r="B4119" s="1366"/>
      <c r="C4119" s="1366"/>
    </row>
    <row r="4120" spans="2:3" x14ac:dyDescent="0.25">
      <c r="B4120" s="1366"/>
      <c r="C4120" s="1366"/>
    </row>
    <row r="4121" spans="2:3" x14ac:dyDescent="0.25">
      <c r="B4121" s="1366"/>
      <c r="C4121" s="1366"/>
    </row>
    <row r="4122" spans="2:3" x14ac:dyDescent="0.25">
      <c r="B4122" s="1366"/>
      <c r="C4122" s="1366"/>
    </row>
    <row r="4123" spans="2:3" x14ac:dyDescent="0.25">
      <c r="B4123" s="1366"/>
      <c r="C4123" s="1366"/>
    </row>
    <row r="4124" spans="2:3" x14ac:dyDescent="0.25">
      <c r="B4124" s="1366"/>
      <c r="C4124" s="1366"/>
    </row>
    <row r="4125" spans="2:3" x14ac:dyDescent="0.25">
      <c r="B4125" s="1366"/>
      <c r="C4125" s="1366"/>
    </row>
    <row r="4126" spans="2:3" x14ac:dyDescent="0.25">
      <c r="B4126" s="1366"/>
      <c r="C4126" s="1366"/>
    </row>
    <row r="4127" spans="2:3" x14ac:dyDescent="0.25">
      <c r="B4127" s="1366"/>
      <c r="C4127" s="1366"/>
    </row>
    <row r="4128" spans="2:3" x14ac:dyDescent="0.25">
      <c r="B4128" s="1366"/>
      <c r="C4128" s="1366"/>
    </row>
    <row r="4129" spans="2:3" x14ac:dyDescent="0.25">
      <c r="B4129" s="1366"/>
      <c r="C4129" s="1366"/>
    </row>
    <row r="4130" spans="2:3" x14ac:dyDescent="0.25">
      <c r="B4130" s="1366"/>
      <c r="C4130" s="1366"/>
    </row>
    <row r="4131" spans="2:3" x14ac:dyDescent="0.25">
      <c r="B4131" s="1366"/>
      <c r="C4131" s="1366"/>
    </row>
    <row r="4132" spans="2:3" x14ac:dyDescent="0.25">
      <c r="B4132" s="1366"/>
      <c r="C4132" s="1366"/>
    </row>
    <row r="4133" spans="2:3" x14ac:dyDescent="0.25">
      <c r="B4133" s="1366"/>
      <c r="C4133" s="1366"/>
    </row>
    <row r="4134" spans="2:3" x14ac:dyDescent="0.25">
      <c r="B4134" s="1366"/>
      <c r="C4134" s="1366"/>
    </row>
    <row r="4135" spans="2:3" x14ac:dyDescent="0.25">
      <c r="B4135" s="1366"/>
      <c r="C4135" s="1366"/>
    </row>
    <row r="4136" spans="2:3" x14ac:dyDescent="0.25">
      <c r="B4136" s="1366"/>
      <c r="C4136" s="1366"/>
    </row>
    <row r="4137" spans="2:3" x14ac:dyDescent="0.25">
      <c r="B4137" s="1366"/>
      <c r="C4137" s="1366"/>
    </row>
    <row r="4138" spans="2:3" x14ac:dyDescent="0.25">
      <c r="B4138" s="1366"/>
      <c r="C4138" s="1366"/>
    </row>
    <row r="4139" spans="2:3" x14ac:dyDescent="0.25">
      <c r="B4139" s="1366"/>
      <c r="C4139" s="1366"/>
    </row>
    <row r="4140" spans="2:3" x14ac:dyDescent="0.25">
      <c r="B4140" s="1366"/>
      <c r="C4140" s="1366"/>
    </row>
    <row r="4141" spans="2:3" x14ac:dyDescent="0.25">
      <c r="B4141" s="1366"/>
      <c r="C4141" s="1366"/>
    </row>
    <row r="4142" spans="2:3" x14ac:dyDescent="0.25">
      <c r="B4142" s="1366"/>
      <c r="C4142" s="1366"/>
    </row>
    <row r="4143" spans="2:3" x14ac:dyDescent="0.25">
      <c r="B4143" s="1366"/>
      <c r="C4143" s="1366"/>
    </row>
    <row r="4144" spans="2:3" x14ac:dyDescent="0.25">
      <c r="B4144" s="1366"/>
      <c r="C4144" s="1366"/>
    </row>
    <row r="4145" spans="2:3" x14ac:dyDescent="0.25">
      <c r="B4145" s="1366"/>
      <c r="C4145" s="1366"/>
    </row>
    <row r="4146" spans="2:3" x14ac:dyDescent="0.25">
      <c r="B4146" s="1366"/>
      <c r="C4146" s="1366"/>
    </row>
    <row r="4147" spans="2:3" x14ac:dyDescent="0.25">
      <c r="B4147" s="1366"/>
      <c r="C4147" s="1366"/>
    </row>
    <row r="4148" spans="2:3" x14ac:dyDescent="0.25">
      <c r="B4148" s="1366"/>
      <c r="C4148" s="1366"/>
    </row>
    <row r="4149" spans="2:3" x14ac:dyDescent="0.25">
      <c r="B4149" s="1366"/>
      <c r="C4149" s="1366"/>
    </row>
    <row r="4150" spans="2:3" x14ac:dyDescent="0.25">
      <c r="B4150" s="1366"/>
      <c r="C4150" s="1366"/>
    </row>
    <row r="4151" spans="2:3" x14ac:dyDescent="0.25">
      <c r="B4151" s="1366"/>
      <c r="C4151" s="1366"/>
    </row>
    <row r="4152" spans="2:3" x14ac:dyDescent="0.25">
      <c r="B4152" s="1366"/>
      <c r="C4152" s="1366"/>
    </row>
    <row r="4153" spans="2:3" x14ac:dyDescent="0.25">
      <c r="B4153" s="1366"/>
      <c r="C4153" s="1366"/>
    </row>
    <row r="4154" spans="2:3" x14ac:dyDescent="0.25">
      <c r="B4154" s="1366"/>
      <c r="C4154" s="1366"/>
    </row>
    <row r="4155" spans="2:3" x14ac:dyDescent="0.25">
      <c r="B4155" s="1366"/>
      <c r="C4155" s="1366"/>
    </row>
    <row r="4156" spans="2:3" x14ac:dyDescent="0.25">
      <c r="B4156" s="1366"/>
      <c r="C4156" s="1366"/>
    </row>
    <row r="4157" spans="2:3" x14ac:dyDescent="0.25">
      <c r="B4157" s="1366"/>
      <c r="C4157" s="1366"/>
    </row>
    <row r="4158" spans="2:3" x14ac:dyDescent="0.25">
      <c r="B4158" s="1366"/>
      <c r="C4158" s="1366"/>
    </row>
    <row r="4159" spans="2:3" x14ac:dyDescent="0.25">
      <c r="B4159" s="1366"/>
      <c r="C4159" s="1366"/>
    </row>
    <row r="4160" spans="2:3" x14ac:dyDescent="0.25">
      <c r="B4160" s="1366"/>
      <c r="C4160" s="1366"/>
    </row>
    <row r="4161" spans="2:3" x14ac:dyDescent="0.25">
      <c r="B4161" s="1366"/>
      <c r="C4161" s="1366"/>
    </row>
    <row r="4162" spans="2:3" x14ac:dyDescent="0.25">
      <c r="B4162" s="1366"/>
      <c r="C4162" s="1366"/>
    </row>
    <row r="4163" spans="2:3" x14ac:dyDescent="0.25">
      <c r="B4163" s="1366"/>
      <c r="C4163" s="1366"/>
    </row>
    <row r="4164" spans="2:3" x14ac:dyDescent="0.25">
      <c r="B4164" s="1366"/>
      <c r="C4164" s="1366"/>
    </row>
    <row r="4165" spans="2:3" x14ac:dyDescent="0.25">
      <c r="B4165" s="1366"/>
      <c r="C4165" s="1366"/>
    </row>
    <row r="4166" spans="2:3" x14ac:dyDescent="0.25">
      <c r="B4166" s="1366"/>
      <c r="C4166" s="1366"/>
    </row>
    <row r="4167" spans="2:3" x14ac:dyDescent="0.25">
      <c r="B4167" s="1366"/>
      <c r="C4167" s="1366"/>
    </row>
    <row r="4168" spans="2:3" x14ac:dyDescent="0.25">
      <c r="B4168" s="1366"/>
      <c r="C4168" s="1366"/>
    </row>
    <row r="4169" spans="2:3" x14ac:dyDescent="0.25">
      <c r="B4169" s="1366"/>
      <c r="C4169" s="1366"/>
    </row>
    <row r="4170" spans="2:3" x14ac:dyDescent="0.25">
      <c r="B4170" s="1366"/>
      <c r="C4170" s="1366"/>
    </row>
    <row r="4171" spans="2:3" x14ac:dyDescent="0.25">
      <c r="B4171" s="1366"/>
      <c r="C4171" s="1366"/>
    </row>
    <row r="4172" spans="2:3" x14ac:dyDescent="0.25">
      <c r="B4172" s="1366"/>
      <c r="C4172" s="1366"/>
    </row>
  </sheetData>
  <sheetProtection algorithmName="SHA-512" hashValue="dtp+wbCEnMF1WJgxwgsWTeN1XZyAssoKc7w2kPxT0bRRcFnrW11D1J0pzurMpfEg8NJsK+Kd+YI2+9yNmQzSHw==" saltValue="FKhIA0rFC8vyTFg9/qrieQ==" spinCount="100000" sheet="1" objects="1" scenarios="1"/>
  <mergeCells count="48">
    <mergeCell ref="A10:B10"/>
    <mergeCell ref="A3:B3"/>
    <mergeCell ref="A4:B4"/>
    <mergeCell ref="A6:L6"/>
    <mergeCell ref="A8:B8"/>
    <mergeCell ref="A9:B9"/>
    <mergeCell ref="L21:L25"/>
    <mergeCell ref="K11:K12"/>
    <mergeCell ref="L11:L12"/>
    <mergeCell ref="A13:C13"/>
    <mergeCell ref="B14:C14"/>
    <mergeCell ref="B15:C15"/>
    <mergeCell ref="A16:A17"/>
    <mergeCell ref="B16:C17"/>
    <mergeCell ref="L16:L17"/>
    <mergeCell ref="A11:A12"/>
    <mergeCell ref="B11:C12"/>
    <mergeCell ref="D11:D12"/>
    <mergeCell ref="E11:F11"/>
    <mergeCell ref="G11:H11"/>
    <mergeCell ref="I11:J11"/>
    <mergeCell ref="B31:C31"/>
    <mergeCell ref="B18:C18"/>
    <mergeCell ref="B19:C19"/>
    <mergeCell ref="B20:C20"/>
    <mergeCell ref="A21:A25"/>
    <mergeCell ref="B21:C25"/>
    <mergeCell ref="B26:C26"/>
    <mergeCell ref="B27:C27"/>
    <mergeCell ref="B28:C28"/>
    <mergeCell ref="B29:C29"/>
    <mergeCell ref="B30:C30"/>
    <mergeCell ref="B32:C32"/>
    <mergeCell ref="A34:B34"/>
    <mergeCell ref="A35:B35"/>
    <mergeCell ref="A36:A37"/>
    <mergeCell ref="B36:C37"/>
    <mergeCell ref="B39:C39"/>
    <mergeCell ref="K39:K40"/>
    <mergeCell ref="L39:L40"/>
    <mergeCell ref="B40:C40"/>
    <mergeCell ref="E36:F36"/>
    <mergeCell ref="G36:H36"/>
    <mergeCell ref="I36:J36"/>
    <mergeCell ref="K36:K37"/>
    <mergeCell ref="L36:L37"/>
    <mergeCell ref="A38:C38"/>
    <mergeCell ref="D36:D3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2020.gada 17.decembra saistošajiem noteikumiem Nr.38
(protokols Nr.23, 14.punkts)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12" sqref="S12"/>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41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356</v>
      </c>
      <c r="P1" s="373"/>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357</v>
      </c>
      <c r="D3" s="1410"/>
      <c r="E3" s="1410"/>
      <c r="F3" s="1410"/>
      <c r="G3" s="1410"/>
      <c r="H3" s="1410"/>
      <c r="I3" s="1410"/>
      <c r="J3" s="1410"/>
      <c r="K3" s="1410"/>
      <c r="L3" s="1410"/>
      <c r="M3" s="1410"/>
      <c r="N3" s="1410"/>
      <c r="O3" s="1410"/>
      <c r="P3" s="1411"/>
      <c r="Q3" s="590"/>
    </row>
    <row r="4" spans="1:17" ht="12.75" customHeight="1" x14ac:dyDescent="0.25">
      <c r="A4" s="3" t="s">
        <v>4</v>
      </c>
      <c r="B4" s="4"/>
      <c r="C4" s="1410" t="s">
        <v>358</v>
      </c>
      <c r="D4" s="1410"/>
      <c r="E4" s="1410"/>
      <c r="F4" s="1410"/>
      <c r="G4" s="1410"/>
      <c r="H4" s="1410"/>
      <c r="I4" s="1410"/>
      <c r="J4" s="1410"/>
      <c r="K4" s="1410"/>
      <c r="L4" s="1410"/>
      <c r="M4" s="1410"/>
      <c r="N4" s="1410"/>
      <c r="O4" s="1410"/>
      <c r="P4" s="1411"/>
      <c r="Q4" s="590"/>
    </row>
    <row r="5" spans="1:17" ht="12.75" customHeight="1" x14ac:dyDescent="0.25">
      <c r="A5" s="5" t="s">
        <v>6</v>
      </c>
      <c r="B5" s="6"/>
      <c r="C5" s="1404" t="s">
        <v>359</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5.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360</v>
      </c>
      <c r="D9" s="1404"/>
      <c r="E9" s="1404"/>
      <c r="F9" s="1404"/>
      <c r="G9" s="1404"/>
      <c r="H9" s="1404"/>
      <c r="I9" s="1404"/>
      <c r="J9" s="1404"/>
      <c r="K9" s="1404"/>
      <c r="L9" s="1404"/>
      <c r="M9" s="1404"/>
      <c r="N9" s="1404"/>
      <c r="O9" s="1404"/>
      <c r="P9" s="1405"/>
      <c r="Q9" s="590"/>
    </row>
    <row r="10" spans="1:17" ht="12.75" customHeight="1" x14ac:dyDescent="0.25">
      <c r="A10" s="5"/>
      <c r="B10" s="6" t="s">
        <v>15</v>
      </c>
      <c r="C10" s="1404" t="s">
        <v>361</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362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t="s">
        <v>363</v>
      </c>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374"/>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7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375">
        <v>12</v>
      </c>
    </row>
    <row r="19" spans="1:17" s="29" customFormat="1" hidden="1" x14ac:dyDescent="0.25">
      <c r="A19" s="20"/>
      <c r="B19" s="21" t="s">
        <v>39</v>
      </c>
      <c r="C19" s="162"/>
      <c r="D19" s="22"/>
      <c r="E19" s="23"/>
      <c r="F19" s="24"/>
      <c r="G19" s="25"/>
      <c r="H19" s="26"/>
      <c r="I19" s="24"/>
      <c r="J19" s="27"/>
      <c r="K19" s="26"/>
      <c r="L19" s="24"/>
      <c r="M19" s="25"/>
      <c r="N19" s="26"/>
      <c r="O19" s="24"/>
      <c r="P19" s="376"/>
    </row>
    <row r="20" spans="1:17" s="29" customFormat="1" ht="12.75" thickBot="1" x14ac:dyDescent="0.3">
      <c r="A20" s="30"/>
      <c r="B20" s="31" t="s">
        <v>40</v>
      </c>
      <c r="C20" s="552">
        <f>F20+I20+L20+O20</f>
        <v>789945</v>
      </c>
      <c r="D20" s="32">
        <f t="shared" ref="D20:E20" si="0">SUM(D21,D24,D25,D41,D43)</f>
        <v>335538</v>
      </c>
      <c r="E20" s="33">
        <f t="shared" si="0"/>
        <v>0</v>
      </c>
      <c r="F20" s="34">
        <f>SUM(F21,F24,F25,F41,F43)</f>
        <v>335538</v>
      </c>
      <c r="G20" s="32">
        <f t="shared" ref="G20:H20" si="1">SUM(G21,G24,G43)</f>
        <v>430126</v>
      </c>
      <c r="H20" s="33">
        <f t="shared" si="1"/>
        <v>1325</v>
      </c>
      <c r="I20" s="34">
        <f>SUM(I21,I24,I43)</f>
        <v>431451</v>
      </c>
      <c r="J20" s="35">
        <f t="shared" ref="J20:K20" si="2">SUM(J21,J26,J43)</f>
        <v>22956</v>
      </c>
      <c r="K20" s="33">
        <f t="shared" si="2"/>
        <v>0</v>
      </c>
      <c r="L20" s="34">
        <f>SUM(L21,L26,L43)</f>
        <v>22956</v>
      </c>
      <c r="M20" s="32">
        <f t="shared" ref="M20:O20" si="3">SUM(M21,M45)</f>
        <v>0</v>
      </c>
      <c r="N20" s="33">
        <f t="shared" si="3"/>
        <v>0</v>
      </c>
      <c r="O20" s="34">
        <f t="shared" si="3"/>
        <v>0</v>
      </c>
      <c r="P20" s="377"/>
    </row>
    <row r="21" spans="1:17" ht="12.75" thickTop="1" x14ac:dyDescent="0.25">
      <c r="A21" s="37"/>
      <c r="B21" s="38" t="s">
        <v>41</v>
      </c>
      <c r="C21" s="553">
        <f t="shared" ref="C21:C84" si="4">F21+I21+L21+O21</f>
        <v>4265</v>
      </c>
      <c r="D21" s="39">
        <f t="shared" ref="D21:E21" si="5">SUM(D22:D23)</f>
        <v>0</v>
      </c>
      <c r="E21" s="40">
        <f t="shared" si="5"/>
        <v>0</v>
      </c>
      <c r="F21" s="41">
        <f>SUM(F22:F23)</f>
        <v>0</v>
      </c>
      <c r="G21" s="39">
        <f t="shared" ref="G21:H21" si="6">SUM(G22:G23)</f>
        <v>0</v>
      </c>
      <c r="H21" s="40">
        <f t="shared" si="6"/>
        <v>0</v>
      </c>
      <c r="I21" s="41">
        <f>SUM(I22:I23)</f>
        <v>0</v>
      </c>
      <c r="J21" s="42">
        <f t="shared" ref="J21:K21" si="7">SUM(J22:J23)</f>
        <v>4265</v>
      </c>
      <c r="K21" s="40">
        <f t="shared" si="7"/>
        <v>0</v>
      </c>
      <c r="L21" s="41">
        <f>SUM(L22:L23)</f>
        <v>4265</v>
      </c>
      <c r="M21" s="39">
        <f t="shared" ref="M21:O21" si="8">SUM(M22:M23)</f>
        <v>0</v>
      </c>
      <c r="N21" s="40">
        <f t="shared" si="8"/>
        <v>0</v>
      </c>
      <c r="O21" s="41">
        <f t="shared" si="8"/>
        <v>0</v>
      </c>
      <c r="P21" s="378"/>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379"/>
    </row>
    <row r="23" spans="1:17" x14ac:dyDescent="0.25">
      <c r="A23" s="51"/>
      <c r="B23" s="52" t="s">
        <v>43</v>
      </c>
      <c r="C23" s="555">
        <f t="shared" si="4"/>
        <v>4265</v>
      </c>
      <c r="D23" s="53"/>
      <c r="E23" s="54"/>
      <c r="F23" s="55">
        <f t="shared" ref="F23:F25" si="9">D23+E23</f>
        <v>0</v>
      </c>
      <c r="G23" s="53"/>
      <c r="H23" s="54"/>
      <c r="I23" s="55">
        <f t="shared" ref="I23:I24" si="10">G23+H23</f>
        <v>0</v>
      </c>
      <c r="J23" s="298">
        <v>4265</v>
      </c>
      <c r="K23" s="54"/>
      <c r="L23" s="55">
        <f>J23+K23</f>
        <v>4265</v>
      </c>
      <c r="M23" s="53"/>
      <c r="N23" s="54"/>
      <c r="O23" s="55">
        <f>M23+N23</f>
        <v>0</v>
      </c>
      <c r="P23" s="313"/>
    </row>
    <row r="24" spans="1:17" s="29" customFormat="1" ht="29.25" customHeight="1" thickBot="1" x14ac:dyDescent="0.25">
      <c r="A24" s="300">
        <v>19300</v>
      </c>
      <c r="B24" s="300" t="s">
        <v>44</v>
      </c>
      <c r="C24" s="556">
        <f>F24+I24</f>
        <v>766989</v>
      </c>
      <c r="D24" s="301">
        <v>335538</v>
      </c>
      <c r="E24" s="380"/>
      <c r="F24" s="303">
        <f t="shared" si="9"/>
        <v>335538</v>
      </c>
      <c r="G24" s="301">
        <v>430126</v>
      </c>
      <c r="H24" s="381">
        <v>1325</v>
      </c>
      <c r="I24" s="303">
        <f t="shared" si="10"/>
        <v>431451</v>
      </c>
      <c r="J24" s="304" t="s">
        <v>45</v>
      </c>
      <c r="K24" s="305" t="s">
        <v>45</v>
      </c>
      <c r="L24" s="308" t="s">
        <v>45</v>
      </c>
      <c r="M24" s="306" t="s">
        <v>45</v>
      </c>
      <c r="N24" s="307" t="s">
        <v>45</v>
      </c>
      <c r="O24" s="308" t="s">
        <v>45</v>
      </c>
      <c r="P24" s="382" t="s">
        <v>364</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383"/>
    </row>
    <row r="26" spans="1:17" s="29" customFormat="1" ht="36.75" thickTop="1" x14ac:dyDescent="0.25">
      <c r="A26" s="59">
        <v>21300</v>
      </c>
      <c r="B26" s="59" t="s">
        <v>48</v>
      </c>
      <c r="C26" s="557">
        <f>L26</f>
        <v>18371</v>
      </c>
      <c r="D26" s="68" t="s">
        <v>45</v>
      </c>
      <c r="E26" s="67" t="s">
        <v>45</v>
      </c>
      <c r="F26" s="65" t="s">
        <v>45</v>
      </c>
      <c r="G26" s="68" t="s">
        <v>45</v>
      </c>
      <c r="H26" s="67" t="s">
        <v>45</v>
      </c>
      <c r="I26" s="65" t="s">
        <v>45</v>
      </c>
      <c r="J26" s="66">
        <f t="shared" ref="J26:K26" si="11">SUM(J27,J31,J33,J36)</f>
        <v>18371</v>
      </c>
      <c r="K26" s="67">
        <f t="shared" si="11"/>
        <v>0</v>
      </c>
      <c r="L26" s="178">
        <f>SUM(L27,L31,L33,L36)</f>
        <v>18371</v>
      </c>
      <c r="M26" s="68" t="s">
        <v>45</v>
      </c>
      <c r="N26" s="67" t="s">
        <v>45</v>
      </c>
      <c r="O26" s="65" t="s">
        <v>45</v>
      </c>
      <c r="P26" s="383"/>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383"/>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309"/>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299"/>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299"/>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383"/>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384"/>
    </row>
    <row r="33" spans="1:16" s="29" customFormat="1" x14ac:dyDescent="0.25">
      <c r="A33" s="70">
        <v>21380</v>
      </c>
      <c r="B33" s="59" t="s">
        <v>55</v>
      </c>
      <c r="C33" s="557">
        <f t="shared" si="13"/>
        <v>3226</v>
      </c>
      <c r="D33" s="68" t="s">
        <v>45</v>
      </c>
      <c r="E33" s="67" t="s">
        <v>45</v>
      </c>
      <c r="F33" s="65" t="s">
        <v>45</v>
      </c>
      <c r="G33" s="68" t="s">
        <v>45</v>
      </c>
      <c r="H33" s="67" t="s">
        <v>45</v>
      </c>
      <c r="I33" s="65" t="s">
        <v>45</v>
      </c>
      <c r="J33" s="66">
        <f t="shared" ref="J33:K33" si="16">SUM(J34:J35)</f>
        <v>3226</v>
      </c>
      <c r="K33" s="67">
        <f t="shared" si="16"/>
        <v>0</v>
      </c>
      <c r="L33" s="178">
        <f>SUM(L34:L35)</f>
        <v>3226</v>
      </c>
      <c r="M33" s="68" t="s">
        <v>45</v>
      </c>
      <c r="N33" s="67" t="s">
        <v>45</v>
      </c>
      <c r="O33" s="65" t="s">
        <v>45</v>
      </c>
      <c r="P33" s="383"/>
    </row>
    <row r="34" spans="1:16" ht="12.75" x14ac:dyDescent="0.2">
      <c r="A34" s="45">
        <v>21381</v>
      </c>
      <c r="B34" s="71" t="s">
        <v>56</v>
      </c>
      <c r="C34" s="558">
        <f t="shared" si="13"/>
        <v>3226</v>
      </c>
      <c r="D34" s="72" t="s">
        <v>45</v>
      </c>
      <c r="E34" s="73" t="s">
        <v>45</v>
      </c>
      <c r="F34" s="74" t="s">
        <v>45</v>
      </c>
      <c r="G34" s="72" t="s">
        <v>45</v>
      </c>
      <c r="H34" s="73" t="s">
        <v>45</v>
      </c>
      <c r="I34" s="74" t="s">
        <v>45</v>
      </c>
      <c r="J34" s="75">
        <v>3226</v>
      </c>
      <c r="K34" s="385"/>
      <c r="L34" s="187">
        <f t="shared" ref="L34:L35" si="17">J34+K34</f>
        <v>3226</v>
      </c>
      <c r="M34" s="77" t="s">
        <v>45</v>
      </c>
      <c r="N34" s="76" t="s">
        <v>45</v>
      </c>
      <c r="O34" s="74" t="s">
        <v>45</v>
      </c>
      <c r="P34" s="386"/>
    </row>
    <row r="35" spans="1:16" ht="24" hidden="1" x14ac:dyDescent="0.2">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387"/>
    </row>
    <row r="36" spans="1:16" s="29" customFormat="1" ht="30" customHeight="1" x14ac:dyDescent="0.2">
      <c r="A36" s="70">
        <v>21390</v>
      </c>
      <c r="B36" s="59" t="s">
        <v>58</v>
      </c>
      <c r="C36" s="557">
        <f t="shared" si="13"/>
        <v>15145</v>
      </c>
      <c r="D36" s="68" t="s">
        <v>45</v>
      </c>
      <c r="E36" s="67" t="s">
        <v>45</v>
      </c>
      <c r="F36" s="65" t="s">
        <v>45</v>
      </c>
      <c r="G36" s="68" t="s">
        <v>45</v>
      </c>
      <c r="H36" s="67" t="s">
        <v>45</v>
      </c>
      <c r="I36" s="65" t="s">
        <v>45</v>
      </c>
      <c r="J36" s="66">
        <f t="shared" ref="J36:K36" si="18">SUM(J37:J40)</f>
        <v>15145</v>
      </c>
      <c r="K36" s="67">
        <f t="shared" si="18"/>
        <v>0</v>
      </c>
      <c r="L36" s="178">
        <f>SUM(L37:L40)</f>
        <v>15145</v>
      </c>
      <c r="M36" s="68" t="s">
        <v>45</v>
      </c>
      <c r="N36" s="67" t="s">
        <v>45</v>
      </c>
      <c r="O36" s="65" t="s">
        <v>45</v>
      </c>
      <c r="P36" s="388"/>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309"/>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299"/>
    </row>
    <row r="39" spans="1:16" hidden="1" x14ac:dyDescent="0.25">
      <c r="A39" s="52">
        <v>21395</v>
      </c>
      <c r="B39" s="79" t="s">
        <v>61</v>
      </c>
      <c r="C39" s="559">
        <f t="shared" si="13"/>
        <v>0</v>
      </c>
      <c r="D39" s="80" t="s">
        <v>45</v>
      </c>
      <c r="E39" s="81" t="s">
        <v>45</v>
      </c>
      <c r="F39" s="82" t="s">
        <v>45</v>
      </c>
      <c r="G39" s="80" t="s">
        <v>45</v>
      </c>
      <c r="H39" s="81" t="s">
        <v>45</v>
      </c>
      <c r="I39" s="82" t="s">
        <v>45</v>
      </c>
      <c r="J39" s="83"/>
      <c r="K39" s="389"/>
      <c r="L39" s="192">
        <f t="shared" si="19"/>
        <v>0</v>
      </c>
      <c r="M39" s="86" t="s">
        <v>45</v>
      </c>
      <c r="N39" s="84" t="s">
        <v>45</v>
      </c>
      <c r="O39" s="82" t="s">
        <v>45</v>
      </c>
      <c r="P39" s="299"/>
    </row>
    <row r="40" spans="1:16" ht="24" x14ac:dyDescent="0.25">
      <c r="A40" s="98">
        <v>21399</v>
      </c>
      <c r="B40" s="99" t="s">
        <v>62</v>
      </c>
      <c r="C40" s="561">
        <f t="shared" si="13"/>
        <v>15145</v>
      </c>
      <c r="D40" s="100" t="s">
        <v>45</v>
      </c>
      <c r="E40" s="101" t="s">
        <v>45</v>
      </c>
      <c r="F40" s="102" t="s">
        <v>45</v>
      </c>
      <c r="G40" s="100" t="s">
        <v>45</v>
      </c>
      <c r="H40" s="101" t="s">
        <v>45</v>
      </c>
      <c r="I40" s="102" t="s">
        <v>45</v>
      </c>
      <c r="J40" s="390">
        <v>15145</v>
      </c>
      <c r="K40" s="84"/>
      <c r="L40" s="586">
        <f t="shared" si="19"/>
        <v>15145</v>
      </c>
      <c r="M40" s="105" t="s">
        <v>45</v>
      </c>
      <c r="N40" s="104" t="s">
        <v>45</v>
      </c>
      <c r="O40" s="102" t="s">
        <v>45</v>
      </c>
      <c r="P40" s="299"/>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391"/>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392"/>
    </row>
    <row r="43" spans="1:16" s="29" customFormat="1" ht="24" x14ac:dyDescent="0.25">
      <c r="A43" s="70">
        <v>21490</v>
      </c>
      <c r="B43" s="59" t="s">
        <v>65</v>
      </c>
      <c r="C43" s="563">
        <f>F43+I43+L43</f>
        <v>320</v>
      </c>
      <c r="D43" s="124">
        <f t="shared" ref="D43:E43" si="21">D44</f>
        <v>0</v>
      </c>
      <c r="E43" s="125">
        <f t="shared" si="21"/>
        <v>0</v>
      </c>
      <c r="F43" s="62">
        <f>F44</f>
        <v>0</v>
      </c>
      <c r="G43" s="124">
        <f t="shared" ref="G43:L43" si="22">G44</f>
        <v>0</v>
      </c>
      <c r="H43" s="125">
        <f t="shared" si="22"/>
        <v>0</v>
      </c>
      <c r="I43" s="62">
        <f t="shared" si="22"/>
        <v>0</v>
      </c>
      <c r="J43" s="66">
        <f t="shared" si="22"/>
        <v>320</v>
      </c>
      <c r="K43" s="125">
        <f t="shared" si="22"/>
        <v>0</v>
      </c>
      <c r="L43" s="62">
        <f t="shared" si="22"/>
        <v>320</v>
      </c>
      <c r="M43" s="68" t="s">
        <v>45</v>
      </c>
      <c r="N43" s="67" t="s">
        <v>45</v>
      </c>
      <c r="O43" s="65" t="s">
        <v>45</v>
      </c>
      <c r="P43" s="383"/>
    </row>
    <row r="44" spans="1:16" s="29" customFormat="1" ht="24" x14ac:dyDescent="0.25">
      <c r="A44" s="52">
        <v>21499</v>
      </c>
      <c r="B44" s="79" t="s">
        <v>66</v>
      </c>
      <c r="C44" s="564">
        <f>F44+I44+L44</f>
        <v>320</v>
      </c>
      <c r="D44" s="127"/>
      <c r="E44" s="128"/>
      <c r="F44" s="48">
        <f>D44+E44</f>
        <v>0</v>
      </c>
      <c r="G44" s="46"/>
      <c r="H44" s="47"/>
      <c r="I44" s="48">
        <f>G44+H44</f>
        <v>0</v>
      </c>
      <c r="J44" s="75">
        <v>320</v>
      </c>
      <c r="K44" s="76"/>
      <c r="L44" s="48">
        <f>J44+K44</f>
        <v>320</v>
      </c>
      <c r="M44" s="95" t="s">
        <v>45</v>
      </c>
      <c r="N44" s="94" t="s">
        <v>45</v>
      </c>
      <c r="O44" s="92" t="s">
        <v>45</v>
      </c>
      <c r="P44" s="384"/>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39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394"/>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394"/>
    </row>
    <row r="48" spans="1:16" hidden="1" x14ac:dyDescent="0.25">
      <c r="A48" s="139"/>
      <c r="B48" s="135"/>
      <c r="C48" s="565"/>
      <c r="D48" s="140"/>
      <c r="E48" s="141"/>
      <c r="F48" s="112"/>
      <c r="G48" s="115"/>
      <c r="H48" s="114"/>
      <c r="I48" s="112"/>
      <c r="J48" s="113"/>
      <c r="K48" s="114"/>
      <c r="L48" s="111"/>
      <c r="M48" s="109"/>
      <c r="N48" s="110"/>
      <c r="O48" s="111"/>
      <c r="P48" s="394"/>
    </row>
    <row r="49" spans="1:16" s="29" customFormat="1" hidden="1" x14ac:dyDescent="0.25">
      <c r="A49" s="142"/>
      <c r="B49" s="143" t="s">
        <v>70</v>
      </c>
      <c r="C49" s="566"/>
      <c r="D49" s="144"/>
      <c r="E49" s="145"/>
      <c r="F49" s="146"/>
      <c r="G49" s="144"/>
      <c r="H49" s="145"/>
      <c r="I49" s="146"/>
      <c r="J49" s="147"/>
      <c r="K49" s="145"/>
      <c r="L49" s="146"/>
      <c r="M49" s="144"/>
      <c r="N49" s="145"/>
      <c r="O49" s="146"/>
      <c r="P49" s="395"/>
    </row>
    <row r="50" spans="1:16" s="29" customFormat="1" ht="12.75" thickBot="1" x14ac:dyDescent="0.3">
      <c r="A50" s="149"/>
      <c r="B50" s="30" t="s">
        <v>71</v>
      </c>
      <c r="C50" s="567">
        <f t="shared" si="4"/>
        <v>789945</v>
      </c>
      <c r="D50" s="150">
        <f t="shared" ref="D50:E50" si="26">SUM(D51,D269)</f>
        <v>335538</v>
      </c>
      <c r="E50" s="151">
        <f t="shared" si="26"/>
        <v>0</v>
      </c>
      <c r="F50" s="152">
        <f>SUM(F51,F269)</f>
        <v>335538</v>
      </c>
      <c r="G50" s="150">
        <f t="shared" ref="G50:O50" si="27">SUM(G51,G269)</f>
        <v>430126</v>
      </c>
      <c r="H50" s="151">
        <f t="shared" si="27"/>
        <v>1325</v>
      </c>
      <c r="I50" s="152">
        <f t="shared" si="27"/>
        <v>431451</v>
      </c>
      <c r="J50" s="153">
        <f t="shared" si="27"/>
        <v>22956</v>
      </c>
      <c r="K50" s="151">
        <f t="shared" si="27"/>
        <v>0</v>
      </c>
      <c r="L50" s="152">
        <f t="shared" si="27"/>
        <v>22956</v>
      </c>
      <c r="M50" s="150">
        <f t="shared" si="27"/>
        <v>0</v>
      </c>
      <c r="N50" s="151">
        <f t="shared" si="27"/>
        <v>0</v>
      </c>
      <c r="O50" s="152">
        <f t="shared" si="27"/>
        <v>0</v>
      </c>
      <c r="P50" s="396"/>
    </row>
    <row r="51" spans="1:16" s="29" customFormat="1" ht="36.75" thickTop="1" x14ac:dyDescent="0.25">
      <c r="A51" s="155"/>
      <c r="B51" s="156" t="s">
        <v>72</v>
      </c>
      <c r="C51" s="568">
        <f t="shared" si="4"/>
        <v>789945</v>
      </c>
      <c r="D51" s="157">
        <f t="shared" ref="D51:E51" si="28">SUM(D52,D181)</f>
        <v>335538</v>
      </c>
      <c r="E51" s="158">
        <f t="shared" si="28"/>
        <v>0</v>
      </c>
      <c r="F51" s="159">
        <f>SUM(F52,F181)</f>
        <v>335538</v>
      </c>
      <c r="G51" s="157">
        <f t="shared" ref="G51:H51" si="29">SUM(G52,G181)</f>
        <v>430126</v>
      </c>
      <c r="H51" s="158">
        <f t="shared" si="29"/>
        <v>1325</v>
      </c>
      <c r="I51" s="159">
        <f>SUM(I52,I181)</f>
        <v>431451</v>
      </c>
      <c r="J51" s="160">
        <f t="shared" ref="J51:K51" si="30">SUM(J52,J181)</f>
        <v>22956</v>
      </c>
      <c r="K51" s="158">
        <f t="shared" si="30"/>
        <v>0</v>
      </c>
      <c r="L51" s="159">
        <f>SUM(L52,L181)</f>
        <v>22956</v>
      </c>
      <c r="M51" s="157">
        <f t="shared" ref="M51:O51" si="31">SUM(M52,M181)</f>
        <v>0</v>
      </c>
      <c r="N51" s="158">
        <f t="shared" si="31"/>
        <v>0</v>
      </c>
      <c r="O51" s="159">
        <f t="shared" si="31"/>
        <v>0</v>
      </c>
      <c r="P51" s="397"/>
    </row>
    <row r="52" spans="1:16" s="29" customFormat="1" ht="24" x14ac:dyDescent="0.25">
      <c r="A52" s="162"/>
      <c r="B52" s="20" t="s">
        <v>73</v>
      </c>
      <c r="C52" s="569">
        <f t="shared" si="4"/>
        <v>762885</v>
      </c>
      <c r="D52" s="163">
        <f t="shared" ref="D52:E52" si="32">SUM(D53,D75,D160,D174)</f>
        <v>312478</v>
      </c>
      <c r="E52" s="164">
        <f t="shared" si="32"/>
        <v>0</v>
      </c>
      <c r="F52" s="165">
        <f>SUM(F53,F75,F160,F174)</f>
        <v>312478</v>
      </c>
      <c r="G52" s="163">
        <f t="shared" ref="G52:H52" si="33">SUM(G53,G75,G160,G174)</f>
        <v>426126</v>
      </c>
      <c r="H52" s="164">
        <f t="shared" si="33"/>
        <v>1325</v>
      </c>
      <c r="I52" s="165">
        <f>SUM(I53,I75,I160,I174)</f>
        <v>427451</v>
      </c>
      <c r="J52" s="166">
        <f t="shared" ref="J52:K52" si="34">SUM(J53,J75,J160,J174)</f>
        <v>22956</v>
      </c>
      <c r="K52" s="164">
        <f t="shared" si="34"/>
        <v>0</v>
      </c>
      <c r="L52" s="165">
        <f>SUM(L53,L75,L160,L174)</f>
        <v>22956</v>
      </c>
      <c r="M52" s="163">
        <f t="shared" ref="M52:O52" si="35">SUM(M53,M75,M160,M174)</f>
        <v>0</v>
      </c>
      <c r="N52" s="164">
        <f t="shared" si="35"/>
        <v>0</v>
      </c>
      <c r="O52" s="165">
        <f t="shared" si="35"/>
        <v>0</v>
      </c>
      <c r="P52" s="398"/>
    </row>
    <row r="53" spans="1:16" s="29" customFormat="1" x14ac:dyDescent="0.25">
      <c r="A53" s="168">
        <v>1000</v>
      </c>
      <c r="B53" s="168" t="s">
        <v>74</v>
      </c>
      <c r="C53" s="570">
        <f t="shared" si="4"/>
        <v>671281</v>
      </c>
      <c r="D53" s="169">
        <f t="shared" ref="D53:E53" si="36">SUM(D54,D67)</f>
        <v>248489</v>
      </c>
      <c r="E53" s="170">
        <f t="shared" si="36"/>
        <v>0</v>
      </c>
      <c r="F53" s="171">
        <f>SUM(F54,F67)</f>
        <v>248489</v>
      </c>
      <c r="G53" s="169">
        <f t="shared" ref="G53:H53" si="37">SUM(G54,G67)</f>
        <v>421467</v>
      </c>
      <c r="H53" s="170">
        <f t="shared" si="37"/>
        <v>1325</v>
      </c>
      <c r="I53" s="171">
        <f>SUM(I54,I67)</f>
        <v>422792</v>
      </c>
      <c r="J53" s="172">
        <f t="shared" ref="J53:K53" si="38">SUM(J54,J67)</f>
        <v>0</v>
      </c>
      <c r="K53" s="170">
        <f t="shared" si="38"/>
        <v>0</v>
      </c>
      <c r="L53" s="171">
        <f>SUM(L54,L67)</f>
        <v>0</v>
      </c>
      <c r="M53" s="169">
        <f t="shared" ref="M53:O53" si="39">SUM(M54,M67)</f>
        <v>0</v>
      </c>
      <c r="N53" s="170">
        <f t="shared" si="39"/>
        <v>0</v>
      </c>
      <c r="O53" s="171">
        <f t="shared" si="39"/>
        <v>0</v>
      </c>
      <c r="P53" s="399"/>
    </row>
    <row r="54" spans="1:16" x14ac:dyDescent="0.25">
      <c r="A54" s="59">
        <v>1100</v>
      </c>
      <c r="B54" s="175" t="s">
        <v>75</v>
      </c>
      <c r="C54" s="557">
        <f t="shared" si="4"/>
        <v>505819</v>
      </c>
      <c r="D54" s="176">
        <f t="shared" ref="D54:E54" si="40">SUM(D55,D58,D66)</f>
        <v>168916</v>
      </c>
      <c r="E54" s="177">
        <f t="shared" si="40"/>
        <v>0</v>
      </c>
      <c r="F54" s="178">
        <f>SUM(F55,F58,F66)</f>
        <v>168916</v>
      </c>
      <c r="G54" s="176">
        <f t="shared" ref="G54:H54" si="41">SUM(G55,G58,G66)</f>
        <v>335835</v>
      </c>
      <c r="H54" s="177">
        <f t="shared" si="41"/>
        <v>1068</v>
      </c>
      <c r="I54" s="178">
        <f>SUM(I55,I58,I66)</f>
        <v>336903</v>
      </c>
      <c r="J54" s="179">
        <f t="shared" ref="J54:K54" si="42">SUM(J55,J58,J66)</f>
        <v>0</v>
      </c>
      <c r="K54" s="177">
        <f t="shared" si="42"/>
        <v>0</v>
      </c>
      <c r="L54" s="178">
        <f>SUM(L55,L58,L66)</f>
        <v>0</v>
      </c>
      <c r="M54" s="176">
        <f t="shared" ref="M54:O54" si="43">SUM(M55,M58,M66)</f>
        <v>0</v>
      </c>
      <c r="N54" s="177">
        <f t="shared" si="43"/>
        <v>0</v>
      </c>
      <c r="O54" s="178">
        <f t="shared" si="43"/>
        <v>0</v>
      </c>
      <c r="P54" s="400"/>
    </row>
    <row r="55" spans="1:16" x14ac:dyDescent="0.25">
      <c r="A55" s="181">
        <v>1110</v>
      </c>
      <c r="B55" s="135" t="s">
        <v>76</v>
      </c>
      <c r="C55" s="565">
        <f t="shared" si="4"/>
        <v>468815</v>
      </c>
      <c r="D55" s="140">
        <f t="shared" ref="D55:E55" si="44">SUM(D56:D57)</f>
        <v>138179</v>
      </c>
      <c r="E55" s="141">
        <f t="shared" si="44"/>
        <v>0</v>
      </c>
      <c r="F55" s="182">
        <f>SUM(F56:F57)</f>
        <v>138179</v>
      </c>
      <c r="G55" s="140">
        <f t="shared" ref="G55:H55" si="45">SUM(G56:G57)</f>
        <v>330636</v>
      </c>
      <c r="H55" s="141">
        <f t="shared" si="45"/>
        <v>0</v>
      </c>
      <c r="I55" s="182">
        <f>SUM(I56:I57)</f>
        <v>330636</v>
      </c>
      <c r="J55" s="183">
        <f t="shared" ref="J55:K55" si="46">SUM(J56:J57)</f>
        <v>0</v>
      </c>
      <c r="K55" s="141">
        <f t="shared" si="46"/>
        <v>0</v>
      </c>
      <c r="L55" s="182">
        <f>SUM(L56:L57)</f>
        <v>0</v>
      </c>
      <c r="M55" s="140">
        <f t="shared" ref="M55:O55" si="47">SUM(M56:M57)</f>
        <v>0</v>
      </c>
      <c r="N55" s="141">
        <f t="shared" si="47"/>
        <v>0</v>
      </c>
      <c r="O55" s="182">
        <f t="shared" si="47"/>
        <v>0</v>
      </c>
      <c r="P55" s="311"/>
    </row>
    <row r="56" spans="1:16" hidden="1" x14ac:dyDescent="0.25">
      <c r="A56" s="45">
        <v>1111</v>
      </c>
      <c r="B56" s="71" t="s">
        <v>77</v>
      </c>
      <c r="C56" s="558">
        <f t="shared" si="4"/>
        <v>0</v>
      </c>
      <c r="D56" s="185"/>
      <c r="E56" s="186"/>
      <c r="F56" s="187">
        <f t="shared" ref="F56:F57" si="48">D56+E56</f>
        <v>0</v>
      </c>
      <c r="G56" s="185"/>
      <c r="H56" s="191"/>
      <c r="I56" s="187">
        <f t="shared" ref="I56:I57" si="49">G56+H56</f>
        <v>0</v>
      </c>
      <c r="J56" s="188"/>
      <c r="K56" s="186"/>
      <c r="L56" s="187">
        <f t="shared" ref="L56:L57" si="50">J56+K56</f>
        <v>0</v>
      </c>
      <c r="M56" s="185"/>
      <c r="N56" s="186"/>
      <c r="O56" s="187">
        <f t="shared" ref="O56:O57" si="51">M56+N56</f>
        <v>0</v>
      </c>
      <c r="P56" s="310"/>
    </row>
    <row r="57" spans="1:16" ht="29.25" customHeight="1" x14ac:dyDescent="0.2">
      <c r="A57" s="52">
        <v>1119</v>
      </c>
      <c r="B57" s="79" t="s">
        <v>78</v>
      </c>
      <c r="C57" s="559">
        <f t="shared" si="4"/>
        <v>468815</v>
      </c>
      <c r="D57" s="190">
        <v>138179</v>
      </c>
      <c r="E57" s="191"/>
      <c r="F57" s="192">
        <f t="shared" si="48"/>
        <v>138179</v>
      </c>
      <c r="G57" s="190">
        <v>330636</v>
      </c>
      <c r="H57" s="385"/>
      <c r="I57" s="192">
        <f t="shared" si="49"/>
        <v>330636</v>
      </c>
      <c r="J57" s="193"/>
      <c r="K57" s="191"/>
      <c r="L57" s="192">
        <f t="shared" si="50"/>
        <v>0</v>
      </c>
      <c r="M57" s="190"/>
      <c r="N57" s="191"/>
      <c r="O57" s="192">
        <f t="shared" si="51"/>
        <v>0</v>
      </c>
      <c r="P57" s="382"/>
    </row>
    <row r="58" spans="1:16" x14ac:dyDescent="0.25">
      <c r="A58" s="195">
        <v>1140</v>
      </c>
      <c r="B58" s="79" t="s">
        <v>79</v>
      </c>
      <c r="C58" s="559">
        <f t="shared" si="4"/>
        <v>34711</v>
      </c>
      <c r="D58" s="196">
        <f t="shared" ref="D58:E58" si="52">SUM(D59:D65)</f>
        <v>28444</v>
      </c>
      <c r="E58" s="197">
        <f t="shared" si="52"/>
        <v>0</v>
      </c>
      <c r="F58" s="192">
        <f>SUM(F59:F65)</f>
        <v>28444</v>
      </c>
      <c r="G58" s="196">
        <f t="shared" ref="G58:H58" si="53">SUM(G59:G65)</f>
        <v>5199</v>
      </c>
      <c r="H58" s="197">
        <f t="shared" si="53"/>
        <v>1068</v>
      </c>
      <c r="I58" s="192">
        <f>SUM(I59:I65)</f>
        <v>6267</v>
      </c>
      <c r="J58" s="198">
        <f t="shared" ref="J58:K58" si="54">SUM(J59:J65)</f>
        <v>0</v>
      </c>
      <c r="K58" s="197">
        <f t="shared" si="54"/>
        <v>0</v>
      </c>
      <c r="L58" s="192">
        <f>SUM(L59:L65)</f>
        <v>0</v>
      </c>
      <c r="M58" s="196">
        <f t="shared" ref="M58:O58" si="55">SUM(M59:M65)</f>
        <v>0</v>
      </c>
      <c r="N58" s="197">
        <f t="shared" si="55"/>
        <v>0</v>
      </c>
      <c r="O58" s="192">
        <f t="shared" si="55"/>
        <v>0</v>
      </c>
      <c r="P58" s="208"/>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208"/>
    </row>
    <row r="60" spans="1:16" ht="24.75" customHeight="1" x14ac:dyDescent="0.25">
      <c r="A60" s="52">
        <v>1142</v>
      </c>
      <c r="B60" s="79" t="s">
        <v>81</v>
      </c>
      <c r="C60" s="559">
        <f t="shared" si="4"/>
        <v>1025</v>
      </c>
      <c r="D60" s="190">
        <v>1025</v>
      </c>
      <c r="E60" s="191"/>
      <c r="F60" s="192">
        <f t="shared" si="56"/>
        <v>1025</v>
      </c>
      <c r="G60" s="190"/>
      <c r="H60" s="191"/>
      <c r="I60" s="192">
        <f t="shared" si="57"/>
        <v>0</v>
      </c>
      <c r="J60" s="193"/>
      <c r="K60" s="191"/>
      <c r="L60" s="192">
        <f t="shared" si="58"/>
        <v>0</v>
      </c>
      <c r="M60" s="190"/>
      <c r="N60" s="191"/>
      <c r="O60" s="192">
        <f t="shared" si="59"/>
        <v>0</v>
      </c>
      <c r="P60" s="208"/>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208"/>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208"/>
    </row>
    <row r="63" spans="1:16" x14ac:dyDescent="0.25">
      <c r="A63" s="52">
        <v>1147</v>
      </c>
      <c r="B63" s="79" t="s">
        <v>84</v>
      </c>
      <c r="C63" s="559">
        <f t="shared" si="4"/>
        <v>2430</v>
      </c>
      <c r="D63" s="190">
        <v>2430</v>
      </c>
      <c r="E63" s="191"/>
      <c r="F63" s="192">
        <f t="shared" si="56"/>
        <v>2430</v>
      </c>
      <c r="G63" s="190"/>
      <c r="H63" s="191"/>
      <c r="I63" s="192">
        <f t="shared" si="57"/>
        <v>0</v>
      </c>
      <c r="J63" s="193"/>
      <c r="K63" s="191"/>
      <c r="L63" s="192">
        <f t="shared" si="58"/>
        <v>0</v>
      </c>
      <c r="M63" s="190"/>
      <c r="N63" s="191"/>
      <c r="O63" s="192">
        <f t="shared" si="59"/>
        <v>0</v>
      </c>
      <c r="P63" s="208"/>
    </row>
    <row r="64" spans="1:16" x14ac:dyDescent="0.25">
      <c r="A64" s="52">
        <v>1148</v>
      </c>
      <c r="B64" s="79" t="s">
        <v>85</v>
      </c>
      <c r="C64" s="559">
        <f t="shared" si="4"/>
        <v>25464</v>
      </c>
      <c r="D64" s="190">
        <v>20820</v>
      </c>
      <c r="E64" s="191"/>
      <c r="F64" s="192">
        <f t="shared" si="56"/>
        <v>20820</v>
      </c>
      <c r="G64" s="190">
        <v>4644</v>
      </c>
      <c r="H64" s="191"/>
      <c r="I64" s="192">
        <f t="shared" si="57"/>
        <v>4644</v>
      </c>
      <c r="J64" s="193"/>
      <c r="K64" s="191"/>
      <c r="L64" s="192">
        <f t="shared" si="58"/>
        <v>0</v>
      </c>
      <c r="M64" s="190"/>
      <c r="N64" s="191"/>
      <c r="O64" s="192">
        <f t="shared" si="59"/>
        <v>0</v>
      </c>
      <c r="P64" s="208"/>
    </row>
    <row r="65" spans="1:16" ht="28.5" customHeight="1" x14ac:dyDescent="0.25">
      <c r="A65" s="52">
        <v>1149</v>
      </c>
      <c r="B65" s="79" t="s">
        <v>86</v>
      </c>
      <c r="C65" s="559">
        <f t="shared" si="4"/>
        <v>1623</v>
      </c>
      <c r="D65" s="190"/>
      <c r="E65" s="191"/>
      <c r="F65" s="192">
        <f t="shared" si="56"/>
        <v>0</v>
      </c>
      <c r="G65" s="190">
        <v>555</v>
      </c>
      <c r="H65" s="401">
        <v>1068</v>
      </c>
      <c r="I65" s="192">
        <f t="shared" si="57"/>
        <v>1623</v>
      </c>
      <c r="J65" s="193"/>
      <c r="K65" s="191"/>
      <c r="L65" s="192">
        <f t="shared" si="58"/>
        <v>0</v>
      </c>
      <c r="M65" s="190"/>
      <c r="N65" s="191"/>
      <c r="O65" s="192">
        <f t="shared" si="59"/>
        <v>0</v>
      </c>
      <c r="P65" s="382" t="s">
        <v>365</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311"/>
    </row>
    <row r="67" spans="1:16" ht="36" x14ac:dyDescent="0.25">
      <c r="A67" s="59">
        <v>1200</v>
      </c>
      <c r="B67" s="175" t="s">
        <v>89</v>
      </c>
      <c r="C67" s="557">
        <f t="shared" si="4"/>
        <v>165462</v>
      </c>
      <c r="D67" s="176">
        <f t="shared" ref="D67:E67" si="60">SUM(D68:D69)</f>
        <v>79573</v>
      </c>
      <c r="E67" s="177">
        <f t="shared" si="60"/>
        <v>0</v>
      </c>
      <c r="F67" s="178">
        <f>SUM(F68:F69)</f>
        <v>79573</v>
      </c>
      <c r="G67" s="176">
        <f t="shared" ref="G67:H67" si="61">SUM(G68:G69)</f>
        <v>85632</v>
      </c>
      <c r="H67" s="177">
        <f t="shared" si="61"/>
        <v>257</v>
      </c>
      <c r="I67" s="178">
        <f>SUM(I68:I69)</f>
        <v>85889</v>
      </c>
      <c r="J67" s="179">
        <f t="shared" ref="J67:K67" si="62">SUM(J68:J69)</f>
        <v>0</v>
      </c>
      <c r="K67" s="177">
        <f t="shared" si="62"/>
        <v>0</v>
      </c>
      <c r="L67" s="178">
        <f>SUM(L68:L69)</f>
        <v>0</v>
      </c>
      <c r="M67" s="176">
        <f t="shared" ref="M67:O67" si="63">SUM(M68:M69)</f>
        <v>0</v>
      </c>
      <c r="N67" s="177">
        <f t="shared" si="63"/>
        <v>0</v>
      </c>
      <c r="O67" s="178">
        <f t="shared" si="63"/>
        <v>0</v>
      </c>
      <c r="P67" s="312"/>
    </row>
    <row r="68" spans="1:16" ht="31.5" customHeight="1" x14ac:dyDescent="0.25">
      <c r="A68" s="203">
        <v>1210</v>
      </c>
      <c r="B68" s="71" t="s">
        <v>90</v>
      </c>
      <c r="C68" s="558">
        <f t="shared" si="4"/>
        <v>127943</v>
      </c>
      <c r="D68" s="185">
        <v>45864</v>
      </c>
      <c r="E68" s="186"/>
      <c r="F68" s="187">
        <f>D68+E68</f>
        <v>45864</v>
      </c>
      <c r="G68" s="185">
        <v>81822</v>
      </c>
      <c r="H68" s="401">
        <v>257</v>
      </c>
      <c r="I68" s="187">
        <f>G68+H68</f>
        <v>82079</v>
      </c>
      <c r="J68" s="188"/>
      <c r="K68" s="186"/>
      <c r="L68" s="187">
        <f>J68+K68</f>
        <v>0</v>
      </c>
      <c r="M68" s="185"/>
      <c r="N68" s="186"/>
      <c r="O68" s="187">
        <f t="shared" ref="O68" si="64">M68+N68</f>
        <v>0</v>
      </c>
      <c r="P68" s="382" t="s">
        <v>366</v>
      </c>
    </row>
    <row r="69" spans="1:16" ht="30" customHeight="1" x14ac:dyDescent="0.25">
      <c r="A69" s="195">
        <v>1220</v>
      </c>
      <c r="B69" s="79" t="s">
        <v>92</v>
      </c>
      <c r="C69" s="559">
        <f t="shared" si="4"/>
        <v>37519</v>
      </c>
      <c r="D69" s="196">
        <f t="shared" ref="D69:E69" si="65">SUM(D70:D74)</f>
        <v>33709</v>
      </c>
      <c r="E69" s="197">
        <f t="shared" si="65"/>
        <v>0</v>
      </c>
      <c r="F69" s="192">
        <f>SUM(F70:F74)</f>
        <v>33709</v>
      </c>
      <c r="G69" s="196">
        <f t="shared" ref="G69:H69" si="66">SUM(G70:G74)</f>
        <v>3810</v>
      </c>
      <c r="H69" s="197">
        <f t="shared" si="66"/>
        <v>0</v>
      </c>
      <c r="I69" s="192">
        <f>SUM(I70:I74)</f>
        <v>3810</v>
      </c>
      <c r="J69" s="198">
        <f t="shared" ref="J69:K69" si="67">SUM(J70:J74)</f>
        <v>0</v>
      </c>
      <c r="K69" s="197">
        <f t="shared" si="67"/>
        <v>0</v>
      </c>
      <c r="L69" s="192">
        <f>SUM(L70:L74)</f>
        <v>0</v>
      </c>
      <c r="M69" s="196">
        <f t="shared" ref="M69:O69" si="68">SUM(M70:M74)</f>
        <v>0</v>
      </c>
      <c r="N69" s="197">
        <f t="shared" si="68"/>
        <v>0</v>
      </c>
      <c r="O69" s="192">
        <f t="shared" si="68"/>
        <v>0</v>
      </c>
      <c r="P69" s="208"/>
    </row>
    <row r="70" spans="1:16" ht="62.25" customHeight="1" x14ac:dyDescent="0.2">
      <c r="A70" s="52">
        <v>1221</v>
      </c>
      <c r="B70" s="79" t="s">
        <v>93</v>
      </c>
      <c r="C70" s="559">
        <f t="shared" si="4"/>
        <v>24580</v>
      </c>
      <c r="D70" s="190">
        <v>20770</v>
      </c>
      <c r="E70" s="385"/>
      <c r="F70" s="192">
        <f t="shared" ref="F70:F74" si="69">D70+E70</f>
        <v>20770</v>
      </c>
      <c r="G70" s="190">
        <v>3810</v>
      </c>
      <c r="H70" s="385"/>
      <c r="I70" s="192">
        <f t="shared" ref="I70:I74" si="70">G70+H70</f>
        <v>3810</v>
      </c>
      <c r="J70" s="193"/>
      <c r="K70" s="191"/>
      <c r="L70" s="192">
        <f t="shared" ref="L70:L74" si="71">J70+K70</f>
        <v>0</v>
      </c>
      <c r="M70" s="190"/>
      <c r="N70" s="191"/>
      <c r="O70" s="192">
        <f t="shared" ref="O70:O74" si="72">M70+N70</f>
        <v>0</v>
      </c>
      <c r="P70" s="333"/>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208"/>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208"/>
    </row>
    <row r="73" spans="1:16" ht="36" x14ac:dyDescent="0.2">
      <c r="A73" s="52">
        <v>1227</v>
      </c>
      <c r="B73" s="79" t="s">
        <v>96</v>
      </c>
      <c r="C73" s="559">
        <f t="shared" si="4"/>
        <v>11739</v>
      </c>
      <c r="D73" s="190">
        <v>11739</v>
      </c>
      <c r="E73" s="385"/>
      <c r="F73" s="192">
        <f t="shared" si="69"/>
        <v>11739</v>
      </c>
      <c r="G73" s="190"/>
      <c r="H73" s="385"/>
      <c r="I73" s="192">
        <f t="shared" si="70"/>
        <v>0</v>
      </c>
      <c r="J73" s="193"/>
      <c r="K73" s="191"/>
      <c r="L73" s="192">
        <f t="shared" si="71"/>
        <v>0</v>
      </c>
      <c r="M73" s="190"/>
      <c r="N73" s="191"/>
      <c r="O73" s="192">
        <f t="shared" si="72"/>
        <v>0</v>
      </c>
      <c r="P73" s="208"/>
    </row>
    <row r="74" spans="1:16" ht="60" x14ac:dyDescent="0.25">
      <c r="A74" s="52">
        <v>1228</v>
      </c>
      <c r="B74" s="79" t="s">
        <v>97</v>
      </c>
      <c r="C74" s="559">
        <f t="shared" si="4"/>
        <v>1200</v>
      </c>
      <c r="D74" s="190">
        <v>1200</v>
      </c>
      <c r="E74" s="191"/>
      <c r="F74" s="192">
        <f t="shared" si="69"/>
        <v>1200</v>
      </c>
      <c r="G74" s="190"/>
      <c r="H74" s="191"/>
      <c r="I74" s="192">
        <f t="shared" si="70"/>
        <v>0</v>
      </c>
      <c r="J74" s="193"/>
      <c r="K74" s="191"/>
      <c r="L74" s="192">
        <f t="shared" si="71"/>
        <v>0</v>
      </c>
      <c r="M74" s="190"/>
      <c r="N74" s="191"/>
      <c r="O74" s="192">
        <f t="shared" si="72"/>
        <v>0</v>
      </c>
      <c r="P74" s="208"/>
    </row>
    <row r="75" spans="1:16" x14ac:dyDescent="0.25">
      <c r="A75" s="168">
        <v>2000</v>
      </c>
      <c r="B75" s="168" t="s">
        <v>98</v>
      </c>
      <c r="C75" s="570">
        <f t="shared" si="4"/>
        <v>91604</v>
      </c>
      <c r="D75" s="169">
        <f t="shared" ref="D75:O75" si="73">SUM(D76,D83,D120,D151,D152)</f>
        <v>63989</v>
      </c>
      <c r="E75" s="170">
        <f t="shared" si="73"/>
        <v>0</v>
      </c>
      <c r="F75" s="171">
        <f t="shared" si="73"/>
        <v>63989</v>
      </c>
      <c r="G75" s="169">
        <f t="shared" si="73"/>
        <v>4659</v>
      </c>
      <c r="H75" s="170">
        <f t="shared" si="73"/>
        <v>0</v>
      </c>
      <c r="I75" s="171">
        <f t="shared" si="73"/>
        <v>4659</v>
      </c>
      <c r="J75" s="172">
        <f t="shared" si="73"/>
        <v>22956</v>
      </c>
      <c r="K75" s="170">
        <f t="shared" si="73"/>
        <v>0</v>
      </c>
      <c r="L75" s="171">
        <f t="shared" si="73"/>
        <v>22956</v>
      </c>
      <c r="M75" s="169">
        <f t="shared" si="73"/>
        <v>0</v>
      </c>
      <c r="N75" s="170">
        <f t="shared" si="73"/>
        <v>0</v>
      </c>
      <c r="O75" s="171">
        <f t="shared" si="73"/>
        <v>0</v>
      </c>
      <c r="P75" s="399"/>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31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310"/>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208"/>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208"/>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208"/>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208"/>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208"/>
    </row>
    <row r="83" spans="1:16" x14ac:dyDescent="0.25">
      <c r="A83" s="59">
        <v>2200</v>
      </c>
      <c r="B83" s="175" t="s">
        <v>104</v>
      </c>
      <c r="C83" s="557">
        <f t="shared" si="4"/>
        <v>68812</v>
      </c>
      <c r="D83" s="176">
        <f t="shared" ref="D83:E83" si="94">SUM(D84,D85,D91,D99,D107,D108,D114,D119)</f>
        <v>43482</v>
      </c>
      <c r="E83" s="177">
        <f t="shared" si="94"/>
        <v>0</v>
      </c>
      <c r="F83" s="178">
        <f>SUM(F84,F85,F91,F99,F107,F108,F114,F119)</f>
        <v>43482</v>
      </c>
      <c r="G83" s="176">
        <f t="shared" ref="G83:H83" si="95">SUM(G84,G85,G91,G99,G107,G108,G114,G119)</f>
        <v>2394</v>
      </c>
      <c r="H83" s="177">
        <f t="shared" si="95"/>
        <v>0</v>
      </c>
      <c r="I83" s="178">
        <f>SUM(I84,I85,I91,I99,I107,I108,I114,I119)</f>
        <v>2394</v>
      </c>
      <c r="J83" s="179">
        <f t="shared" ref="J83:K83" si="96">SUM(J84,J85,J91,J99,J107,J108,J114,J119)</f>
        <v>22936</v>
      </c>
      <c r="K83" s="177">
        <f t="shared" si="96"/>
        <v>0</v>
      </c>
      <c r="L83" s="178">
        <f>SUM(L84,L85,L91,L99,L107,L108,L114,L119)</f>
        <v>22936</v>
      </c>
      <c r="M83" s="176">
        <f t="shared" ref="M83:O83" si="97">SUM(M84,M85,M91,M99,M107,M108,M114,M119)</f>
        <v>0</v>
      </c>
      <c r="N83" s="177">
        <f t="shared" si="97"/>
        <v>0</v>
      </c>
      <c r="O83" s="178">
        <f t="shared" si="97"/>
        <v>0</v>
      </c>
      <c r="P83" s="402"/>
    </row>
    <row r="84" spans="1:16" x14ac:dyDescent="0.25">
      <c r="A84" s="181">
        <v>2210</v>
      </c>
      <c r="B84" s="135" t="s">
        <v>105</v>
      </c>
      <c r="C84" s="565">
        <f t="shared" si="4"/>
        <v>1814</v>
      </c>
      <c r="D84" s="199">
        <v>1514</v>
      </c>
      <c r="E84" s="200"/>
      <c r="F84" s="182">
        <f>D84+E84</f>
        <v>1514</v>
      </c>
      <c r="G84" s="199"/>
      <c r="H84" s="200"/>
      <c r="I84" s="182">
        <f>G84+H84</f>
        <v>0</v>
      </c>
      <c r="J84" s="201">
        <v>300</v>
      </c>
      <c r="K84" s="200"/>
      <c r="L84" s="182">
        <f>J84+K84</f>
        <v>300</v>
      </c>
      <c r="M84" s="199"/>
      <c r="N84" s="200"/>
      <c r="O84" s="182">
        <f t="shared" ref="O84" si="98">M84+N84</f>
        <v>0</v>
      </c>
      <c r="P84" s="208"/>
    </row>
    <row r="85" spans="1:16" ht="24" x14ac:dyDescent="0.25">
      <c r="A85" s="195">
        <v>2220</v>
      </c>
      <c r="B85" s="79" t="s">
        <v>106</v>
      </c>
      <c r="C85" s="559">
        <f t="shared" ref="C85:C148" si="99">F85+I85+L85+O85</f>
        <v>55074</v>
      </c>
      <c r="D85" s="196">
        <f t="shared" ref="D85:E85" si="100">SUM(D86:D90)</f>
        <v>32438</v>
      </c>
      <c r="E85" s="197">
        <f t="shared" si="100"/>
        <v>0</v>
      </c>
      <c r="F85" s="192">
        <f>SUM(F86:F90)</f>
        <v>32438</v>
      </c>
      <c r="G85" s="196">
        <f t="shared" ref="G85:H85" si="101">SUM(G86:G90)</f>
        <v>0</v>
      </c>
      <c r="H85" s="197">
        <f t="shared" si="101"/>
        <v>0</v>
      </c>
      <c r="I85" s="192">
        <f>SUM(I86:I90)</f>
        <v>0</v>
      </c>
      <c r="J85" s="198">
        <f t="shared" ref="J85:K85" si="102">SUM(J86:J90)</f>
        <v>22636</v>
      </c>
      <c r="K85" s="197">
        <f t="shared" si="102"/>
        <v>0</v>
      </c>
      <c r="L85" s="192">
        <f>SUM(L86:L90)</f>
        <v>22636</v>
      </c>
      <c r="M85" s="196">
        <f t="shared" ref="M85:O85" si="103">SUM(M86:M90)</f>
        <v>0</v>
      </c>
      <c r="N85" s="197">
        <f t="shared" si="103"/>
        <v>0</v>
      </c>
      <c r="O85" s="192">
        <f t="shared" si="103"/>
        <v>0</v>
      </c>
      <c r="P85" s="403"/>
    </row>
    <row r="86" spans="1:16" ht="12.75" x14ac:dyDescent="0.2">
      <c r="A86" s="52">
        <v>2221</v>
      </c>
      <c r="B86" s="79" t="s">
        <v>107</v>
      </c>
      <c r="C86" s="559">
        <f t="shared" si="99"/>
        <v>29520</v>
      </c>
      <c r="D86" s="190">
        <v>14778</v>
      </c>
      <c r="E86" s="191"/>
      <c r="F86" s="192">
        <f t="shared" ref="F86:F90" si="104">D86+E86</f>
        <v>14778</v>
      </c>
      <c r="G86" s="190"/>
      <c r="H86" s="191"/>
      <c r="I86" s="192">
        <f t="shared" ref="I86:I90" si="105">G86+H86</f>
        <v>0</v>
      </c>
      <c r="J86" s="193">
        <v>14742</v>
      </c>
      <c r="K86" s="385"/>
      <c r="L86" s="192">
        <f t="shared" ref="L86:L90" si="106">J86+K86</f>
        <v>14742</v>
      </c>
      <c r="M86" s="190"/>
      <c r="N86" s="191"/>
      <c r="O86" s="192">
        <f t="shared" ref="O86:O90" si="107">M86+N86</f>
        <v>0</v>
      </c>
      <c r="P86" s="403"/>
    </row>
    <row r="87" spans="1:16" ht="24" x14ac:dyDescent="0.25">
      <c r="A87" s="52">
        <v>2222</v>
      </c>
      <c r="B87" s="79" t="s">
        <v>108</v>
      </c>
      <c r="C87" s="559">
        <f t="shared" si="99"/>
        <v>5509</v>
      </c>
      <c r="D87" s="190">
        <v>610</v>
      </c>
      <c r="E87" s="191"/>
      <c r="F87" s="192">
        <f t="shared" si="104"/>
        <v>610</v>
      </c>
      <c r="G87" s="190"/>
      <c r="H87" s="191"/>
      <c r="I87" s="192">
        <f t="shared" si="105"/>
        <v>0</v>
      </c>
      <c r="J87" s="193">
        <v>4899</v>
      </c>
      <c r="K87" s="191"/>
      <c r="L87" s="192">
        <f t="shared" si="106"/>
        <v>4899</v>
      </c>
      <c r="M87" s="190"/>
      <c r="N87" s="191"/>
      <c r="O87" s="192">
        <f t="shared" si="107"/>
        <v>0</v>
      </c>
      <c r="P87" s="403"/>
    </row>
    <row r="88" spans="1:16" ht="12.75" x14ac:dyDescent="0.2">
      <c r="A88" s="52">
        <v>2223</v>
      </c>
      <c r="B88" s="79" t="s">
        <v>109</v>
      </c>
      <c r="C88" s="559">
        <f t="shared" si="99"/>
        <v>19364</v>
      </c>
      <c r="D88" s="190">
        <v>16569</v>
      </c>
      <c r="E88" s="191"/>
      <c r="F88" s="192">
        <f t="shared" si="104"/>
        <v>16569</v>
      </c>
      <c r="G88" s="190"/>
      <c r="H88" s="191"/>
      <c r="I88" s="192">
        <f t="shared" si="105"/>
        <v>0</v>
      </c>
      <c r="J88" s="193">
        <v>2795</v>
      </c>
      <c r="K88" s="385"/>
      <c r="L88" s="192">
        <f t="shared" si="106"/>
        <v>2795</v>
      </c>
      <c r="M88" s="190"/>
      <c r="N88" s="191"/>
      <c r="O88" s="192">
        <f t="shared" si="107"/>
        <v>0</v>
      </c>
      <c r="P88" s="403"/>
    </row>
    <row r="89" spans="1:16" ht="48" x14ac:dyDescent="0.25">
      <c r="A89" s="52">
        <v>2224</v>
      </c>
      <c r="B89" s="79" t="s">
        <v>110</v>
      </c>
      <c r="C89" s="559">
        <f t="shared" si="99"/>
        <v>681</v>
      </c>
      <c r="D89" s="190">
        <v>481</v>
      </c>
      <c r="E89" s="191"/>
      <c r="F89" s="192">
        <f t="shared" si="104"/>
        <v>481</v>
      </c>
      <c r="G89" s="190"/>
      <c r="H89" s="191"/>
      <c r="I89" s="192">
        <f t="shared" si="105"/>
        <v>0</v>
      </c>
      <c r="J89" s="193">
        <v>200</v>
      </c>
      <c r="K89" s="191"/>
      <c r="L89" s="192">
        <f t="shared" si="106"/>
        <v>200</v>
      </c>
      <c r="M89" s="190"/>
      <c r="N89" s="191"/>
      <c r="O89" s="192">
        <f t="shared" si="107"/>
        <v>0</v>
      </c>
      <c r="P89" s="403"/>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85">
        <f t="shared" si="107"/>
        <v>0</v>
      </c>
      <c r="P90" s="403"/>
    </row>
    <row r="91" spans="1:16" ht="16.5" customHeight="1" x14ac:dyDescent="0.25">
      <c r="A91" s="195">
        <v>2230</v>
      </c>
      <c r="B91" s="79" t="s">
        <v>112</v>
      </c>
      <c r="C91" s="559">
        <f t="shared" si="99"/>
        <v>4538</v>
      </c>
      <c r="D91" s="196">
        <f t="shared" ref="D91:E91" si="108">SUM(D92:D98)</f>
        <v>2144</v>
      </c>
      <c r="E91" s="197">
        <f t="shared" si="108"/>
        <v>0</v>
      </c>
      <c r="F91" s="192">
        <f>SUM(F92:F98)</f>
        <v>2144</v>
      </c>
      <c r="G91" s="196">
        <f t="shared" ref="G91:H91" si="109">SUM(G92:G98)</f>
        <v>2394</v>
      </c>
      <c r="H91" s="197">
        <f t="shared" si="109"/>
        <v>0</v>
      </c>
      <c r="I91" s="192">
        <f>SUM(I92:I98)</f>
        <v>2394</v>
      </c>
      <c r="J91" s="198">
        <f t="shared" ref="J91:K91" si="110">SUM(J92:J98)</f>
        <v>0</v>
      </c>
      <c r="K91" s="197">
        <f t="shared" si="110"/>
        <v>0</v>
      </c>
      <c r="L91" s="192">
        <f>SUM(L92:L98)</f>
        <v>0</v>
      </c>
      <c r="M91" s="196">
        <f t="shared" ref="M91:O91" si="111">SUM(M92:M98)</f>
        <v>0</v>
      </c>
      <c r="N91" s="197">
        <f t="shared" si="111"/>
        <v>0</v>
      </c>
      <c r="O91" s="192">
        <f t="shared" si="111"/>
        <v>0</v>
      </c>
      <c r="P91" s="403"/>
    </row>
    <row r="92" spans="1:16" ht="24" hidden="1" x14ac:dyDescent="0.2">
      <c r="A92" s="52">
        <v>2231</v>
      </c>
      <c r="B92" s="79" t="s">
        <v>113</v>
      </c>
      <c r="C92" s="559">
        <f t="shared" si="99"/>
        <v>0</v>
      </c>
      <c r="D92" s="190"/>
      <c r="E92" s="191"/>
      <c r="F92" s="192">
        <f t="shared" ref="F92:F98" si="112">D92+E92</f>
        <v>0</v>
      </c>
      <c r="G92" s="190"/>
      <c r="H92" s="385"/>
      <c r="I92" s="192">
        <f t="shared" ref="I92:I98" si="113">G92+H92</f>
        <v>0</v>
      </c>
      <c r="J92" s="193"/>
      <c r="K92" s="191"/>
      <c r="L92" s="192">
        <f t="shared" ref="L92:L98" si="114">J92+K92</f>
        <v>0</v>
      </c>
      <c r="M92" s="190"/>
      <c r="N92" s="191"/>
      <c r="O92" s="192">
        <f t="shared" ref="O92:O98" si="115">M92+N92</f>
        <v>0</v>
      </c>
      <c r="P92" s="208"/>
    </row>
    <row r="93" spans="1:16" ht="21"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208"/>
    </row>
    <row r="94" spans="1:16" ht="64.5" hidden="1" customHeight="1" x14ac:dyDescent="0.2">
      <c r="A94" s="45">
        <v>2233</v>
      </c>
      <c r="B94" s="71" t="s">
        <v>115</v>
      </c>
      <c r="C94" s="558">
        <f t="shared" si="99"/>
        <v>0</v>
      </c>
      <c r="D94" s="185"/>
      <c r="E94" s="186"/>
      <c r="F94" s="187">
        <f t="shared" si="112"/>
        <v>0</v>
      </c>
      <c r="G94" s="185"/>
      <c r="H94" s="385"/>
      <c r="I94" s="187">
        <f t="shared" si="113"/>
        <v>0</v>
      </c>
      <c r="J94" s="188"/>
      <c r="K94" s="186"/>
      <c r="L94" s="187">
        <f t="shared" si="114"/>
        <v>0</v>
      </c>
      <c r="M94" s="185"/>
      <c r="N94" s="186"/>
      <c r="O94" s="187">
        <f t="shared" si="115"/>
        <v>0</v>
      </c>
      <c r="P94" s="208"/>
    </row>
    <row r="95" spans="1:16" ht="36" x14ac:dyDescent="0.25">
      <c r="A95" s="52">
        <v>2234</v>
      </c>
      <c r="B95" s="79" t="s">
        <v>116</v>
      </c>
      <c r="C95" s="559">
        <f t="shared" si="99"/>
        <v>45</v>
      </c>
      <c r="D95" s="190">
        <v>45</v>
      </c>
      <c r="E95" s="191"/>
      <c r="F95" s="192">
        <f t="shared" si="112"/>
        <v>45</v>
      </c>
      <c r="G95" s="190"/>
      <c r="H95" s="191"/>
      <c r="I95" s="192">
        <f t="shared" si="113"/>
        <v>0</v>
      </c>
      <c r="J95" s="193"/>
      <c r="K95" s="191"/>
      <c r="L95" s="192">
        <f t="shared" si="114"/>
        <v>0</v>
      </c>
      <c r="M95" s="190"/>
      <c r="N95" s="191"/>
      <c r="O95" s="192">
        <f t="shared" si="115"/>
        <v>0</v>
      </c>
      <c r="P95" s="208"/>
    </row>
    <row r="96" spans="1:16" ht="24" x14ac:dyDescent="0.2">
      <c r="A96" s="52">
        <v>2235</v>
      </c>
      <c r="B96" s="79" t="s">
        <v>117</v>
      </c>
      <c r="C96" s="559">
        <f t="shared" si="99"/>
        <v>2394</v>
      </c>
      <c r="D96" s="190"/>
      <c r="E96" s="191"/>
      <c r="F96" s="192">
        <f t="shared" si="112"/>
        <v>0</v>
      </c>
      <c r="G96" s="190">
        <v>2394</v>
      </c>
      <c r="H96" s="385"/>
      <c r="I96" s="192">
        <f t="shared" si="113"/>
        <v>2394</v>
      </c>
      <c r="J96" s="193"/>
      <c r="K96" s="191"/>
      <c r="L96" s="192">
        <f t="shared" si="114"/>
        <v>0</v>
      </c>
      <c r="M96" s="190"/>
      <c r="N96" s="191"/>
      <c r="O96" s="192">
        <f t="shared" si="115"/>
        <v>0</v>
      </c>
      <c r="P96" s="208"/>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208"/>
    </row>
    <row r="98" spans="1:16" x14ac:dyDescent="0.25">
      <c r="A98" s="52">
        <v>2239</v>
      </c>
      <c r="B98" s="79" t="s">
        <v>119</v>
      </c>
      <c r="C98" s="559">
        <f t="shared" si="99"/>
        <v>2099</v>
      </c>
      <c r="D98" s="190">
        <v>2099</v>
      </c>
      <c r="E98" s="191"/>
      <c r="F98" s="192">
        <f t="shared" si="112"/>
        <v>2099</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5376</v>
      </c>
      <c r="D99" s="196">
        <f t="shared" ref="D99:E99" si="116">SUM(D100:D106)</f>
        <v>5376</v>
      </c>
      <c r="E99" s="197">
        <f t="shared" si="116"/>
        <v>0</v>
      </c>
      <c r="F99" s="192">
        <f>SUM(F100:F106)</f>
        <v>5376</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208"/>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208"/>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208"/>
    </row>
    <row r="102" spans="1:16" ht="24" x14ac:dyDescent="0.25">
      <c r="A102" s="52">
        <v>2243</v>
      </c>
      <c r="B102" s="79" t="s">
        <v>123</v>
      </c>
      <c r="C102" s="559">
        <f t="shared" si="99"/>
        <v>518</v>
      </c>
      <c r="D102" s="190">
        <v>518</v>
      </c>
      <c r="E102" s="191"/>
      <c r="F102" s="192">
        <f t="shared" si="120"/>
        <v>518</v>
      </c>
      <c r="G102" s="190"/>
      <c r="H102" s="191"/>
      <c r="I102" s="192">
        <f t="shared" si="121"/>
        <v>0</v>
      </c>
      <c r="J102" s="193"/>
      <c r="K102" s="191"/>
      <c r="L102" s="192">
        <f t="shared" si="122"/>
        <v>0</v>
      </c>
      <c r="M102" s="190"/>
      <c r="N102" s="191"/>
      <c r="O102" s="192">
        <f t="shared" si="123"/>
        <v>0</v>
      </c>
      <c r="P102" s="208"/>
    </row>
    <row r="103" spans="1:16" x14ac:dyDescent="0.25">
      <c r="A103" s="52">
        <v>2244</v>
      </c>
      <c r="B103" s="79" t="s">
        <v>124</v>
      </c>
      <c r="C103" s="559">
        <f t="shared" si="99"/>
        <v>4858</v>
      </c>
      <c r="D103" s="190">
        <v>4858</v>
      </c>
      <c r="E103" s="191"/>
      <c r="F103" s="192">
        <f t="shared" si="120"/>
        <v>4858</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208"/>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208"/>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208"/>
    </row>
    <row r="107" spans="1:16" x14ac:dyDescent="0.25">
      <c r="A107" s="195">
        <v>2250</v>
      </c>
      <c r="B107" s="79" t="s">
        <v>128</v>
      </c>
      <c r="C107" s="559">
        <f t="shared" si="99"/>
        <v>1984</v>
      </c>
      <c r="D107" s="190">
        <v>1984</v>
      </c>
      <c r="E107" s="191"/>
      <c r="F107" s="192">
        <f t="shared" si="120"/>
        <v>1984</v>
      </c>
      <c r="G107" s="190"/>
      <c r="H107" s="191"/>
      <c r="I107" s="192">
        <f t="shared" si="121"/>
        <v>0</v>
      </c>
      <c r="J107" s="193"/>
      <c r="K107" s="191"/>
      <c r="L107" s="192">
        <f t="shared" si="122"/>
        <v>0</v>
      </c>
      <c r="M107" s="190"/>
      <c r="N107" s="191"/>
      <c r="O107" s="192">
        <f t="shared" si="123"/>
        <v>0</v>
      </c>
      <c r="P107" s="208"/>
    </row>
    <row r="108" spans="1:16" x14ac:dyDescent="0.25">
      <c r="A108" s="195">
        <v>2260</v>
      </c>
      <c r="B108" s="79" t="s">
        <v>129</v>
      </c>
      <c r="C108" s="559">
        <f t="shared" si="99"/>
        <v>26</v>
      </c>
      <c r="D108" s="196">
        <f t="shared" ref="D108:E108" si="124">SUM(D109:D113)</f>
        <v>26</v>
      </c>
      <c r="E108" s="197">
        <f t="shared" si="124"/>
        <v>0</v>
      </c>
      <c r="F108" s="192">
        <f>SUM(F109:F113)</f>
        <v>26</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208"/>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208"/>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208"/>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208"/>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208"/>
    </row>
    <row r="113" spans="1:16" x14ac:dyDescent="0.25">
      <c r="A113" s="52">
        <v>2269</v>
      </c>
      <c r="B113" s="79" t="s">
        <v>134</v>
      </c>
      <c r="C113" s="559">
        <f t="shared" si="99"/>
        <v>26</v>
      </c>
      <c r="D113" s="190">
        <v>26</v>
      </c>
      <c r="E113" s="191"/>
      <c r="F113" s="192">
        <f t="shared" si="128"/>
        <v>26</v>
      </c>
      <c r="G113" s="190"/>
      <c r="H113" s="191"/>
      <c r="I113" s="192">
        <f t="shared" si="129"/>
        <v>0</v>
      </c>
      <c r="J113" s="193"/>
      <c r="K113" s="191"/>
      <c r="L113" s="192">
        <f t="shared" si="130"/>
        <v>0</v>
      </c>
      <c r="M113" s="190"/>
      <c r="N113" s="191"/>
      <c r="O113" s="192">
        <f t="shared" si="131"/>
        <v>0</v>
      </c>
      <c r="P113" s="208"/>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208"/>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208"/>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208"/>
    </row>
    <row r="117" spans="1:16" ht="24" hidden="1" x14ac:dyDescent="0.2">
      <c r="A117" s="52">
        <v>2275</v>
      </c>
      <c r="B117" s="79" t="s">
        <v>138</v>
      </c>
      <c r="C117" s="559">
        <f t="shared" si="99"/>
        <v>0</v>
      </c>
      <c r="D117" s="190"/>
      <c r="E117" s="191"/>
      <c r="F117" s="192">
        <f t="shared" si="136"/>
        <v>0</v>
      </c>
      <c r="G117" s="190"/>
      <c r="H117" s="385"/>
      <c r="I117" s="192">
        <f t="shared" si="137"/>
        <v>0</v>
      </c>
      <c r="J117" s="193"/>
      <c r="K117" s="191"/>
      <c r="L117" s="192">
        <f t="shared" si="138"/>
        <v>0</v>
      </c>
      <c r="M117" s="190"/>
      <c r="N117" s="191"/>
      <c r="O117" s="192">
        <f t="shared" si="139"/>
        <v>0</v>
      </c>
      <c r="P117" s="40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208"/>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208"/>
    </row>
    <row r="120" spans="1:16" ht="38.25" customHeight="1" x14ac:dyDescent="0.25">
      <c r="A120" s="130">
        <v>2300</v>
      </c>
      <c r="B120" s="99" t="s">
        <v>141</v>
      </c>
      <c r="C120" s="561">
        <f t="shared" si="99"/>
        <v>22792</v>
      </c>
      <c r="D120" s="214">
        <f t="shared" ref="D120:E120" si="140">SUM(D121,D126,D130,D131,D134,D138,D146,D147,D150)</f>
        <v>20507</v>
      </c>
      <c r="E120" s="215">
        <f t="shared" si="140"/>
        <v>0</v>
      </c>
      <c r="F120" s="216">
        <f>SUM(F121,F126,F130,F131,F134,F138,F146,F147,F150)</f>
        <v>20507</v>
      </c>
      <c r="G120" s="214">
        <f t="shared" ref="G120:H120" si="141">SUM(G121,G126,G130,G131,G134,G138,G146,G147,G150)</f>
        <v>2265</v>
      </c>
      <c r="H120" s="215">
        <f t="shared" si="141"/>
        <v>0</v>
      </c>
      <c r="I120" s="216">
        <f>SUM(I121,I126,I130,I131,I134,I138,I146,I147,I150)</f>
        <v>2265</v>
      </c>
      <c r="J120" s="217">
        <f t="shared" ref="J120:K120" si="142">SUM(J121,J126,J130,J131,J134,J138,J146,J147,J150)</f>
        <v>20</v>
      </c>
      <c r="K120" s="215">
        <f t="shared" si="142"/>
        <v>0</v>
      </c>
      <c r="L120" s="216">
        <f>SUM(L121,L126,L130,L131,L134,L138,L146,L147,L150)</f>
        <v>20</v>
      </c>
      <c r="M120" s="214">
        <f t="shared" ref="M120:O120" si="143">SUM(M121,M126,M130,M131,M134,M138,M146,M147,M150)</f>
        <v>0</v>
      </c>
      <c r="N120" s="215">
        <f t="shared" si="143"/>
        <v>0</v>
      </c>
      <c r="O120" s="216">
        <f t="shared" si="143"/>
        <v>0</v>
      </c>
      <c r="P120" s="405"/>
    </row>
    <row r="121" spans="1:16" ht="24" x14ac:dyDescent="0.25">
      <c r="A121" s="203">
        <v>2310</v>
      </c>
      <c r="B121" s="71" t="s">
        <v>142</v>
      </c>
      <c r="C121" s="558">
        <f t="shared" si="99"/>
        <v>8760</v>
      </c>
      <c r="D121" s="204">
        <f t="shared" ref="D121:O121" si="144">SUM(D122:D125)</f>
        <v>8760</v>
      </c>
      <c r="E121" s="205">
        <f t="shared" si="144"/>
        <v>0</v>
      </c>
      <c r="F121" s="187">
        <f t="shared" si="144"/>
        <v>8760</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310"/>
    </row>
    <row r="122" spans="1:16" x14ac:dyDescent="0.25">
      <c r="A122" s="52">
        <v>2311</v>
      </c>
      <c r="B122" s="79" t="s">
        <v>143</v>
      </c>
      <c r="C122" s="559">
        <f t="shared" si="99"/>
        <v>1988</v>
      </c>
      <c r="D122" s="190">
        <v>1988</v>
      </c>
      <c r="E122" s="191"/>
      <c r="F122" s="192">
        <f t="shared" ref="F122:F125" si="145">D122+E122</f>
        <v>1988</v>
      </c>
      <c r="G122" s="190"/>
      <c r="H122" s="191"/>
      <c r="I122" s="192">
        <f t="shared" ref="I122:I125" si="146">G122+H122</f>
        <v>0</v>
      </c>
      <c r="J122" s="193"/>
      <c r="K122" s="191"/>
      <c r="L122" s="192">
        <f t="shared" ref="L122:L125" si="147">J122+K122</f>
        <v>0</v>
      </c>
      <c r="M122" s="190"/>
      <c r="N122" s="191"/>
      <c r="O122" s="192">
        <f t="shared" ref="O122:O125" si="148">M122+N122</f>
        <v>0</v>
      </c>
      <c r="P122" s="208"/>
    </row>
    <row r="123" spans="1:16" x14ac:dyDescent="0.25">
      <c r="A123" s="52">
        <v>2312</v>
      </c>
      <c r="B123" s="79" t="s">
        <v>144</v>
      </c>
      <c r="C123" s="559">
        <f t="shared" si="99"/>
        <v>6622</v>
      </c>
      <c r="D123" s="190">
        <v>6622</v>
      </c>
      <c r="E123" s="191"/>
      <c r="F123" s="192">
        <f t="shared" si="145"/>
        <v>6622</v>
      </c>
      <c r="G123" s="190"/>
      <c r="H123" s="191"/>
      <c r="I123" s="192">
        <f t="shared" si="146"/>
        <v>0</v>
      </c>
      <c r="J123" s="193"/>
      <c r="K123" s="191"/>
      <c r="L123" s="192">
        <f t="shared" si="147"/>
        <v>0</v>
      </c>
      <c r="M123" s="190"/>
      <c r="N123" s="191"/>
      <c r="O123" s="192">
        <f t="shared" si="148"/>
        <v>0</v>
      </c>
      <c r="P123" s="20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208"/>
    </row>
    <row r="125" spans="1:16" ht="27.75" customHeight="1" x14ac:dyDescent="0.25">
      <c r="A125" s="52">
        <v>2314</v>
      </c>
      <c r="B125" s="79" t="s">
        <v>146</v>
      </c>
      <c r="C125" s="559">
        <f t="shared" si="99"/>
        <v>150</v>
      </c>
      <c r="D125" s="190">
        <v>150</v>
      </c>
      <c r="E125" s="191"/>
      <c r="F125" s="192">
        <f t="shared" si="145"/>
        <v>150</v>
      </c>
      <c r="G125" s="190"/>
      <c r="H125" s="191"/>
      <c r="I125" s="192">
        <f t="shared" si="146"/>
        <v>0</v>
      </c>
      <c r="J125" s="193"/>
      <c r="K125" s="191"/>
      <c r="L125" s="192">
        <f t="shared" si="147"/>
        <v>0</v>
      </c>
      <c r="M125" s="190"/>
      <c r="N125" s="191"/>
      <c r="O125" s="192">
        <f t="shared" si="148"/>
        <v>0</v>
      </c>
      <c r="P125" s="208"/>
    </row>
    <row r="126" spans="1:16" x14ac:dyDescent="0.25">
      <c r="A126" s="195">
        <v>2320</v>
      </c>
      <c r="B126" s="79" t="s">
        <v>147</v>
      </c>
      <c r="C126" s="559">
        <f t="shared" si="99"/>
        <v>312</v>
      </c>
      <c r="D126" s="196">
        <f t="shared" ref="D126:E126" si="149">SUM(D127:D129)</f>
        <v>292</v>
      </c>
      <c r="E126" s="197">
        <f t="shared" si="149"/>
        <v>0</v>
      </c>
      <c r="F126" s="192">
        <f>SUM(F127:F129)</f>
        <v>292</v>
      </c>
      <c r="G126" s="196">
        <f t="shared" ref="G126:H126" si="150">SUM(G127:G129)</f>
        <v>0</v>
      </c>
      <c r="H126" s="197">
        <f t="shared" si="150"/>
        <v>0</v>
      </c>
      <c r="I126" s="192">
        <f>SUM(I127:I129)</f>
        <v>0</v>
      </c>
      <c r="J126" s="198">
        <f t="shared" ref="J126:K126" si="151">SUM(J127:J129)</f>
        <v>20</v>
      </c>
      <c r="K126" s="197">
        <f t="shared" si="151"/>
        <v>0</v>
      </c>
      <c r="L126" s="192">
        <f>SUM(L127:L129)</f>
        <v>20</v>
      </c>
      <c r="M126" s="196">
        <f t="shared" ref="M126:O126" si="152">SUM(M127:M129)</f>
        <v>0</v>
      </c>
      <c r="N126" s="197">
        <f t="shared" si="152"/>
        <v>0</v>
      </c>
      <c r="O126" s="192">
        <f t="shared" si="152"/>
        <v>0</v>
      </c>
      <c r="P126" s="208"/>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208"/>
    </row>
    <row r="128" spans="1:16" x14ac:dyDescent="0.25">
      <c r="A128" s="52">
        <v>2322</v>
      </c>
      <c r="B128" s="79" t="s">
        <v>149</v>
      </c>
      <c r="C128" s="559">
        <f t="shared" si="99"/>
        <v>312</v>
      </c>
      <c r="D128" s="190">
        <v>292</v>
      </c>
      <c r="E128" s="191"/>
      <c r="F128" s="192">
        <f t="shared" si="153"/>
        <v>292</v>
      </c>
      <c r="G128" s="190"/>
      <c r="H128" s="191"/>
      <c r="I128" s="192">
        <f t="shared" si="154"/>
        <v>0</v>
      </c>
      <c r="J128" s="193">
        <v>20</v>
      </c>
      <c r="K128" s="191"/>
      <c r="L128" s="192">
        <f t="shared" si="155"/>
        <v>20</v>
      </c>
      <c r="M128" s="190"/>
      <c r="N128" s="191"/>
      <c r="O128" s="192">
        <f t="shared" si="156"/>
        <v>0</v>
      </c>
      <c r="P128" s="208"/>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208"/>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208"/>
    </row>
    <row r="131" spans="1:16" ht="40.5" customHeight="1" x14ac:dyDescent="0.25">
      <c r="A131" s="195">
        <v>2340</v>
      </c>
      <c r="B131" s="79" t="s">
        <v>152</v>
      </c>
      <c r="C131" s="559">
        <f t="shared" si="99"/>
        <v>150</v>
      </c>
      <c r="D131" s="196">
        <f t="shared" ref="D131:E131" si="157">SUM(D132:D133)</f>
        <v>150</v>
      </c>
      <c r="E131" s="197">
        <f t="shared" si="157"/>
        <v>0</v>
      </c>
      <c r="F131" s="192">
        <f>SUM(F132:F133)</f>
        <v>150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208"/>
    </row>
    <row r="132" spans="1:16" x14ac:dyDescent="0.25">
      <c r="A132" s="52">
        <v>2341</v>
      </c>
      <c r="B132" s="79" t="s">
        <v>153</v>
      </c>
      <c r="C132" s="559">
        <f t="shared" si="99"/>
        <v>150</v>
      </c>
      <c r="D132" s="190">
        <v>150</v>
      </c>
      <c r="E132" s="191"/>
      <c r="F132" s="192">
        <f t="shared" ref="F132:F133" si="161">D132+E132</f>
        <v>150</v>
      </c>
      <c r="G132" s="190"/>
      <c r="H132" s="191"/>
      <c r="I132" s="192">
        <f t="shared" ref="I132:I133" si="162">G132+H132</f>
        <v>0</v>
      </c>
      <c r="J132" s="193"/>
      <c r="K132" s="191"/>
      <c r="L132" s="192">
        <f t="shared" ref="L132:L133" si="163">J132+K132</f>
        <v>0</v>
      </c>
      <c r="M132" s="190"/>
      <c r="N132" s="191"/>
      <c r="O132" s="192">
        <f t="shared" ref="O132:O133" si="164">M132+N132</f>
        <v>0</v>
      </c>
      <c r="P132" s="208"/>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208"/>
    </row>
    <row r="134" spans="1:16" ht="24" x14ac:dyDescent="0.25">
      <c r="A134" s="181">
        <v>2350</v>
      </c>
      <c r="B134" s="135" t="s">
        <v>155</v>
      </c>
      <c r="C134" s="565">
        <f t="shared" si="99"/>
        <v>3618</v>
      </c>
      <c r="D134" s="140">
        <f t="shared" ref="D134:E134" si="165">SUM(D135:D137)</f>
        <v>3618</v>
      </c>
      <c r="E134" s="141">
        <f t="shared" si="165"/>
        <v>0</v>
      </c>
      <c r="F134" s="182">
        <f>SUM(F135:F137)</f>
        <v>3618</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311"/>
    </row>
    <row r="135" spans="1:16" x14ac:dyDescent="0.25">
      <c r="A135" s="45">
        <v>2351</v>
      </c>
      <c r="B135" s="71" t="s">
        <v>156</v>
      </c>
      <c r="C135" s="558">
        <f t="shared" si="99"/>
        <v>712</v>
      </c>
      <c r="D135" s="185">
        <v>712</v>
      </c>
      <c r="E135" s="186"/>
      <c r="F135" s="187">
        <f t="shared" ref="F135:F137" si="169">D135+E135</f>
        <v>712</v>
      </c>
      <c r="G135" s="185"/>
      <c r="H135" s="186"/>
      <c r="I135" s="187">
        <f t="shared" ref="I135:I137" si="170">G135+H135</f>
        <v>0</v>
      </c>
      <c r="J135" s="188"/>
      <c r="K135" s="186"/>
      <c r="L135" s="187">
        <f t="shared" ref="L135:L137" si="171">J135+K135</f>
        <v>0</v>
      </c>
      <c r="M135" s="185"/>
      <c r="N135" s="186"/>
      <c r="O135" s="187">
        <f t="shared" ref="O135:O137" si="172">M135+N135</f>
        <v>0</v>
      </c>
      <c r="P135" s="310"/>
    </row>
    <row r="136" spans="1:16" ht="24" x14ac:dyDescent="0.25">
      <c r="A136" s="52">
        <v>2352</v>
      </c>
      <c r="B136" s="79" t="s">
        <v>157</v>
      </c>
      <c r="C136" s="559">
        <f t="shared" si="99"/>
        <v>2906</v>
      </c>
      <c r="D136" s="190">
        <v>2906</v>
      </c>
      <c r="E136" s="191"/>
      <c r="F136" s="192">
        <f t="shared" si="169"/>
        <v>2906</v>
      </c>
      <c r="G136" s="190"/>
      <c r="H136" s="191"/>
      <c r="I136" s="192">
        <f t="shared" si="170"/>
        <v>0</v>
      </c>
      <c r="J136" s="193"/>
      <c r="K136" s="191"/>
      <c r="L136" s="192">
        <f t="shared" si="171"/>
        <v>0</v>
      </c>
      <c r="M136" s="190"/>
      <c r="N136" s="191"/>
      <c r="O136" s="192">
        <f t="shared" si="172"/>
        <v>0</v>
      </c>
      <c r="P136" s="20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208"/>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208"/>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208"/>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208"/>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208"/>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208"/>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208"/>
    </row>
    <row r="145" spans="1:16" ht="36" hidden="1" customHeight="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208"/>
    </row>
    <row r="146" spans="1:16" ht="18" customHeight="1" x14ac:dyDescent="0.25">
      <c r="A146" s="181">
        <v>2370</v>
      </c>
      <c r="B146" s="135" t="s">
        <v>167</v>
      </c>
      <c r="C146" s="565">
        <f t="shared" si="99"/>
        <v>9952</v>
      </c>
      <c r="D146" s="199">
        <v>7687</v>
      </c>
      <c r="E146" s="200"/>
      <c r="F146" s="182">
        <f t="shared" si="177"/>
        <v>7687</v>
      </c>
      <c r="G146" s="199">
        <v>2265</v>
      </c>
      <c r="H146" s="200"/>
      <c r="I146" s="182">
        <f t="shared" si="178"/>
        <v>2265</v>
      </c>
      <c r="J146" s="201"/>
      <c r="K146" s="200"/>
      <c r="L146" s="182">
        <f t="shared" si="179"/>
        <v>0</v>
      </c>
      <c r="M146" s="199"/>
      <c r="N146" s="200"/>
      <c r="O146" s="182">
        <f t="shared" si="180"/>
        <v>0</v>
      </c>
      <c r="P146" s="208"/>
    </row>
    <row r="147" spans="1:16" ht="15"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406">
        <f t="shared" si="182"/>
        <v>0</v>
      </c>
      <c r="I147" s="182">
        <f>SUM(I148:I149)</f>
        <v>0</v>
      </c>
      <c r="J147" s="407">
        <f t="shared" ref="J147:K147" si="183">SUM(J148:J149)</f>
        <v>0</v>
      </c>
      <c r="K147" s="214">
        <f t="shared" si="183"/>
        <v>0</v>
      </c>
      <c r="L147" s="182">
        <f>SUM(L148:L149)</f>
        <v>0</v>
      </c>
      <c r="M147" s="140">
        <f t="shared" ref="M147:O147" si="184">SUM(M148:M149)</f>
        <v>0</v>
      </c>
      <c r="N147" s="141">
        <f t="shared" si="184"/>
        <v>0</v>
      </c>
      <c r="O147" s="182">
        <f t="shared" si="184"/>
        <v>0</v>
      </c>
      <c r="P147" s="311"/>
    </row>
    <row r="148" spans="1:16" hidden="1" x14ac:dyDescent="0.25">
      <c r="A148" s="44">
        <v>2381</v>
      </c>
      <c r="B148" s="71" t="s">
        <v>169</v>
      </c>
      <c r="C148" s="558">
        <f t="shared" si="99"/>
        <v>0</v>
      </c>
      <c r="D148" s="185"/>
      <c r="E148" s="186"/>
      <c r="F148" s="187">
        <f t="shared" ref="F148:F151" si="185">D148+E148</f>
        <v>0</v>
      </c>
      <c r="G148" s="185"/>
      <c r="H148" s="200"/>
      <c r="I148" s="187">
        <f t="shared" ref="I148:I151" si="186">G148+H148</f>
        <v>0</v>
      </c>
      <c r="J148" s="188"/>
      <c r="K148" s="200"/>
      <c r="L148" s="187">
        <f t="shared" ref="L148:L151" si="187">J148+K148</f>
        <v>0</v>
      </c>
      <c r="M148" s="185"/>
      <c r="N148" s="200"/>
      <c r="O148" s="187">
        <f t="shared" ref="O148:O151" si="188">M148+N148</f>
        <v>0</v>
      </c>
      <c r="P148" s="310"/>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200"/>
      <c r="O149" s="192">
        <f t="shared" si="188"/>
        <v>0</v>
      </c>
      <c r="P149" s="208"/>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311"/>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31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400"/>
    </row>
    <row r="153" spans="1:16" ht="24" hidden="1" x14ac:dyDescent="0.25">
      <c r="A153" s="20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408"/>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208"/>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208"/>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208"/>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208"/>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208"/>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208"/>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399"/>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40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310"/>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208"/>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208"/>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208"/>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409"/>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208"/>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208"/>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208"/>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409"/>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40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311"/>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310"/>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399"/>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31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310"/>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208"/>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31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310"/>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208"/>
    </row>
    <row r="181" spans="1:16" s="29" customFormat="1" ht="24" x14ac:dyDescent="0.25">
      <c r="A181" s="239"/>
      <c r="B181" s="21" t="s">
        <v>202</v>
      </c>
      <c r="C181" s="569">
        <f t="shared" si="189"/>
        <v>27060</v>
      </c>
      <c r="D181" s="163">
        <f t="shared" ref="D181:O181" si="245">SUM(D182,D211,D252,D265)</f>
        <v>23060</v>
      </c>
      <c r="E181" s="164">
        <f t="shared" si="245"/>
        <v>0</v>
      </c>
      <c r="F181" s="165">
        <f t="shared" si="245"/>
        <v>23060</v>
      </c>
      <c r="G181" s="163">
        <f t="shared" si="245"/>
        <v>4000</v>
      </c>
      <c r="H181" s="164">
        <f t="shared" si="245"/>
        <v>0</v>
      </c>
      <c r="I181" s="165">
        <f t="shared" si="245"/>
        <v>4000</v>
      </c>
      <c r="J181" s="166">
        <f t="shared" si="245"/>
        <v>0</v>
      </c>
      <c r="K181" s="164">
        <f t="shared" si="245"/>
        <v>0</v>
      </c>
      <c r="L181" s="165">
        <f t="shared" si="245"/>
        <v>0</v>
      </c>
      <c r="M181" s="163">
        <f t="shared" si="245"/>
        <v>0</v>
      </c>
      <c r="N181" s="164">
        <f t="shared" si="245"/>
        <v>0</v>
      </c>
      <c r="O181" s="165">
        <f t="shared" si="245"/>
        <v>0</v>
      </c>
      <c r="P181" s="410"/>
    </row>
    <row r="182" spans="1:16" x14ac:dyDescent="0.25">
      <c r="A182" s="168">
        <v>5000</v>
      </c>
      <c r="B182" s="168" t="s">
        <v>203</v>
      </c>
      <c r="C182" s="570">
        <f t="shared" si="189"/>
        <v>27060</v>
      </c>
      <c r="D182" s="169">
        <f t="shared" ref="D182:E182" si="246">D183+D187</f>
        <v>23060</v>
      </c>
      <c r="E182" s="170">
        <f t="shared" si="246"/>
        <v>0</v>
      </c>
      <c r="F182" s="171">
        <f>F183+F187</f>
        <v>23060</v>
      </c>
      <c r="G182" s="169">
        <f t="shared" ref="G182:H182" si="247">G183+G187</f>
        <v>4000</v>
      </c>
      <c r="H182" s="170">
        <f t="shared" si="247"/>
        <v>0</v>
      </c>
      <c r="I182" s="171">
        <f>I183+I187</f>
        <v>4000</v>
      </c>
      <c r="J182" s="172">
        <f t="shared" ref="J182:K182" si="248">J183+J187</f>
        <v>0</v>
      </c>
      <c r="K182" s="170">
        <f t="shared" si="248"/>
        <v>0</v>
      </c>
      <c r="L182" s="171">
        <f>L183+L187</f>
        <v>0</v>
      </c>
      <c r="M182" s="169">
        <f t="shared" ref="M182:O182" si="249">M183+M187</f>
        <v>0</v>
      </c>
      <c r="N182" s="170">
        <f t="shared" si="249"/>
        <v>0</v>
      </c>
      <c r="O182" s="171">
        <f t="shared" si="249"/>
        <v>0</v>
      </c>
      <c r="P182" s="399"/>
    </row>
    <row r="183" spans="1:16" x14ac:dyDescent="0.25">
      <c r="A183" s="59">
        <v>5100</v>
      </c>
      <c r="B183" s="175" t="s">
        <v>204</v>
      </c>
      <c r="C183" s="557">
        <f t="shared" si="189"/>
        <v>75</v>
      </c>
      <c r="D183" s="176">
        <f t="shared" ref="D183:E183" si="250">SUM(D184:D186)</f>
        <v>75</v>
      </c>
      <c r="E183" s="177">
        <f t="shared" si="250"/>
        <v>0</v>
      </c>
      <c r="F183" s="178">
        <f>SUM(F184:F186)</f>
        <v>75</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31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310"/>
    </row>
    <row r="185" spans="1:16" ht="24" x14ac:dyDescent="0.25">
      <c r="A185" s="195">
        <v>5120</v>
      </c>
      <c r="B185" s="79" t="s">
        <v>206</v>
      </c>
      <c r="C185" s="559">
        <f t="shared" si="189"/>
        <v>75</v>
      </c>
      <c r="D185" s="190">
        <v>75</v>
      </c>
      <c r="E185" s="191"/>
      <c r="F185" s="192">
        <f t="shared" si="254"/>
        <v>75</v>
      </c>
      <c r="G185" s="190"/>
      <c r="H185" s="191"/>
      <c r="I185" s="192">
        <f t="shared" si="255"/>
        <v>0</v>
      </c>
      <c r="J185" s="193"/>
      <c r="K185" s="191"/>
      <c r="L185" s="192">
        <f t="shared" si="256"/>
        <v>0</v>
      </c>
      <c r="M185" s="190"/>
      <c r="N185" s="191"/>
      <c r="O185" s="192">
        <f t="shared" si="257"/>
        <v>0</v>
      </c>
      <c r="P185" s="208"/>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208"/>
    </row>
    <row r="187" spans="1:16" ht="24" x14ac:dyDescent="0.25">
      <c r="A187" s="59">
        <v>5200</v>
      </c>
      <c r="B187" s="175" t="s">
        <v>208</v>
      </c>
      <c r="C187" s="557">
        <f t="shared" si="189"/>
        <v>26985</v>
      </c>
      <c r="D187" s="176">
        <f t="shared" ref="D187:E187" si="258">D188+D198+D199+D206+D207+D208+D210</f>
        <v>22985</v>
      </c>
      <c r="E187" s="177">
        <f t="shared" si="258"/>
        <v>0</v>
      </c>
      <c r="F187" s="178">
        <f>F188+F198+F199+F206+F207+F208+F210</f>
        <v>22985</v>
      </c>
      <c r="G187" s="176">
        <f t="shared" ref="G187:H187" si="259">G188+G198+G199+G206+G207+G208+G210</f>
        <v>4000</v>
      </c>
      <c r="H187" s="177">
        <f t="shared" si="259"/>
        <v>0</v>
      </c>
      <c r="I187" s="178">
        <f>I188+I198+I199+I206+I207+I208+I210</f>
        <v>4000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31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311"/>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310"/>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208"/>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208"/>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208"/>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208"/>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208"/>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208"/>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208"/>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208"/>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208"/>
    </row>
    <row r="199" spans="1:16" x14ac:dyDescent="0.25">
      <c r="A199" s="195">
        <v>5230</v>
      </c>
      <c r="B199" s="79" t="s">
        <v>220</v>
      </c>
      <c r="C199" s="559">
        <f t="shared" si="189"/>
        <v>26985</v>
      </c>
      <c r="D199" s="196">
        <f t="shared" ref="D199:E199" si="270">SUM(D200:D205)</f>
        <v>22985</v>
      </c>
      <c r="E199" s="197">
        <f t="shared" si="270"/>
        <v>0</v>
      </c>
      <c r="F199" s="192">
        <f>SUM(F200:F205)</f>
        <v>22985</v>
      </c>
      <c r="G199" s="196">
        <f t="shared" ref="G199:H199" si="271">SUM(G200:G205)</f>
        <v>4000</v>
      </c>
      <c r="H199" s="197">
        <f t="shared" si="271"/>
        <v>0</v>
      </c>
      <c r="I199" s="192">
        <f>SUM(I200:I205)</f>
        <v>4000</v>
      </c>
      <c r="J199" s="198">
        <f t="shared" ref="J199:K199" si="272">SUM(J200:J205)</f>
        <v>0</v>
      </c>
      <c r="K199" s="197">
        <f t="shared" si="272"/>
        <v>0</v>
      </c>
      <c r="L199" s="192">
        <f>SUM(L200:L205)</f>
        <v>0</v>
      </c>
      <c r="M199" s="196">
        <f t="shared" ref="M199:O199" si="273">SUM(M200:M205)</f>
        <v>0</v>
      </c>
      <c r="N199" s="197">
        <f t="shared" si="273"/>
        <v>0</v>
      </c>
      <c r="O199" s="192">
        <f t="shared" si="273"/>
        <v>0</v>
      </c>
      <c r="P199" s="208"/>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208"/>
    </row>
    <row r="201" spans="1:16" x14ac:dyDescent="0.25">
      <c r="A201" s="52">
        <v>5233</v>
      </c>
      <c r="B201" s="79" t="s">
        <v>222</v>
      </c>
      <c r="C201" s="559">
        <f t="shared" si="189"/>
        <v>7985</v>
      </c>
      <c r="D201" s="190">
        <v>3985</v>
      </c>
      <c r="E201" s="191"/>
      <c r="F201" s="192">
        <f t="shared" si="274"/>
        <v>3985</v>
      </c>
      <c r="G201" s="190">
        <v>4000</v>
      </c>
      <c r="H201" s="191"/>
      <c r="I201" s="192">
        <f t="shared" si="275"/>
        <v>4000</v>
      </c>
      <c r="J201" s="193"/>
      <c r="K201" s="191"/>
      <c r="L201" s="192">
        <f t="shared" si="276"/>
        <v>0</v>
      </c>
      <c r="M201" s="190"/>
      <c r="N201" s="191"/>
      <c r="O201" s="192">
        <f t="shared" si="277"/>
        <v>0</v>
      </c>
      <c r="P201" s="208"/>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208"/>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208"/>
    </row>
    <row r="204" spans="1:16" ht="24" x14ac:dyDescent="0.25">
      <c r="A204" s="52">
        <v>5238</v>
      </c>
      <c r="B204" s="79" t="s">
        <v>225</v>
      </c>
      <c r="C204" s="559">
        <f t="shared" si="189"/>
        <v>17800</v>
      </c>
      <c r="D204" s="190">
        <v>17800</v>
      </c>
      <c r="E204" s="191"/>
      <c r="F204" s="192">
        <f t="shared" si="274"/>
        <v>17800</v>
      </c>
      <c r="G204" s="190"/>
      <c r="H204" s="191"/>
      <c r="I204" s="192">
        <f t="shared" si="275"/>
        <v>0</v>
      </c>
      <c r="J204" s="193"/>
      <c r="K204" s="191"/>
      <c r="L204" s="192">
        <f t="shared" si="276"/>
        <v>0</v>
      </c>
      <c r="M204" s="190"/>
      <c r="N204" s="191"/>
      <c r="O204" s="192">
        <f t="shared" si="277"/>
        <v>0</v>
      </c>
      <c r="P204" s="208"/>
    </row>
    <row r="205" spans="1:16" ht="24" x14ac:dyDescent="0.25">
      <c r="A205" s="52">
        <v>5239</v>
      </c>
      <c r="B205" s="79" t="s">
        <v>226</v>
      </c>
      <c r="C205" s="559">
        <f t="shared" si="189"/>
        <v>1200</v>
      </c>
      <c r="D205" s="190">
        <v>1200</v>
      </c>
      <c r="E205" s="191"/>
      <c r="F205" s="192">
        <f t="shared" si="274"/>
        <v>1200</v>
      </c>
      <c r="G205" s="190"/>
      <c r="H205" s="191"/>
      <c r="I205" s="192">
        <f t="shared" si="275"/>
        <v>0</v>
      </c>
      <c r="J205" s="193"/>
      <c r="K205" s="191"/>
      <c r="L205" s="192">
        <f t="shared" si="276"/>
        <v>0</v>
      </c>
      <c r="M205" s="190"/>
      <c r="N205" s="191"/>
      <c r="O205" s="192">
        <f t="shared" si="277"/>
        <v>0</v>
      </c>
      <c r="P205" s="208"/>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208"/>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208"/>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208"/>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208"/>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311"/>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399"/>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40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310"/>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208"/>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310"/>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208"/>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208"/>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208"/>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208"/>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208"/>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208"/>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208"/>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208"/>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208"/>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208"/>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208"/>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409"/>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208"/>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208"/>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208"/>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208"/>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405"/>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310"/>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208"/>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208"/>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208"/>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310"/>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409"/>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208"/>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405"/>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408"/>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208"/>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208"/>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208"/>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208"/>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208"/>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208"/>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208"/>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208"/>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405"/>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408"/>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411"/>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40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310"/>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208"/>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208"/>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208"/>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208"/>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208"/>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208"/>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208"/>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208"/>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405"/>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408"/>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412"/>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311"/>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311"/>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311"/>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208"/>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208"/>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310"/>
    </row>
    <row r="272" spans="1:16" ht="12.75" thickBot="1" x14ac:dyDescent="0.3">
      <c r="A272" s="268"/>
      <c r="B272" s="268" t="s">
        <v>294</v>
      </c>
      <c r="C272" s="575">
        <f t="shared" si="291"/>
        <v>789945</v>
      </c>
      <c r="D272" s="269">
        <f>SUM(D269,D265,D252,D211,D182,D174,D160,D75,D53)</f>
        <v>335538</v>
      </c>
      <c r="E272" s="270">
        <f t="shared" ref="E272:O272" si="371">SUM(E269,E265,E252,E211,E182,E174,E160,E75,E53)</f>
        <v>0</v>
      </c>
      <c r="F272" s="271">
        <f t="shared" si="371"/>
        <v>335538</v>
      </c>
      <c r="G272" s="269">
        <f t="shared" si="371"/>
        <v>430126</v>
      </c>
      <c r="H272" s="270">
        <f t="shared" si="371"/>
        <v>1325</v>
      </c>
      <c r="I272" s="271">
        <f t="shared" si="371"/>
        <v>431451</v>
      </c>
      <c r="J272" s="272">
        <f t="shared" si="371"/>
        <v>22956</v>
      </c>
      <c r="K272" s="270">
        <f t="shared" si="371"/>
        <v>0</v>
      </c>
      <c r="L272" s="271">
        <f t="shared" si="371"/>
        <v>22956</v>
      </c>
      <c r="M272" s="269">
        <f t="shared" si="371"/>
        <v>0</v>
      </c>
      <c r="N272" s="270">
        <f t="shared" si="371"/>
        <v>0</v>
      </c>
      <c r="O272" s="271">
        <f t="shared" si="371"/>
        <v>0</v>
      </c>
      <c r="P272" s="413"/>
    </row>
    <row r="273" spans="1:16" s="29" customFormat="1" ht="13.5" thickTop="1" thickBot="1" x14ac:dyDescent="0.3">
      <c r="A273" s="1373" t="s">
        <v>295</v>
      </c>
      <c r="B273" s="1374"/>
      <c r="C273" s="576">
        <f t="shared" si="291"/>
        <v>-4265</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-4265</v>
      </c>
      <c r="K273" s="275">
        <f t="shared" si="374"/>
        <v>0</v>
      </c>
      <c r="L273" s="276">
        <f>(L26+L43)-L51</f>
        <v>-4265</v>
      </c>
      <c r="M273" s="274">
        <f t="shared" ref="M273:O273" si="375">M45-M51</f>
        <v>0</v>
      </c>
      <c r="N273" s="275">
        <f t="shared" si="375"/>
        <v>0</v>
      </c>
      <c r="O273" s="276">
        <f t="shared" si="375"/>
        <v>0</v>
      </c>
      <c r="P273" s="414"/>
    </row>
    <row r="274" spans="1:16" s="29" customFormat="1" ht="12.75" thickTop="1" x14ac:dyDescent="0.25">
      <c r="A274" s="1375" t="s">
        <v>296</v>
      </c>
      <c r="B274" s="1376"/>
      <c r="C274" s="577">
        <f t="shared" si="291"/>
        <v>4265</v>
      </c>
      <c r="D274" s="279">
        <f t="shared" ref="D274:O274" si="376">SUM(D275,D276)-D283+D284</f>
        <v>0</v>
      </c>
      <c r="E274" s="280">
        <f t="shared" si="376"/>
        <v>0</v>
      </c>
      <c r="F274" s="281">
        <f t="shared" si="376"/>
        <v>0</v>
      </c>
      <c r="G274" s="279">
        <f t="shared" si="376"/>
        <v>0</v>
      </c>
      <c r="H274" s="280">
        <f t="shared" si="376"/>
        <v>0</v>
      </c>
      <c r="I274" s="281">
        <f t="shared" si="376"/>
        <v>0</v>
      </c>
      <c r="J274" s="286">
        <f t="shared" si="376"/>
        <v>4265</v>
      </c>
      <c r="K274" s="280">
        <f t="shared" si="376"/>
        <v>0</v>
      </c>
      <c r="L274" s="281">
        <f t="shared" si="376"/>
        <v>4265</v>
      </c>
      <c r="M274" s="279">
        <f t="shared" si="376"/>
        <v>0</v>
      </c>
      <c r="N274" s="280">
        <f t="shared" si="376"/>
        <v>0</v>
      </c>
      <c r="O274" s="281">
        <f t="shared" si="376"/>
        <v>0</v>
      </c>
      <c r="P274" s="415"/>
    </row>
    <row r="275" spans="1:16" s="29" customFormat="1" ht="12.75" thickBot="1" x14ac:dyDescent="0.3">
      <c r="A275" s="149" t="s">
        <v>297</v>
      </c>
      <c r="B275" s="149" t="s">
        <v>298</v>
      </c>
      <c r="C275" s="567">
        <f t="shared" si="291"/>
        <v>4265</v>
      </c>
      <c r="D275" s="150">
        <f>D21-D269</f>
        <v>0</v>
      </c>
      <c r="E275" s="150">
        <f t="shared" ref="E275:O275" si="377">E21-E269</f>
        <v>0</v>
      </c>
      <c r="F275" s="150">
        <f t="shared" si="377"/>
        <v>0</v>
      </c>
      <c r="G275" s="150">
        <f t="shared" si="377"/>
        <v>0</v>
      </c>
      <c r="H275" s="150">
        <f t="shared" si="377"/>
        <v>0</v>
      </c>
      <c r="I275" s="150">
        <f t="shared" si="377"/>
        <v>0</v>
      </c>
      <c r="J275" s="150">
        <f t="shared" si="377"/>
        <v>4265</v>
      </c>
      <c r="K275" s="150">
        <f t="shared" si="377"/>
        <v>0</v>
      </c>
      <c r="L275" s="567">
        <f t="shared" si="377"/>
        <v>4265</v>
      </c>
      <c r="M275" s="150">
        <f t="shared" si="377"/>
        <v>0</v>
      </c>
      <c r="N275" s="150">
        <f t="shared" si="377"/>
        <v>0</v>
      </c>
      <c r="O275" s="567">
        <f t="shared" si="377"/>
        <v>0</v>
      </c>
      <c r="P275" s="589"/>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415"/>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408"/>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208"/>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208"/>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208"/>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208"/>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409"/>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414"/>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312"/>
    </row>
    <row r="285" spans="1:16" ht="12.75" thickTop="1" x14ac:dyDescent="0.25">
      <c r="A285" s="2"/>
      <c r="B285" s="2"/>
      <c r="C285" s="2"/>
      <c r="D285" s="2"/>
      <c r="E285" s="2"/>
      <c r="F285" s="2"/>
      <c r="G285" s="2"/>
      <c r="H285" s="2"/>
      <c r="I285" s="2"/>
      <c r="J285" s="2"/>
      <c r="K285" s="2"/>
      <c r="L285" s="2"/>
      <c r="M285" s="2"/>
      <c r="N285" s="2"/>
      <c r="O285" s="2"/>
      <c r="P285" s="213"/>
    </row>
    <row r="286" spans="1:16" x14ac:dyDescent="0.25">
      <c r="A286" s="2"/>
      <c r="B286" s="2"/>
      <c r="C286" s="2"/>
      <c r="D286" s="2"/>
      <c r="E286" s="2"/>
      <c r="F286" s="2"/>
      <c r="G286" s="2"/>
      <c r="H286" s="2"/>
      <c r="I286" s="2"/>
      <c r="J286" s="2"/>
      <c r="K286" s="2"/>
      <c r="L286" s="2"/>
      <c r="M286" s="2"/>
      <c r="N286" s="2"/>
      <c r="O286" s="2"/>
      <c r="P286" s="213"/>
    </row>
    <row r="287" spans="1:16" x14ac:dyDescent="0.25">
      <c r="A287" s="2"/>
      <c r="B287" s="2"/>
      <c r="C287" s="2"/>
      <c r="D287" s="2"/>
      <c r="E287" s="2"/>
      <c r="F287" s="2"/>
      <c r="G287" s="2"/>
      <c r="H287" s="2"/>
      <c r="I287" s="2"/>
      <c r="J287" s="2"/>
      <c r="K287" s="2"/>
      <c r="L287" s="2"/>
      <c r="M287" s="2"/>
      <c r="N287" s="2"/>
      <c r="O287" s="2"/>
      <c r="P287" s="213"/>
    </row>
    <row r="288" spans="1:16" x14ac:dyDescent="0.25">
      <c r="A288" s="2"/>
      <c r="B288" s="2"/>
      <c r="C288" s="2"/>
      <c r="D288" s="2"/>
      <c r="E288" s="2"/>
      <c r="F288" s="2"/>
      <c r="G288" s="2"/>
      <c r="H288" s="2"/>
      <c r="I288" s="2"/>
      <c r="J288" s="2"/>
      <c r="K288" s="2"/>
      <c r="L288" s="2"/>
      <c r="M288" s="2"/>
      <c r="N288" s="2"/>
      <c r="O288" s="2"/>
      <c r="P288" s="213"/>
    </row>
    <row r="289" spans="1:16" x14ac:dyDescent="0.25">
      <c r="A289" s="2"/>
      <c r="B289" s="2"/>
      <c r="C289" s="2"/>
      <c r="D289" s="2"/>
      <c r="E289" s="2"/>
      <c r="F289" s="2"/>
      <c r="G289" s="2"/>
      <c r="H289" s="2"/>
      <c r="I289" s="2"/>
      <c r="J289" s="2"/>
      <c r="K289" s="2"/>
      <c r="L289" s="2"/>
      <c r="M289" s="2"/>
      <c r="N289" s="2"/>
      <c r="O289" s="2"/>
      <c r="P289" s="213"/>
    </row>
    <row r="290" spans="1:16" x14ac:dyDescent="0.25">
      <c r="A290" s="2"/>
      <c r="B290" s="2"/>
      <c r="C290" s="2"/>
      <c r="D290" s="2"/>
      <c r="E290" s="2"/>
      <c r="F290" s="2"/>
      <c r="G290" s="2"/>
      <c r="H290" s="2"/>
      <c r="I290" s="2"/>
      <c r="J290" s="2"/>
      <c r="K290" s="2"/>
      <c r="L290" s="2"/>
      <c r="M290" s="2"/>
      <c r="N290" s="2"/>
      <c r="O290" s="2"/>
      <c r="P290" s="213"/>
    </row>
    <row r="291" spans="1:16" x14ac:dyDescent="0.25">
      <c r="A291" s="2"/>
      <c r="B291" s="2"/>
      <c r="C291" s="2"/>
      <c r="D291" s="2"/>
      <c r="E291" s="2"/>
      <c r="F291" s="2"/>
      <c r="G291" s="2"/>
      <c r="H291" s="2"/>
      <c r="I291" s="2"/>
      <c r="J291" s="2"/>
      <c r="K291" s="2"/>
      <c r="L291" s="2"/>
      <c r="M291" s="2"/>
      <c r="N291" s="2"/>
      <c r="O291" s="2"/>
      <c r="P291" s="213"/>
    </row>
    <row r="292" spans="1:16" x14ac:dyDescent="0.25">
      <c r="A292" s="2"/>
      <c r="B292" s="2"/>
      <c r="C292" s="2"/>
      <c r="D292" s="2"/>
      <c r="E292" s="2"/>
      <c r="F292" s="2"/>
      <c r="G292" s="2"/>
      <c r="H292" s="2"/>
      <c r="I292" s="2"/>
      <c r="J292" s="2"/>
      <c r="K292" s="2"/>
      <c r="L292" s="2"/>
      <c r="M292" s="2"/>
      <c r="N292" s="2"/>
      <c r="O292" s="2"/>
      <c r="P292" s="213"/>
    </row>
    <row r="293" spans="1:16" x14ac:dyDescent="0.25">
      <c r="A293" s="2"/>
      <c r="B293" s="2"/>
      <c r="C293" s="2"/>
      <c r="D293" s="2"/>
      <c r="E293" s="2"/>
      <c r="F293" s="2"/>
      <c r="G293" s="2"/>
      <c r="H293" s="2"/>
      <c r="I293" s="2"/>
      <c r="J293" s="2"/>
      <c r="K293" s="2"/>
      <c r="L293" s="2"/>
      <c r="M293" s="2"/>
      <c r="N293" s="2"/>
      <c r="O293" s="2"/>
      <c r="P293" s="213"/>
    </row>
    <row r="294" spans="1:16" x14ac:dyDescent="0.25">
      <c r="A294" s="2"/>
      <c r="B294" s="2"/>
      <c r="C294" s="2"/>
      <c r="D294" s="2"/>
      <c r="E294" s="2"/>
      <c r="F294" s="2"/>
      <c r="G294" s="2"/>
      <c r="H294" s="2"/>
      <c r="I294" s="2"/>
      <c r="J294" s="2"/>
      <c r="K294" s="2"/>
      <c r="L294" s="2"/>
      <c r="M294" s="2"/>
      <c r="N294" s="2"/>
      <c r="O294" s="2"/>
      <c r="P294" s="213"/>
    </row>
    <row r="295" spans="1:16" x14ac:dyDescent="0.25">
      <c r="A295" s="2"/>
      <c r="B295" s="2"/>
      <c r="C295" s="2"/>
      <c r="D295" s="2"/>
      <c r="E295" s="2"/>
      <c r="F295" s="2"/>
      <c r="G295" s="2"/>
      <c r="H295" s="2"/>
      <c r="I295" s="2"/>
      <c r="J295" s="2"/>
      <c r="K295" s="2"/>
      <c r="L295" s="2"/>
      <c r="M295" s="2"/>
      <c r="N295" s="2"/>
      <c r="O295" s="2"/>
      <c r="P295" s="213"/>
    </row>
    <row r="296" spans="1:16" x14ac:dyDescent="0.25">
      <c r="A296" s="2"/>
      <c r="B296" s="2"/>
      <c r="C296" s="2"/>
      <c r="D296" s="2"/>
      <c r="E296" s="2"/>
      <c r="F296" s="2"/>
      <c r="G296" s="2"/>
      <c r="H296" s="2"/>
      <c r="I296" s="2"/>
      <c r="J296" s="2"/>
      <c r="K296" s="2"/>
      <c r="L296" s="2"/>
      <c r="M296" s="2"/>
      <c r="N296" s="2"/>
      <c r="O296" s="2"/>
      <c r="P296" s="213"/>
    </row>
    <row r="297" spans="1:16" x14ac:dyDescent="0.25">
      <c r="A297" s="2"/>
      <c r="B297" s="2"/>
      <c r="C297" s="2"/>
      <c r="D297" s="2"/>
      <c r="E297" s="2"/>
      <c r="F297" s="2"/>
      <c r="G297" s="2"/>
      <c r="H297" s="2"/>
      <c r="I297" s="2"/>
      <c r="J297" s="2"/>
      <c r="K297" s="2"/>
      <c r="L297" s="2"/>
      <c r="M297" s="2"/>
      <c r="N297" s="2"/>
      <c r="O297" s="2"/>
      <c r="P297" s="213"/>
    </row>
    <row r="298" spans="1:16" x14ac:dyDescent="0.25">
      <c r="A298" s="2"/>
      <c r="B298" s="2"/>
      <c r="C298" s="2"/>
      <c r="D298" s="2"/>
      <c r="E298" s="2"/>
      <c r="F298" s="2"/>
      <c r="G298" s="2"/>
      <c r="H298" s="2"/>
      <c r="I298" s="2"/>
      <c r="J298" s="2"/>
      <c r="K298" s="2"/>
      <c r="L298" s="2"/>
      <c r="M298" s="2"/>
      <c r="N298" s="2"/>
      <c r="O298" s="2"/>
      <c r="P298" s="213"/>
    </row>
    <row r="299" spans="1:16" x14ac:dyDescent="0.25">
      <c r="A299" s="2"/>
      <c r="B299" s="2"/>
      <c r="C299" s="2"/>
      <c r="D299" s="2"/>
      <c r="E299" s="2"/>
      <c r="F299" s="2"/>
      <c r="G299" s="2"/>
      <c r="H299" s="2"/>
      <c r="I299" s="2"/>
      <c r="J299" s="2"/>
      <c r="K299" s="2"/>
      <c r="L299" s="2"/>
      <c r="M299" s="2"/>
      <c r="N299" s="2"/>
      <c r="O299" s="2"/>
      <c r="P299" s="213"/>
    </row>
    <row r="300" spans="1:16" x14ac:dyDescent="0.25">
      <c r="A300" s="2"/>
      <c r="B300" s="2"/>
      <c r="C300" s="2"/>
      <c r="D300" s="2"/>
      <c r="E300" s="2"/>
      <c r="F300" s="2"/>
      <c r="G300" s="2"/>
      <c r="H300" s="2"/>
      <c r="I300" s="2"/>
      <c r="J300" s="2"/>
      <c r="K300" s="2"/>
      <c r="L300" s="2"/>
      <c r="M300" s="2"/>
      <c r="N300" s="2"/>
      <c r="O300" s="2"/>
      <c r="P300" s="213"/>
    </row>
  </sheetData>
  <sheetProtection algorithmName="SHA-512" hashValue="+Ywx7EohE+0iQ4HjeGRH4wLgwxlQkCNQ8oT4bXIA9C3zSVsojbrokr4Gce8gzksVdjkwIYD0hfbwz/79eIcZ3A==" saltValue="jJ5+RRctss+Q4Myxf8A+2w==" spinCount="100000" sheet="1" objects="1" scenarios="1" formatCells="0" formatColumns="0" formatRows="0" sort="0"/>
  <autoFilter ref="A18:P284">
    <filterColumn colId="2">
      <filters>
        <filter val="1 025"/>
        <filter val="1 200"/>
        <filter val="1 623"/>
        <filter val="1 814"/>
        <filter val="1 984"/>
        <filter val="1 988"/>
        <filter val="11 739"/>
        <filter val="127 943"/>
        <filter val="15 145"/>
        <filter val="150"/>
        <filter val="165 462"/>
        <filter val="17 800"/>
        <filter val="18 371"/>
        <filter val="19 364"/>
        <filter val="2 099"/>
        <filter val="2 293"/>
        <filter val="2 394"/>
        <filter val="2 430"/>
        <filter val="2 906"/>
        <filter val="22 792"/>
        <filter val="24 580"/>
        <filter val="25 464"/>
        <filter val="26"/>
        <filter val="26 985"/>
        <filter val="27 060"/>
        <filter val="29 520"/>
        <filter val="3 226"/>
        <filter val="3 618"/>
        <filter val="312"/>
        <filter val="320"/>
        <filter val="34 711"/>
        <filter val="37 519"/>
        <filter val="4 169"/>
        <filter val="4 265"/>
        <filter val="-4 265"/>
        <filter val="4 538"/>
        <filter val="4 858"/>
        <filter val="45"/>
        <filter val="468 815"/>
        <filter val="5 376"/>
        <filter val="5 509"/>
        <filter val="505 819"/>
        <filter val="518"/>
        <filter val="55 074"/>
        <filter val="6 622"/>
        <filter val="671 281"/>
        <filter val="68 812"/>
        <filter val="681"/>
        <filter val="7 985"/>
        <filter val="712"/>
        <filter val="75"/>
        <filter val="762 885"/>
        <filter val="766 989"/>
        <filter val="789 945"/>
        <filter val="8 760"/>
        <filter val="9 952"/>
        <filter val="91 604"/>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2020.gada 17.decembra saistošajiem noteikumiem Nr.38
(protokols Nr.23, 14.punkts)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11" sqref="R11"/>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344" hidden="1" customWidth="1" outlineLevel="1"/>
    <col min="15" max="15" width="7.42578125" style="344" customWidth="1" collapsed="1"/>
    <col min="16" max="16" width="27.7109375" style="416"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457"/>
      <c r="N1" s="457"/>
      <c r="O1" s="551" t="s">
        <v>425</v>
      </c>
      <c r="P1" s="373"/>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426</v>
      </c>
      <c r="D3" s="1410"/>
      <c r="E3" s="1410"/>
      <c r="F3" s="1410"/>
      <c r="G3" s="1410"/>
      <c r="H3" s="1410"/>
      <c r="I3" s="1410"/>
      <c r="J3" s="1410"/>
      <c r="K3" s="1410"/>
      <c r="L3" s="1410"/>
      <c r="M3" s="1410"/>
      <c r="N3" s="1410"/>
      <c r="O3" s="1410"/>
      <c r="P3" s="1411"/>
      <c r="Q3" s="590"/>
    </row>
    <row r="4" spans="1:17" ht="12.75" customHeight="1" x14ac:dyDescent="0.25">
      <c r="A4" s="3" t="s">
        <v>4</v>
      </c>
      <c r="B4" s="4"/>
      <c r="C4" s="1410" t="s">
        <v>427</v>
      </c>
      <c r="D4" s="1410"/>
      <c r="E4" s="1410"/>
      <c r="F4" s="1410"/>
      <c r="G4" s="1410"/>
      <c r="H4" s="1410"/>
      <c r="I4" s="1410"/>
      <c r="J4" s="1410"/>
      <c r="K4" s="1410"/>
      <c r="L4" s="1410"/>
      <c r="M4" s="1410"/>
      <c r="N4" s="1410"/>
      <c r="O4" s="1410"/>
      <c r="P4" s="1411"/>
      <c r="Q4" s="590"/>
    </row>
    <row r="5" spans="1:17" ht="12.75" customHeight="1" x14ac:dyDescent="0.25">
      <c r="A5" s="5" t="s">
        <v>6</v>
      </c>
      <c r="B5" s="6"/>
      <c r="C5" s="1404" t="s">
        <v>428</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4"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429</v>
      </c>
      <c r="D9" s="1404"/>
      <c r="E9" s="1404"/>
      <c r="F9" s="1404"/>
      <c r="G9" s="1404"/>
      <c r="H9" s="1404"/>
      <c r="I9" s="1404"/>
      <c r="J9" s="1404"/>
      <c r="K9" s="1404"/>
      <c r="L9" s="1404"/>
      <c r="M9" s="1404"/>
      <c r="N9" s="1404"/>
      <c r="O9" s="1404"/>
      <c r="P9" s="1405"/>
      <c r="Q9" s="590"/>
    </row>
    <row r="10" spans="1:17" ht="12.75" customHeight="1" x14ac:dyDescent="0.25">
      <c r="A10" s="5"/>
      <c r="B10" s="6" t="s">
        <v>15</v>
      </c>
      <c r="C10" s="1404" t="s">
        <v>430</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431</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458"/>
      <c r="N14" s="458"/>
      <c r="O14" s="458"/>
      <c r="P14" s="374"/>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416" t="s">
        <v>34</v>
      </c>
      <c r="N16" s="1418" t="s">
        <v>35</v>
      </c>
      <c r="O16" s="1420" t="s">
        <v>36</v>
      </c>
      <c r="P16" s="1406" t="s">
        <v>37</v>
      </c>
      <c r="Q16" s="591"/>
    </row>
    <row r="17" spans="1:17" s="13" customFormat="1" ht="63.75" customHeight="1" thickBot="1" x14ac:dyDescent="0.3">
      <c r="A17" s="1407"/>
      <c r="B17" s="1388"/>
      <c r="C17" s="1393"/>
      <c r="D17" s="1395"/>
      <c r="E17" s="1397"/>
      <c r="F17" s="1399"/>
      <c r="G17" s="1378"/>
      <c r="H17" s="1380"/>
      <c r="I17" s="1401"/>
      <c r="J17" s="1378"/>
      <c r="K17" s="1380"/>
      <c r="L17" s="1382"/>
      <c r="M17" s="1417"/>
      <c r="N17" s="1419"/>
      <c r="O17" s="1421"/>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459"/>
      <c r="N18" s="460"/>
      <c r="O18" s="461"/>
      <c r="P18" s="375">
        <v>12</v>
      </c>
    </row>
    <row r="19" spans="1:17" s="29" customFormat="1" hidden="1" x14ac:dyDescent="0.25">
      <c r="A19" s="20"/>
      <c r="B19" s="21" t="s">
        <v>39</v>
      </c>
      <c r="C19" s="162"/>
      <c r="D19" s="22"/>
      <c r="E19" s="23"/>
      <c r="F19" s="24"/>
      <c r="G19" s="25"/>
      <c r="H19" s="26"/>
      <c r="I19" s="24"/>
      <c r="J19" s="27"/>
      <c r="K19" s="26"/>
      <c r="L19" s="24"/>
      <c r="M19" s="462"/>
      <c r="N19" s="463"/>
      <c r="O19" s="464"/>
      <c r="P19" s="376"/>
    </row>
    <row r="20" spans="1:17" s="29" customFormat="1" ht="12.75" thickBot="1" x14ac:dyDescent="0.3">
      <c r="A20" s="30"/>
      <c r="B20" s="31" t="s">
        <v>40</v>
      </c>
      <c r="C20" s="552">
        <f>F20+I20+L20+O20</f>
        <v>1811499</v>
      </c>
      <c r="D20" s="32">
        <f t="shared" ref="D20:E20" si="0">SUM(D21,D24,D25,D41,D43)</f>
        <v>702135</v>
      </c>
      <c r="E20" s="33">
        <f t="shared" si="0"/>
        <v>0</v>
      </c>
      <c r="F20" s="34">
        <f>SUM(F21,F24,F25,F41,F43)</f>
        <v>702135</v>
      </c>
      <c r="G20" s="32">
        <f t="shared" ref="G20:H20" si="1">SUM(G21,G24,G43)</f>
        <v>1098663</v>
      </c>
      <c r="H20" s="33">
        <f t="shared" si="1"/>
        <v>2964</v>
      </c>
      <c r="I20" s="34">
        <f>SUM(I21,I24,I43)</f>
        <v>1101627</v>
      </c>
      <c r="J20" s="35">
        <f t="shared" ref="J20:K20" si="2">SUM(J21,J26,J43)</f>
        <v>7737</v>
      </c>
      <c r="K20" s="33">
        <f t="shared" si="2"/>
        <v>0</v>
      </c>
      <c r="L20" s="34">
        <f>SUM(L21,L26,L43)</f>
        <v>7737</v>
      </c>
      <c r="M20" s="445">
        <f t="shared" ref="M20:O20" si="3">SUM(M21,M45)</f>
        <v>0</v>
      </c>
      <c r="N20" s="446">
        <f t="shared" si="3"/>
        <v>0</v>
      </c>
      <c r="O20" s="447">
        <f t="shared" si="3"/>
        <v>0</v>
      </c>
      <c r="P20" s="377"/>
    </row>
    <row r="21" spans="1:17" ht="12.75" hidden="1" thickTop="1" x14ac:dyDescent="0.25">
      <c r="A21" s="37"/>
      <c r="B21" s="38" t="s">
        <v>41</v>
      </c>
      <c r="C21" s="553">
        <f t="shared" ref="C21:C84" si="4">F21+I21+L21+O21</f>
        <v>0</v>
      </c>
      <c r="D21" s="39">
        <f t="shared" ref="D21:E21" si="5">SUM(D22:D23)</f>
        <v>0</v>
      </c>
      <c r="E21" s="40">
        <f t="shared" si="5"/>
        <v>0</v>
      </c>
      <c r="F21" s="41">
        <f>SUM(F22:F23)</f>
        <v>0</v>
      </c>
      <c r="G21" s="39">
        <f t="shared" ref="G21:H21" si="6">SUM(G22:G23)</f>
        <v>0</v>
      </c>
      <c r="H21" s="40">
        <f t="shared" si="6"/>
        <v>0</v>
      </c>
      <c r="I21" s="41">
        <f>SUM(I22:I23)</f>
        <v>0</v>
      </c>
      <c r="J21" s="42">
        <f t="shared" ref="J21:K21" si="7">SUM(J22:J23)</f>
        <v>0</v>
      </c>
      <c r="K21" s="40">
        <f t="shared" si="7"/>
        <v>0</v>
      </c>
      <c r="L21" s="41">
        <f>SUM(L22:L23)</f>
        <v>0</v>
      </c>
      <c r="M21" s="465">
        <f t="shared" ref="M21:O21" si="8">SUM(M22:M23)</f>
        <v>0</v>
      </c>
      <c r="N21" s="466">
        <f t="shared" si="8"/>
        <v>0</v>
      </c>
      <c r="O21" s="467">
        <f t="shared" si="8"/>
        <v>0</v>
      </c>
      <c r="P21" s="378"/>
    </row>
    <row r="22" spans="1:17" ht="12.75" hidden="1" thickTop="1" x14ac:dyDescent="0.25">
      <c r="A22" s="44"/>
      <c r="B22" s="45" t="s">
        <v>42</v>
      </c>
      <c r="C22" s="554">
        <f t="shared" si="4"/>
        <v>0</v>
      </c>
      <c r="D22" s="46"/>
      <c r="E22" s="47"/>
      <c r="F22" s="48">
        <f>D22+E22</f>
        <v>0</v>
      </c>
      <c r="G22" s="46"/>
      <c r="H22" s="47"/>
      <c r="I22" s="48">
        <f>G22+H22</f>
        <v>0</v>
      </c>
      <c r="J22" s="49"/>
      <c r="K22" s="47"/>
      <c r="L22" s="48">
        <f>J22+K22</f>
        <v>0</v>
      </c>
      <c r="M22" s="468"/>
      <c r="N22" s="469"/>
      <c r="O22" s="470">
        <f>M22+N22</f>
        <v>0</v>
      </c>
      <c r="P22" s="379"/>
    </row>
    <row r="23" spans="1:17" ht="12.75" hidden="1" thickTop="1" x14ac:dyDescent="0.25">
      <c r="A23" s="51"/>
      <c r="B23" s="52" t="s">
        <v>43</v>
      </c>
      <c r="C23" s="555">
        <f t="shared" si="4"/>
        <v>0</v>
      </c>
      <c r="D23" s="53"/>
      <c r="E23" s="54"/>
      <c r="F23" s="55">
        <f t="shared" ref="F23:F25" si="9">D23+E23</f>
        <v>0</v>
      </c>
      <c r="G23" s="53"/>
      <c r="H23" s="54"/>
      <c r="I23" s="55">
        <f t="shared" ref="I23:I24" si="10">G23+H23</f>
        <v>0</v>
      </c>
      <c r="J23" s="298"/>
      <c r="K23" s="54"/>
      <c r="L23" s="55">
        <f>J23+K23</f>
        <v>0</v>
      </c>
      <c r="M23" s="329"/>
      <c r="N23" s="330"/>
      <c r="O23" s="331">
        <f>M23+N23</f>
        <v>0</v>
      </c>
      <c r="P23" s="471"/>
    </row>
    <row r="24" spans="1:17" s="29" customFormat="1" ht="25.5" thickTop="1" thickBot="1" x14ac:dyDescent="0.3">
      <c r="A24" s="30">
        <v>19300</v>
      </c>
      <c r="B24" s="31" t="s">
        <v>44</v>
      </c>
      <c r="C24" s="552">
        <f>F24+I24</f>
        <v>1803762</v>
      </c>
      <c r="D24" s="472">
        <v>702135</v>
      </c>
      <c r="E24" s="473"/>
      <c r="F24" s="34">
        <f t="shared" si="9"/>
        <v>702135</v>
      </c>
      <c r="G24" s="472">
        <v>1098663</v>
      </c>
      <c r="H24" s="473">
        <v>2964</v>
      </c>
      <c r="I24" s="34">
        <f t="shared" si="10"/>
        <v>1101627</v>
      </c>
      <c r="J24" s="474" t="s">
        <v>45</v>
      </c>
      <c r="K24" s="473" t="s">
        <v>45</v>
      </c>
      <c r="L24" s="34" t="s">
        <v>45</v>
      </c>
      <c r="M24" s="445" t="s">
        <v>45</v>
      </c>
      <c r="N24" s="446" t="s">
        <v>45</v>
      </c>
      <c r="O24" s="447" t="s">
        <v>45</v>
      </c>
      <c r="P24" s="475" t="s">
        <v>392</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476" t="s">
        <v>45</v>
      </c>
      <c r="N25" s="477" t="s">
        <v>45</v>
      </c>
      <c r="O25" s="478" t="s">
        <v>45</v>
      </c>
      <c r="P25" s="383"/>
    </row>
    <row r="26" spans="1:17" s="29" customFormat="1" ht="36.75" thickTop="1" x14ac:dyDescent="0.25">
      <c r="A26" s="59">
        <v>21300</v>
      </c>
      <c r="B26" s="59" t="s">
        <v>48</v>
      </c>
      <c r="C26" s="557">
        <f>L26</f>
        <v>7687</v>
      </c>
      <c r="D26" s="68" t="s">
        <v>45</v>
      </c>
      <c r="E26" s="67" t="s">
        <v>45</v>
      </c>
      <c r="F26" s="65" t="s">
        <v>45</v>
      </c>
      <c r="G26" s="68" t="s">
        <v>45</v>
      </c>
      <c r="H26" s="67" t="s">
        <v>45</v>
      </c>
      <c r="I26" s="65" t="s">
        <v>45</v>
      </c>
      <c r="J26" s="179">
        <f t="shared" ref="J26:K26" si="11">SUM(J27,J31,J33,J36)</f>
        <v>7687</v>
      </c>
      <c r="K26" s="67">
        <f t="shared" si="11"/>
        <v>0</v>
      </c>
      <c r="L26" s="178">
        <f>SUM(L27,L31,L33,L36)</f>
        <v>7687</v>
      </c>
      <c r="M26" s="476" t="s">
        <v>45</v>
      </c>
      <c r="N26" s="477" t="s">
        <v>45</v>
      </c>
      <c r="O26" s="478" t="s">
        <v>45</v>
      </c>
      <c r="P26" s="383"/>
    </row>
    <row r="27" spans="1:17" s="29" customFormat="1" ht="24" hidden="1" x14ac:dyDescent="0.25">
      <c r="A27" s="70">
        <v>21350</v>
      </c>
      <c r="B27" s="59" t="s">
        <v>49</v>
      </c>
      <c r="C27" s="557">
        <f>L27</f>
        <v>0</v>
      </c>
      <c r="D27" s="68" t="s">
        <v>45</v>
      </c>
      <c r="E27" s="67" t="s">
        <v>45</v>
      </c>
      <c r="F27" s="65" t="s">
        <v>45</v>
      </c>
      <c r="G27" s="68" t="s">
        <v>45</v>
      </c>
      <c r="H27" s="67" t="s">
        <v>45</v>
      </c>
      <c r="I27" s="65" t="s">
        <v>45</v>
      </c>
      <c r="J27" s="179">
        <f t="shared" ref="J27:K27" si="12">SUM(J28:J30)</f>
        <v>0</v>
      </c>
      <c r="K27" s="67">
        <f t="shared" si="12"/>
        <v>0</v>
      </c>
      <c r="L27" s="178">
        <f>SUM(L28:L30)</f>
        <v>0</v>
      </c>
      <c r="M27" s="476" t="s">
        <v>45</v>
      </c>
      <c r="N27" s="477" t="s">
        <v>45</v>
      </c>
      <c r="O27" s="478" t="s">
        <v>45</v>
      </c>
      <c r="P27" s="383"/>
    </row>
    <row r="28" spans="1:17" hidden="1" x14ac:dyDescent="0.25">
      <c r="A28" s="44">
        <v>21351</v>
      </c>
      <c r="B28" s="71" t="s">
        <v>50</v>
      </c>
      <c r="C28" s="558">
        <f t="shared" ref="C28:C40" si="13">L28</f>
        <v>0</v>
      </c>
      <c r="D28" s="72" t="s">
        <v>45</v>
      </c>
      <c r="E28" s="73" t="s">
        <v>45</v>
      </c>
      <c r="F28" s="74" t="s">
        <v>45</v>
      </c>
      <c r="G28" s="72" t="s">
        <v>45</v>
      </c>
      <c r="H28" s="73" t="s">
        <v>45</v>
      </c>
      <c r="I28" s="74" t="s">
        <v>45</v>
      </c>
      <c r="J28" s="188"/>
      <c r="K28" s="76"/>
      <c r="L28" s="187">
        <f t="shared" ref="L28:L30" si="14">J28+K28</f>
        <v>0</v>
      </c>
      <c r="M28" s="479" t="s">
        <v>45</v>
      </c>
      <c r="N28" s="480" t="s">
        <v>45</v>
      </c>
      <c r="O28" s="481" t="s">
        <v>45</v>
      </c>
      <c r="P28" s="309"/>
    </row>
    <row r="29" spans="1:17" hidden="1" x14ac:dyDescent="0.25">
      <c r="A29" s="51">
        <v>21352</v>
      </c>
      <c r="B29" s="79" t="s">
        <v>51</v>
      </c>
      <c r="C29" s="559">
        <f t="shared" si="13"/>
        <v>0</v>
      </c>
      <c r="D29" s="80" t="s">
        <v>45</v>
      </c>
      <c r="E29" s="81" t="s">
        <v>45</v>
      </c>
      <c r="F29" s="82" t="s">
        <v>45</v>
      </c>
      <c r="G29" s="80" t="s">
        <v>45</v>
      </c>
      <c r="H29" s="81" t="s">
        <v>45</v>
      </c>
      <c r="I29" s="82" t="s">
        <v>45</v>
      </c>
      <c r="J29" s="193"/>
      <c r="K29" s="84"/>
      <c r="L29" s="192">
        <f t="shared" si="14"/>
        <v>0</v>
      </c>
      <c r="M29" s="482" t="s">
        <v>45</v>
      </c>
      <c r="N29" s="483" t="s">
        <v>45</v>
      </c>
      <c r="O29" s="484" t="s">
        <v>45</v>
      </c>
      <c r="P29" s="299"/>
    </row>
    <row r="30" spans="1:17" ht="24" hidden="1" x14ac:dyDescent="0.25">
      <c r="A30" s="51">
        <v>21359</v>
      </c>
      <c r="B30" s="79" t="s">
        <v>52</v>
      </c>
      <c r="C30" s="559">
        <f t="shared" si="13"/>
        <v>0</v>
      </c>
      <c r="D30" s="80" t="s">
        <v>45</v>
      </c>
      <c r="E30" s="81" t="s">
        <v>45</v>
      </c>
      <c r="F30" s="82" t="s">
        <v>45</v>
      </c>
      <c r="G30" s="80" t="s">
        <v>45</v>
      </c>
      <c r="H30" s="81" t="s">
        <v>45</v>
      </c>
      <c r="I30" s="82" t="s">
        <v>45</v>
      </c>
      <c r="J30" s="193"/>
      <c r="K30" s="84"/>
      <c r="L30" s="192">
        <f t="shared" si="14"/>
        <v>0</v>
      </c>
      <c r="M30" s="482" t="s">
        <v>45</v>
      </c>
      <c r="N30" s="483" t="s">
        <v>45</v>
      </c>
      <c r="O30" s="484" t="s">
        <v>45</v>
      </c>
      <c r="P30" s="299"/>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179">
        <f t="shared" ref="J31:K31" si="15">SUM(J32)</f>
        <v>0</v>
      </c>
      <c r="K31" s="67">
        <f t="shared" si="15"/>
        <v>0</v>
      </c>
      <c r="L31" s="178">
        <f>SUM(L32)</f>
        <v>0</v>
      </c>
      <c r="M31" s="476" t="s">
        <v>45</v>
      </c>
      <c r="N31" s="477" t="s">
        <v>45</v>
      </c>
      <c r="O31" s="478" t="s">
        <v>45</v>
      </c>
      <c r="P31" s="383"/>
    </row>
    <row r="32" spans="1:17" ht="36" hidden="1" x14ac:dyDescent="0.25">
      <c r="A32" s="88">
        <v>21379</v>
      </c>
      <c r="B32" s="89" t="s">
        <v>54</v>
      </c>
      <c r="C32" s="560">
        <f t="shared" si="13"/>
        <v>0</v>
      </c>
      <c r="D32" s="90" t="s">
        <v>45</v>
      </c>
      <c r="E32" s="91" t="s">
        <v>45</v>
      </c>
      <c r="F32" s="92" t="s">
        <v>45</v>
      </c>
      <c r="G32" s="90" t="s">
        <v>45</v>
      </c>
      <c r="H32" s="91" t="s">
        <v>45</v>
      </c>
      <c r="I32" s="92" t="s">
        <v>45</v>
      </c>
      <c r="J32" s="250"/>
      <c r="K32" s="94"/>
      <c r="L32" s="247">
        <f>J32+K32</f>
        <v>0</v>
      </c>
      <c r="M32" s="485" t="s">
        <v>45</v>
      </c>
      <c r="N32" s="486" t="s">
        <v>45</v>
      </c>
      <c r="O32" s="487" t="s">
        <v>45</v>
      </c>
      <c r="P32" s="384"/>
    </row>
    <row r="33" spans="1:16" s="29" customFormat="1" x14ac:dyDescent="0.25">
      <c r="A33" s="70">
        <v>21380</v>
      </c>
      <c r="B33" s="59" t="s">
        <v>55</v>
      </c>
      <c r="C33" s="557">
        <f t="shared" si="13"/>
        <v>3946</v>
      </c>
      <c r="D33" s="68" t="s">
        <v>45</v>
      </c>
      <c r="E33" s="67" t="s">
        <v>45</v>
      </c>
      <c r="F33" s="65" t="s">
        <v>45</v>
      </c>
      <c r="G33" s="68" t="s">
        <v>45</v>
      </c>
      <c r="H33" s="67" t="s">
        <v>45</v>
      </c>
      <c r="I33" s="65" t="s">
        <v>45</v>
      </c>
      <c r="J33" s="179">
        <f t="shared" ref="J33:K33" si="16">SUM(J34:J35)</f>
        <v>3946</v>
      </c>
      <c r="K33" s="67">
        <f t="shared" si="16"/>
        <v>0</v>
      </c>
      <c r="L33" s="178">
        <f>SUM(L34:L35)</f>
        <v>3946</v>
      </c>
      <c r="M33" s="476" t="s">
        <v>45</v>
      </c>
      <c r="N33" s="477" t="s">
        <v>45</v>
      </c>
      <c r="O33" s="478" t="s">
        <v>45</v>
      </c>
      <c r="P33" s="383"/>
    </row>
    <row r="34" spans="1:16" x14ac:dyDescent="0.25">
      <c r="A34" s="52">
        <v>21381</v>
      </c>
      <c r="B34" s="79" t="s">
        <v>56</v>
      </c>
      <c r="C34" s="559">
        <f t="shared" si="13"/>
        <v>3946</v>
      </c>
      <c r="D34" s="80" t="s">
        <v>45</v>
      </c>
      <c r="E34" s="81" t="s">
        <v>45</v>
      </c>
      <c r="F34" s="82" t="s">
        <v>45</v>
      </c>
      <c r="G34" s="80" t="s">
        <v>45</v>
      </c>
      <c r="H34" s="81" t="s">
        <v>45</v>
      </c>
      <c r="I34" s="82" t="s">
        <v>45</v>
      </c>
      <c r="J34" s="357">
        <v>3946</v>
      </c>
      <c r="K34" s="483"/>
      <c r="L34" s="241">
        <f t="shared" ref="L34:L35" si="17">J34+K34</f>
        <v>3946</v>
      </c>
      <c r="M34" s="482" t="s">
        <v>45</v>
      </c>
      <c r="N34" s="483" t="s">
        <v>45</v>
      </c>
      <c r="O34" s="484" t="s">
        <v>45</v>
      </c>
      <c r="P34" s="488"/>
    </row>
    <row r="35" spans="1:16" ht="24" hidden="1" x14ac:dyDescent="0.25">
      <c r="A35" s="52">
        <v>21383</v>
      </c>
      <c r="B35" s="79" t="s">
        <v>57</v>
      </c>
      <c r="C35" s="559">
        <f t="shared" si="13"/>
        <v>0</v>
      </c>
      <c r="D35" s="80" t="s">
        <v>45</v>
      </c>
      <c r="E35" s="81" t="s">
        <v>45</v>
      </c>
      <c r="F35" s="82" t="s">
        <v>45</v>
      </c>
      <c r="G35" s="80" t="s">
        <v>45</v>
      </c>
      <c r="H35" s="81" t="s">
        <v>45</v>
      </c>
      <c r="I35" s="82" t="s">
        <v>45</v>
      </c>
      <c r="J35" s="193"/>
      <c r="K35" s="84"/>
      <c r="L35" s="192">
        <f t="shared" si="17"/>
        <v>0</v>
      </c>
      <c r="M35" s="482" t="s">
        <v>45</v>
      </c>
      <c r="N35" s="483" t="s">
        <v>45</v>
      </c>
      <c r="O35" s="484" t="s">
        <v>45</v>
      </c>
      <c r="P35" s="313"/>
    </row>
    <row r="36" spans="1:16" s="29" customFormat="1" ht="25.5" customHeight="1" x14ac:dyDescent="0.25">
      <c r="A36" s="70">
        <v>21390</v>
      </c>
      <c r="B36" s="59" t="s">
        <v>58</v>
      </c>
      <c r="C36" s="557">
        <f t="shared" si="13"/>
        <v>3741</v>
      </c>
      <c r="D36" s="68" t="s">
        <v>45</v>
      </c>
      <c r="E36" s="67" t="s">
        <v>45</v>
      </c>
      <c r="F36" s="65" t="s">
        <v>45</v>
      </c>
      <c r="G36" s="68" t="s">
        <v>45</v>
      </c>
      <c r="H36" s="67" t="s">
        <v>45</v>
      </c>
      <c r="I36" s="65" t="s">
        <v>45</v>
      </c>
      <c r="J36" s="179">
        <f t="shared" ref="J36:K36" si="18">SUM(J37:J40)</f>
        <v>3741</v>
      </c>
      <c r="K36" s="67">
        <f t="shared" si="18"/>
        <v>0</v>
      </c>
      <c r="L36" s="178">
        <f>SUM(L37:L40)</f>
        <v>3741</v>
      </c>
      <c r="M36" s="476" t="s">
        <v>45</v>
      </c>
      <c r="N36" s="477" t="s">
        <v>45</v>
      </c>
      <c r="O36" s="478" t="s">
        <v>45</v>
      </c>
      <c r="P36" s="489"/>
    </row>
    <row r="37" spans="1:16" ht="24" hidden="1" x14ac:dyDescent="0.25">
      <c r="A37" s="45">
        <v>21391</v>
      </c>
      <c r="B37" s="71" t="s">
        <v>59</v>
      </c>
      <c r="C37" s="558">
        <f t="shared" si="13"/>
        <v>0</v>
      </c>
      <c r="D37" s="72" t="s">
        <v>45</v>
      </c>
      <c r="E37" s="73" t="s">
        <v>45</v>
      </c>
      <c r="F37" s="74" t="s">
        <v>45</v>
      </c>
      <c r="G37" s="72" t="s">
        <v>45</v>
      </c>
      <c r="H37" s="73" t="s">
        <v>45</v>
      </c>
      <c r="I37" s="74" t="s">
        <v>45</v>
      </c>
      <c r="J37" s="188"/>
      <c r="K37" s="76"/>
      <c r="L37" s="187">
        <f t="shared" ref="L37:L40" si="19">J37+K37</f>
        <v>0</v>
      </c>
      <c r="M37" s="479" t="s">
        <v>45</v>
      </c>
      <c r="N37" s="480" t="s">
        <v>45</v>
      </c>
      <c r="O37" s="481" t="s">
        <v>45</v>
      </c>
      <c r="P37" s="97"/>
    </row>
    <row r="38" spans="1:16" hidden="1" x14ac:dyDescent="0.25">
      <c r="A38" s="52">
        <v>21393</v>
      </c>
      <c r="B38" s="79" t="s">
        <v>60</v>
      </c>
      <c r="C38" s="559">
        <f t="shared" si="13"/>
        <v>0</v>
      </c>
      <c r="D38" s="80" t="s">
        <v>45</v>
      </c>
      <c r="E38" s="81" t="s">
        <v>45</v>
      </c>
      <c r="F38" s="82" t="s">
        <v>45</v>
      </c>
      <c r="G38" s="80" t="s">
        <v>45</v>
      </c>
      <c r="H38" s="81" t="s">
        <v>45</v>
      </c>
      <c r="I38" s="82" t="s">
        <v>45</v>
      </c>
      <c r="J38" s="193"/>
      <c r="K38" s="84"/>
      <c r="L38" s="192">
        <f t="shared" si="19"/>
        <v>0</v>
      </c>
      <c r="M38" s="482" t="s">
        <v>45</v>
      </c>
      <c r="N38" s="483" t="s">
        <v>45</v>
      </c>
      <c r="O38" s="484" t="s">
        <v>45</v>
      </c>
      <c r="P38" s="313"/>
    </row>
    <row r="39" spans="1:16" hidden="1" x14ac:dyDescent="0.25">
      <c r="A39" s="52">
        <v>21395</v>
      </c>
      <c r="B39" s="79" t="s">
        <v>61</v>
      </c>
      <c r="C39" s="559">
        <f t="shared" si="13"/>
        <v>0</v>
      </c>
      <c r="D39" s="80" t="s">
        <v>45</v>
      </c>
      <c r="E39" s="81" t="s">
        <v>45</v>
      </c>
      <c r="F39" s="82" t="s">
        <v>45</v>
      </c>
      <c r="G39" s="80" t="s">
        <v>45</v>
      </c>
      <c r="H39" s="81" t="s">
        <v>45</v>
      </c>
      <c r="I39" s="82" t="s">
        <v>45</v>
      </c>
      <c r="J39" s="193"/>
      <c r="K39" s="84"/>
      <c r="L39" s="192">
        <f t="shared" si="19"/>
        <v>0</v>
      </c>
      <c r="M39" s="482" t="s">
        <v>45</v>
      </c>
      <c r="N39" s="483" t="s">
        <v>45</v>
      </c>
      <c r="O39" s="484" t="s">
        <v>45</v>
      </c>
      <c r="P39" s="313"/>
    </row>
    <row r="40" spans="1:16" ht="24" x14ac:dyDescent="0.25">
      <c r="A40" s="52">
        <v>21399</v>
      </c>
      <c r="B40" s="79" t="s">
        <v>62</v>
      </c>
      <c r="C40" s="559">
        <f t="shared" si="13"/>
        <v>3741</v>
      </c>
      <c r="D40" s="80" t="s">
        <v>45</v>
      </c>
      <c r="E40" s="81" t="s">
        <v>45</v>
      </c>
      <c r="F40" s="82" t="s">
        <v>45</v>
      </c>
      <c r="G40" s="80" t="s">
        <v>45</v>
      </c>
      <c r="H40" s="81" t="s">
        <v>45</v>
      </c>
      <c r="I40" s="82" t="s">
        <v>45</v>
      </c>
      <c r="J40" s="357">
        <v>3741</v>
      </c>
      <c r="K40" s="483"/>
      <c r="L40" s="241">
        <f t="shared" si="19"/>
        <v>3741</v>
      </c>
      <c r="M40" s="482" t="s">
        <v>45</v>
      </c>
      <c r="N40" s="483" t="s">
        <v>45</v>
      </c>
      <c r="O40" s="484" t="s">
        <v>45</v>
      </c>
      <c r="P40" s="488"/>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83" t="s">
        <v>45</v>
      </c>
      <c r="K41" s="114" t="s">
        <v>45</v>
      </c>
      <c r="L41" s="112" t="s">
        <v>45</v>
      </c>
      <c r="M41" s="353" t="s">
        <v>45</v>
      </c>
      <c r="N41" s="352" t="s">
        <v>45</v>
      </c>
      <c r="O41" s="350" t="s">
        <v>45</v>
      </c>
      <c r="P41" s="391"/>
    </row>
    <row r="42" spans="1:16" s="29" customFormat="1" ht="26.25" hidden="1" customHeight="1" x14ac:dyDescent="0.25">
      <c r="A42" s="98">
        <v>21429</v>
      </c>
      <c r="B42" s="99" t="s">
        <v>64</v>
      </c>
      <c r="C42" s="561">
        <f>F42</f>
        <v>0</v>
      </c>
      <c r="D42" s="117"/>
      <c r="E42" s="118"/>
      <c r="F42" s="119">
        <f>D42+E42</f>
        <v>0</v>
      </c>
      <c r="G42" s="120" t="s">
        <v>45</v>
      </c>
      <c r="H42" s="121" t="s">
        <v>45</v>
      </c>
      <c r="I42" s="102" t="s">
        <v>45</v>
      </c>
      <c r="J42" s="217" t="s">
        <v>45</v>
      </c>
      <c r="K42" s="101" t="s">
        <v>45</v>
      </c>
      <c r="L42" s="102" t="s">
        <v>45</v>
      </c>
      <c r="M42" s="337" t="s">
        <v>45</v>
      </c>
      <c r="N42" s="338" t="s">
        <v>45</v>
      </c>
      <c r="O42" s="339" t="s">
        <v>45</v>
      </c>
      <c r="P42" s="392"/>
    </row>
    <row r="43" spans="1:16" s="29" customFormat="1" ht="24" x14ac:dyDescent="0.25">
      <c r="A43" s="70">
        <v>21490</v>
      </c>
      <c r="B43" s="59" t="s">
        <v>65</v>
      </c>
      <c r="C43" s="563">
        <f>F43+I43+L43</f>
        <v>50</v>
      </c>
      <c r="D43" s="124">
        <f t="shared" ref="D43:E43" si="21">D44</f>
        <v>0</v>
      </c>
      <c r="E43" s="125">
        <f t="shared" si="21"/>
        <v>0</v>
      </c>
      <c r="F43" s="62">
        <f>F44</f>
        <v>0</v>
      </c>
      <c r="G43" s="124">
        <f t="shared" ref="G43:L43" si="22">G44</f>
        <v>0</v>
      </c>
      <c r="H43" s="125">
        <f t="shared" si="22"/>
        <v>0</v>
      </c>
      <c r="I43" s="62">
        <f t="shared" si="22"/>
        <v>0</v>
      </c>
      <c r="J43" s="179">
        <f t="shared" si="22"/>
        <v>50</v>
      </c>
      <c r="K43" s="125">
        <f t="shared" si="22"/>
        <v>0</v>
      </c>
      <c r="L43" s="62">
        <f t="shared" si="22"/>
        <v>50</v>
      </c>
      <c r="M43" s="476" t="s">
        <v>45</v>
      </c>
      <c r="N43" s="477" t="s">
        <v>45</v>
      </c>
      <c r="O43" s="478" t="s">
        <v>45</v>
      </c>
      <c r="P43" s="383"/>
    </row>
    <row r="44" spans="1:16" s="29" customFormat="1" ht="24" x14ac:dyDescent="0.25">
      <c r="A44" s="52">
        <v>21499</v>
      </c>
      <c r="B44" s="79" t="s">
        <v>66</v>
      </c>
      <c r="C44" s="564">
        <f>F44+I44+L44</f>
        <v>50</v>
      </c>
      <c r="D44" s="127"/>
      <c r="E44" s="128"/>
      <c r="F44" s="48">
        <f>D44+E44</f>
        <v>0</v>
      </c>
      <c r="G44" s="46"/>
      <c r="H44" s="47"/>
      <c r="I44" s="48">
        <f>G44+H44</f>
        <v>0</v>
      </c>
      <c r="J44" s="367">
        <v>50</v>
      </c>
      <c r="K44" s="480"/>
      <c r="L44" s="470">
        <f>J44+K44</f>
        <v>50</v>
      </c>
      <c r="M44" s="485" t="s">
        <v>45</v>
      </c>
      <c r="N44" s="486" t="s">
        <v>45</v>
      </c>
      <c r="O44" s="487" t="s">
        <v>45</v>
      </c>
      <c r="P44" s="488"/>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490">
        <f t="shared" ref="M45:O45" si="23">SUM(M46:M47)</f>
        <v>0</v>
      </c>
      <c r="N45" s="491">
        <f t="shared" si="23"/>
        <v>0</v>
      </c>
      <c r="O45" s="492">
        <f t="shared" si="23"/>
        <v>0</v>
      </c>
      <c r="P45" s="39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493"/>
      <c r="N46" s="494"/>
      <c r="O46" s="349">
        <f t="shared" ref="O46:O47" si="25">M46+N46</f>
        <v>0</v>
      </c>
      <c r="P46" s="394"/>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493"/>
      <c r="N47" s="494"/>
      <c r="O47" s="349">
        <f t="shared" si="25"/>
        <v>0</v>
      </c>
      <c r="P47" s="394"/>
    </row>
    <row r="48" spans="1:16" hidden="1" x14ac:dyDescent="0.25">
      <c r="A48" s="139"/>
      <c r="B48" s="135"/>
      <c r="C48" s="565"/>
      <c r="D48" s="140"/>
      <c r="E48" s="141"/>
      <c r="F48" s="112"/>
      <c r="G48" s="115"/>
      <c r="H48" s="114"/>
      <c r="I48" s="112"/>
      <c r="J48" s="113"/>
      <c r="K48" s="114"/>
      <c r="L48" s="111"/>
      <c r="M48" s="347"/>
      <c r="N48" s="348"/>
      <c r="O48" s="349"/>
      <c r="P48" s="394"/>
    </row>
    <row r="49" spans="1:16" s="29" customFormat="1" hidden="1" x14ac:dyDescent="0.25">
      <c r="A49" s="142"/>
      <c r="B49" s="143" t="s">
        <v>70</v>
      </c>
      <c r="C49" s="566"/>
      <c r="D49" s="144"/>
      <c r="E49" s="145"/>
      <c r="F49" s="146"/>
      <c r="G49" s="144"/>
      <c r="H49" s="145"/>
      <c r="I49" s="146"/>
      <c r="J49" s="147"/>
      <c r="K49" s="145"/>
      <c r="L49" s="146"/>
      <c r="M49" s="495"/>
      <c r="N49" s="496"/>
      <c r="O49" s="497"/>
      <c r="P49" s="395"/>
    </row>
    <row r="50" spans="1:16" s="29" customFormat="1" ht="12.75" thickBot="1" x14ac:dyDescent="0.3">
      <c r="A50" s="149"/>
      <c r="B50" s="30" t="s">
        <v>71</v>
      </c>
      <c r="C50" s="567">
        <f t="shared" si="4"/>
        <v>1811499</v>
      </c>
      <c r="D50" s="150">
        <f t="shared" ref="D50:E50" si="26">SUM(D51,D269)</f>
        <v>702135</v>
      </c>
      <c r="E50" s="151">
        <f t="shared" si="26"/>
        <v>0</v>
      </c>
      <c r="F50" s="152">
        <f>SUM(F51,F269)</f>
        <v>702135</v>
      </c>
      <c r="G50" s="498">
        <f t="shared" ref="G50:O50" si="27">SUM(G51,G269)</f>
        <v>1098663</v>
      </c>
      <c r="H50" s="499">
        <f t="shared" si="27"/>
        <v>2964</v>
      </c>
      <c r="I50" s="500">
        <f t="shared" si="27"/>
        <v>1101627</v>
      </c>
      <c r="J50" s="153">
        <f t="shared" si="27"/>
        <v>7737</v>
      </c>
      <c r="K50" s="151">
        <f t="shared" si="27"/>
        <v>0</v>
      </c>
      <c r="L50" s="152">
        <f t="shared" si="27"/>
        <v>7737</v>
      </c>
      <c r="M50" s="498">
        <f t="shared" si="27"/>
        <v>0</v>
      </c>
      <c r="N50" s="499">
        <f t="shared" si="27"/>
        <v>0</v>
      </c>
      <c r="O50" s="500">
        <f t="shared" si="27"/>
        <v>0</v>
      </c>
      <c r="P50" s="396"/>
    </row>
    <row r="51" spans="1:16" s="29" customFormat="1" ht="36.75" thickTop="1" x14ac:dyDescent="0.25">
      <c r="A51" s="155"/>
      <c r="B51" s="156" t="s">
        <v>72</v>
      </c>
      <c r="C51" s="568">
        <f t="shared" si="4"/>
        <v>1811499</v>
      </c>
      <c r="D51" s="157">
        <f t="shared" ref="D51:E51" si="28">SUM(D52,D181)</f>
        <v>702135</v>
      </c>
      <c r="E51" s="158">
        <f t="shared" si="28"/>
        <v>0</v>
      </c>
      <c r="F51" s="159">
        <f>SUM(F52,F181)</f>
        <v>702135</v>
      </c>
      <c r="G51" s="157">
        <f t="shared" ref="G51:H51" si="29">SUM(G52,G181)</f>
        <v>1098663</v>
      </c>
      <c r="H51" s="158">
        <f t="shared" si="29"/>
        <v>2964</v>
      </c>
      <c r="I51" s="159">
        <f>SUM(I52,I181)</f>
        <v>1101627</v>
      </c>
      <c r="J51" s="160">
        <f t="shared" ref="J51:K51" si="30">SUM(J52,J181)</f>
        <v>7737</v>
      </c>
      <c r="K51" s="158">
        <f t="shared" si="30"/>
        <v>0</v>
      </c>
      <c r="L51" s="159">
        <f>SUM(L52,L181)</f>
        <v>7737</v>
      </c>
      <c r="M51" s="501">
        <f t="shared" ref="M51:O51" si="31">SUM(M52,M181)</f>
        <v>0</v>
      </c>
      <c r="N51" s="502">
        <f t="shared" si="31"/>
        <v>0</v>
      </c>
      <c r="O51" s="503">
        <f t="shared" si="31"/>
        <v>0</v>
      </c>
      <c r="P51" s="397"/>
    </row>
    <row r="52" spans="1:16" s="29" customFormat="1" ht="24" x14ac:dyDescent="0.25">
      <c r="A52" s="162"/>
      <c r="B52" s="20" t="s">
        <v>73</v>
      </c>
      <c r="C52" s="569">
        <f t="shared" si="4"/>
        <v>1782128</v>
      </c>
      <c r="D52" s="163">
        <f t="shared" ref="D52:E52" si="32">SUM(D53,D75,D160,D174)</f>
        <v>679943</v>
      </c>
      <c r="E52" s="164">
        <f t="shared" si="32"/>
        <v>0</v>
      </c>
      <c r="F52" s="165">
        <f>SUM(F53,F75,F160,F174)</f>
        <v>679943</v>
      </c>
      <c r="G52" s="163">
        <f t="shared" ref="G52:H52" si="33">SUM(G53,G75,G160,G174)</f>
        <v>1091484</v>
      </c>
      <c r="H52" s="164">
        <f t="shared" si="33"/>
        <v>2964</v>
      </c>
      <c r="I52" s="165">
        <f>SUM(I53,I75,I160,I174)</f>
        <v>1094448</v>
      </c>
      <c r="J52" s="166">
        <f t="shared" ref="J52:K52" si="34">SUM(J53,J75,J160,J174)</f>
        <v>7737</v>
      </c>
      <c r="K52" s="164">
        <f t="shared" si="34"/>
        <v>0</v>
      </c>
      <c r="L52" s="165">
        <f>SUM(L53,L75,L160,L174)</f>
        <v>7737</v>
      </c>
      <c r="M52" s="495">
        <f t="shared" ref="M52:O52" si="35">SUM(M53,M75,M160,M174)</f>
        <v>0</v>
      </c>
      <c r="N52" s="496">
        <f t="shared" si="35"/>
        <v>0</v>
      </c>
      <c r="O52" s="497">
        <f t="shared" si="35"/>
        <v>0</v>
      </c>
      <c r="P52" s="398"/>
    </row>
    <row r="53" spans="1:16" s="29" customFormat="1" x14ac:dyDescent="0.25">
      <c r="A53" s="168">
        <v>1000</v>
      </c>
      <c r="B53" s="168" t="s">
        <v>74</v>
      </c>
      <c r="C53" s="570">
        <f t="shared" si="4"/>
        <v>1614575</v>
      </c>
      <c r="D53" s="169">
        <f t="shared" ref="D53:E53" si="36">SUM(D54,D67)</f>
        <v>531398</v>
      </c>
      <c r="E53" s="170">
        <f t="shared" si="36"/>
        <v>0</v>
      </c>
      <c r="F53" s="171">
        <f>SUM(F54,F67)</f>
        <v>531398</v>
      </c>
      <c r="G53" s="169">
        <f t="shared" ref="G53:H53" si="37">SUM(G54,G67)</f>
        <v>1080213</v>
      </c>
      <c r="H53" s="170">
        <f t="shared" si="37"/>
        <v>2964</v>
      </c>
      <c r="I53" s="171">
        <f>SUM(I54,I67)</f>
        <v>1083177</v>
      </c>
      <c r="J53" s="172">
        <f t="shared" ref="J53:K53" si="38">SUM(J54,J67)</f>
        <v>0</v>
      </c>
      <c r="K53" s="170">
        <f t="shared" si="38"/>
        <v>0</v>
      </c>
      <c r="L53" s="171">
        <f>SUM(L54,L67)</f>
        <v>0</v>
      </c>
      <c r="M53" s="169">
        <f t="shared" ref="M53:O53" si="39">SUM(M54,M67)</f>
        <v>0</v>
      </c>
      <c r="N53" s="170">
        <f t="shared" si="39"/>
        <v>0</v>
      </c>
      <c r="O53" s="173">
        <f t="shared" si="39"/>
        <v>0</v>
      </c>
      <c r="P53" s="399"/>
    </row>
    <row r="54" spans="1:16" x14ac:dyDescent="0.25">
      <c r="A54" s="59">
        <v>1100</v>
      </c>
      <c r="B54" s="175" t="s">
        <v>75</v>
      </c>
      <c r="C54" s="557">
        <f t="shared" si="4"/>
        <v>1220733</v>
      </c>
      <c r="D54" s="176">
        <f t="shared" ref="D54:E54" si="40">SUM(D55,D58,D66)</f>
        <v>355032</v>
      </c>
      <c r="E54" s="177">
        <f t="shared" si="40"/>
        <v>0</v>
      </c>
      <c r="F54" s="178">
        <f>SUM(F55,F58,F66)</f>
        <v>355032</v>
      </c>
      <c r="G54" s="176">
        <f t="shared" ref="G54:H54" si="41">SUM(G55,G58,G66)</f>
        <v>863313</v>
      </c>
      <c r="H54" s="177">
        <f t="shared" si="41"/>
        <v>2388</v>
      </c>
      <c r="I54" s="178">
        <f>SUM(I55,I58,I66)</f>
        <v>865701</v>
      </c>
      <c r="J54" s="179">
        <f t="shared" ref="J54:K54" si="42">SUM(J55,J58,J66)</f>
        <v>0</v>
      </c>
      <c r="K54" s="177">
        <f t="shared" si="42"/>
        <v>0</v>
      </c>
      <c r="L54" s="178">
        <f>SUM(L55,L58,L66)</f>
        <v>0</v>
      </c>
      <c r="M54" s="504">
        <f t="shared" ref="M54:O54" si="43">SUM(M55,M58,M66)</f>
        <v>0</v>
      </c>
      <c r="N54" s="505">
        <f t="shared" si="43"/>
        <v>0</v>
      </c>
      <c r="O54" s="506">
        <f t="shared" si="43"/>
        <v>0</v>
      </c>
      <c r="P54" s="400"/>
    </row>
    <row r="55" spans="1:16" x14ac:dyDescent="0.25">
      <c r="A55" s="181">
        <v>1110</v>
      </c>
      <c r="B55" s="135" t="s">
        <v>76</v>
      </c>
      <c r="C55" s="565">
        <f t="shared" si="4"/>
        <v>1087623</v>
      </c>
      <c r="D55" s="140">
        <f t="shared" ref="D55:E55" si="44">SUM(D56:D57)</f>
        <v>283818</v>
      </c>
      <c r="E55" s="141">
        <f t="shared" si="44"/>
        <v>0</v>
      </c>
      <c r="F55" s="182">
        <f>SUM(F56:F57)</f>
        <v>283818</v>
      </c>
      <c r="G55" s="140">
        <f t="shared" ref="G55:H55" si="45">SUM(G56:G57)</f>
        <v>803805</v>
      </c>
      <c r="H55" s="141">
        <f t="shared" si="45"/>
        <v>0</v>
      </c>
      <c r="I55" s="182">
        <f>SUM(I56:I57)</f>
        <v>803805</v>
      </c>
      <c r="J55" s="183">
        <f t="shared" ref="J55:K55" si="46">SUM(J56:J57)</f>
        <v>0</v>
      </c>
      <c r="K55" s="141">
        <f t="shared" si="46"/>
        <v>0</v>
      </c>
      <c r="L55" s="182">
        <f>SUM(L56:L57)</f>
        <v>0</v>
      </c>
      <c r="M55" s="454">
        <f t="shared" ref="M55:O55" si="47">SUM(M56:M57)</f>
        <v>0</v>
      </c>
      <c r="N55" s="455">
        <f t="shared" si="47"/>
        <v>0</v>
      </c>
      <c r="O55" s="218">
        <f t="shared" si="47"/>
        <v>0</v>
      </c>
      <c r="P55" s="311"/>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364"/>
      <c r="N56" s="365"/>
      <c r="O56" s="366">
        <f t="shared" ref="O56:O57" si="51">M56+N56</f>
        <v>0</v>
      </c>
      <c r="P56" s="310"/>
    </row>
    <row r="57" spans="1:16" ht="34.5" customHeight="1" x14ac:dyDescent="0.25">
      <c r="A57" s="355">
        <v>1119</v>
      </c>
      <c r="B57" s="356" t="s">
        <v>78</v>
      </c>
      <c r="C57" s="580">
        <f t="shared" si="4"/>
        <v>1087623</v>
      </c>
      <c r="D57" s="242">
        <v>283818</v>
      </c>
      <c r="E57" s="211"/>
      <c r="F57" s="241">
        <f t="shared" si="48"/>
        <v>283818</v>
      </c>
      <c r="G57" s="242">
        <v>803805</v>
      </c>
      <c r="H57" s="211"/>
      <c r="I57" s="241">
        <f t="shared" si="49"/>
        <v>803805</v>
      </c>
      <c r="J57" s="357"/>
      <c r="K57" s="211"/>
      <c r="L57" s="241">
        <f t="shared" si="50"/>
        <v>0</v>
      </c>
      <c r="M57" s="242"/>
      <c r="N57" s="211"/>
      <c r="O57" s="241">
        <f t="shared" si="51"/>
        <v>0</v>
      </c>
      <c r="P57" s="358"/>
    </row>
    <row r="58" spans="1:16" x14ac:dyDescent="0.25">
      <c r="A58" s="195">
        <v>1140</v>
      </c>
      <c r="B58" s="79" t="s">
        <v>79</v>
      </c>
      <c r="C58" s="559">
        <f t="shared" si="4"/>
        <v>127140</v>
      </c>
      <c r="D58" s="196">
        <f t="shared" ref="D58:E58" si="52">SUM(D59:D65)</f>
        <v>65244</v>
      </c>
      <c r="E58" s="197">
        <f t="shared" si="52"/>
        <v>0</v>
      </c>
      <c r="F58" s="192">
        <f>SUM(F59:F65)</f>
        <v>65244</v>
      </c>
      <c r="G58" s="196">
        <f t="shared" ref="G58:H58" si="53">SUM(G59:G65)</f>
        <v>59508</v>
      </c>
      <c r="H58" s="197">
        <f t="shared" si="53"/>
        <v>2388</v>
      </c>
      <c r="I58" s="192">
        <f>SUM(I59:I65)</f>
        <v>61896</v>
      </c>
      <c r="J58" s="198">
        <f t="shared" ref="J58:K58" si="54">SUM(J59:J65)</f>
        <v>0</v>
      </c>
      <c r="K58" s="197">
        <f t="shared" si="54"/>
        <v>0</v>
      </c>
      <c r="L58" s="192">
        <f>SUM(L59:L65)</f>
        <v>0</v>
      </c>
      <c r="M58" s="507">
        <f t="shared" ref="M58:O58" si="55">SUM(M59:M65)</f>
        <v>0</v>
      </c>
      <c r="N58" s="508">
        <f t="shared" si="55"/>
        <v>0</v>
      </c>
      <c r="O58" s="241">
        <f t="shared" si="55"/>
        <v>0</v>
      </c>
      <c r="P58" s="208"/>
    </row>
    <row r="59" spans="1:16" x14ac:dyDescent="0.25">
      <c r="A59" s="52">
        <v>1141</v>
      </c>
      <c r="B59" s="79" t="s">
        <v>80</v>
      </c>
      <c r="C59" s="559">
        <f t="shared" si="4"/>
        <v>8360</v>
      </c>
      <c r="D59" s="190">
        <v>8360</v>
      </c>
      <c r="E59" s="191"/>
      <c r="F59" s="192">
        <f t="shared" ref="F59:F66" si="56">D59+E59</f>
        <v>8360</v>
      </c>
      <c r="G59" s="190"/>
      <c r="H59" s="191"/>
      <c r="I59" s="192">
        <f t="shared" ref="I59:I66" si="57">G59+H59</f>
        <v>0</v>
      </c>
      <c r="J59" s="193"/>
      <c r="K59" s="191"/>
      <c r="L59" s="192">
        <f t="shared" ref="L59:L66" si="58">J59+K59</f>
        <v>0</v>
      </c>
      <c r="M59" s="242"/>
      <c r="N59" s="211"/>
      <c r="O59" s="241">
        <f t="shared" ref="O59:O66" si="59">M59+N59</f>
        <v>0</v>
      </c>
      <c r="P59" s="208"/>
    </row>
    <row r="60" spans="1:16" ht="24.75" customHeight="1" x14ac:dyDescent="0.25">
      <c r="A60" s="52">
        <v>1142</v>
      </c>
      <c r="B60" s="79" t="s">
        <v>81</v>
      </c>
      <c r="C60" s="559">
        <f t="shared" si="4"/>
        <v>2124</v>
      </c>
      <c r="D60" s="190">
        <v>2124</v>
      </c>
      <c r="E60" s="191"/>
      <c r="F60" s="192">
        <f t="shared" si="56"/>
        <v>2124</v>
      </c>
      <c r="G60" s="190"/>
      <c r="H60" s="191"/>
      <c r="I60" s="192">
        <f t="shared" si="57"/>
        <v>0</v>
      </c>
      <c r="J60" s="193"/>
      <c r="K60" s="191"/>
      <c r="L60" s="192">
        <f t="shared" si="58"/>
        <v>0</v>
      </c>
      <c r="M60" s="242"/>
      <c r="N60" s="211"/>
      <c r="O60" s="241">
        <f t="shared" si="59"/>
        <v>0</v>
      </c>
      <c r="P60" s="208"/>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242"/>
      <c r="N61" s="211"/>
      <c r="O61" s="241">
        <f t="shared" si="59"/>
        <v>0</v>
      </c>
      <c r="P61" s="208"/>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242"/>
      <c r="N62" s="211"/>
      <c r="O62" s="241">
        <f t="shared" si="59"/>
        <v>0</v>
      </c>
      <c r="P62" s="208"/>
    </row>
    <row r="63" spans="1:16" x14ac:dyDescent="0.25">
      <c r="A63" s="52">
        <v>1147</v>
      </c>
      <c r="B63" s="79" t="s">
        <v>84</v>
      </c>
      <c r="C63" s="559">
        <f t="shared" si="4"/>
        <v>6079</v>
      </c>
      <c r="D63" s="190">
        <v>6079</v>
      </c>
      <c r="E63" s="191"/>
      <c r="F63" s="192">
        <f t="shared" si="56"/>
        <v>6079</v>
      </c>
      <c r="G63" s="190"/>
      <c r="H63" s="191"/>
      <c r="I63" s="192">
        <f t="shared" si="57"/>
        <v>0</v>
      </c>
      <c r="J63" s="193"/>
      <c r="K63" s="191"/>
      <c r="L63" s="192">
        <f t="shared" si="58"/>
        <v>0</v>
      </c>
      <c r="M63" s="242"/>
      <c r="N63" s="211"/>
      <c r="O63" s="241">
        <f t="shared" si="59"/>
        <v>0</v>
      </c>
      <c r="P63" s="208"/>
    </row>
    <row r="64" spans="1:16" x14ac:dyDescent="0.25">
      <c r="A64" s="52">
        <v>1148</v>
      </c>
      <c r="B64" s="79" t="s">
        <v>85</v>
      </c>
      <c r="C64" s="559">
        <f t="shared" si="4"/>
        <v>57560</v>
      </c>
      <c r="D64" s="190">
        <v>47860</v>
      </c>
      <c r="E64" s="191"/>
      <c r="F64" s="192">
        <f t="shared" si="56"/>
        <v>47860</v>
      </c>
      <c r="G64" s="190">
        <v>9700</v>
      </c>
      <c r="H64" s="191"/>
      <c r="I64" s="192">
        <f t="shared" si="57"/>
        <v>9700</v>
      </c>
      <c r="J64" s="193"/>
      <c r="K64" s="191"/>
      <c r="L64" s="192">
        <f t="shared" si="58"/>
        <v>0</v>
      </c>
      <c r="M64" s="242"/>
      <c r="N64" s="211"/>
      <c r="O64" s="241">
        <f t="shared" si="59"/>
        <v>0</v>
      </c>
      <c r="P64" s="208"/>
    </row>
    <row r="65" spans="1:16" ht="24" customHeight="1" x14ac:dyDescent="0.25">
      <c r="A65" s="52">
        <v>1149</v>
      </c>
      <c r="B65" s="79" t="s">
        <v>86</v>
      </c>
      <c r="C65" s="559">
        <f t="shared" si="4"/>
        <v>53017</v>
      </c>
      <c r="D65" s="190">
        <v>821</v>
      </c>
      <c r="E65" s="191"/>
      <c r="F65" s="192">
        <f t="shared" si="56"/>
        <v>821</v>
      </c>
      <c r="G65" s="190">
        <v>49808</v>
      </c>
      <c r="H65" s="191">
        <v>2388</v>
      </c>
      <c r="I65" s="192">
        <f t="shared" si="57"/>
        <v>52196</v>
      </c>
      <c r="J65" s="193"/>
      <c r="K65" s="191"/>
      <c r="L65" s="192">
        <f t="shared" si="58"/>
        <v>0</v>
      </c>
      <c r="M65" s="242"/>
      <c r="N65" s="211"/>
      <c r="O65" s="241">
        <f t="shared" si="59"/>
        <v>0</v>
      </c>
      <c r="P65" s="475" t="s">
        <v>392</v>
      </c>
    </row>
    <row r="66" spans="1:16" ht="36" x14ac:dyDescent="0.25">
      <c r="A66" s="369">
        <v>1150</v>
      </c>
      <c r="B66" s="370" t="s">
        <v>88</v>
      </c>
      <c r="C66" s="582">
        <f t="shared" si="4"/>
        <v>5970</v>
      </c>
      <c r="D66" s="219">
        <v>5970</v>
      </c>
      <c r="E66" s="220"/>
      <c r="F66" s="218">
        <f t="shared" si="56"/>
        <v>5970</v>
      </c>
      <c r="G66" s="219"/>
      <c r="H66" s="220"/>
      <c r="I66" s="218">
        <f t="shared" si="57"/>
        <v>0</v>
      </c>
      <c r="J66" s="371"/>
      <c r="K66" s="220"/>
      <c r="L66" s="218">
        <f t="shared" si="58"/>
        <v>0</v>
      </c>
      <c r="M66" s="219"/>
      <c r="N66" s="220"/>
      <c r="O66" s="218">
        <f t="shared" si="59"/>
        <v>0</v>
      </c>
      <c r="P66" s="372"/>
    </row>
    <row r="67" spans="1:16" ht="36" x14ac:dyDescent="0.25">
      <c r="A67" s="59">
        <v>1200</v>
      </c>
      <c r="B67" s="175" t="s">
        <v>89</v>
      </c>
      <c r="C67" s="557">
        <f t="shared" si="4"/>
        <v>393842</v>
      </c>
      <c r="D67" s="176">
        <f t="shared" ref="D67:E67" si="60">SUM(D68:D69)</f>
        <v>176366</v>
      </c>
      <c r="E67" s="177">
        <f t="shared" si="60"/>
        <v>0</v>
      </c>
      <c r="F67" s="178">
        <f>SUM(F68:F69)</f>
        <v>176366</v>
      </c>
      <c r="G67" s="176">
        <f t="shared" ref="G67:H67" si="61">SUM(G68:G69)</f>
        <v>216900</v>
      </c>
      <c r="H67" s="177">
        <f t="shared" si="61"/>
        <v>576</v>
      </c>
      <c r="I67" s="178">
        <f>SUM(I68:I69)</f>
        <v>217476</v>
      </c>
      <c r="J67" s="179">
        <f t="shared" ref="J67:K67" si="62">SUM(J68:J69)</f>
        <v>0</v>
      </c>
      <c r="K67" s="177">
        <f t="shared" si="62"/>
        <v>0</v>
      </c>
      <c r="L67" s="178">
        <f>SUM(L68:L69)</f>
        <v>0</v>
      </c>
      <c r="M67" s="504">
        <f t="shared" ref="M67:O67" si="63">SUM(M68:M69)</f>
        <v>0</v>
      </c>
      <c r="N67" s="505">
        <f t="shared" si="63"/>
        <v>0</v>
      </c>
      <c r="O67" s="506">
        <f t="shared" si="63"/>
        <v>0</v>
      </c>
      <c r="P67" s="312"/>
    </row>
    <row r="68" spans="1:16" ht="36" x14ac:dyDescent="0.25">
      <c r="A68" s="509">
        <v>1210</v>
      </c>
      <c r="B68" s="363" t="s">
        <v>90</v>
      </c>
      <c r="C68" s="581">
        <f t="shared" si="4"/>
        <v>305346</v>
      </c>
      <c r="D68" s="364">
        <v>95070</v>
      </c>
      <c r="E68" s="365"/>
      <c r="F68" s="366">
        <f>D68+E68</f>
        <v>95070</v>
      </c>
      <c r="G68" s="185">
        <v>209700</v>
      </c>
      <c r="H68" s="186">
        <v>576</v>
      </c>
      <c r="I68" s="187">
        <f>G68+H68</f>
        <v>210276</v>
      </c>
      <c r="J68" s="367"/>
      <c r="K68" s="365"/>
      <c r="L68" s="366">
        <f>J68+K68</f>
        <v>0</v>
      </c>
      <c r="M68" s="364"/>
      <c r="N68" s="365"/>
      <c r="O68" s="366">
        <f t="shared" ref="O68" si="64">M68+N68</f>
        <v>0</v>
      </c>
      <c r="P68" s="475" t="s">
        <v>432</v>
      </c>
    </row>
    <row r="69" spans="1:16" ht="24" x14ac:dyDescent="0.25">
      <c r="A69" s="195">
        <v>1220</v>
      </c>
      <c r="B69" s="79" t="s">
        <v>92</v>
      </c>
      <c r="C69" s="559">
        <f t="shared" si="4"/>
        <v>88496</v>
      </c>
      <c r="D69" s="196">
        <f t="shared" ref="D69:E69" si="65">SUM(D70:D74)</f>
        <v>81296</v>
      </c>
      <c r="E69" s="197">
        <f t="shared" si="65"/>
        <v>0</v>
      </c>
      <c r="F69" s="192">
        <f>SUM(F70:F74)</f>
        <v>81296</v>
      </c>
      <c r="G69" s="196">
        <f t="shared" ref="G69:H69" si="66">SUM(G70:G74)</f>
        <v>7200</v>
      </c>
      <c r="H69" s="197">
        <f t="shared" si="66"/>
        <v>0</v>
      </c>
      <c r="I69" s="192">
        <f>SUM(I70:I74)</f>
        <v>7200</v>
      </c>
      <c r="J69" s="198">
        <f t="shared" ref="J69:K69" si="67">SUM(J70:J74)</f>
        <v>0</v>
      </c>
      <c r="K69" s="197">
        <f t="shared" si="67"/>
        <v>0</v>
      </c>
      <c r="L69" s="192">
        <f>SUM(L70:L74)</f>
        <v>0</v>
      </c>
      <c r="M69" s="507">
        <f t="shared" ref="M69:O69" si="68">SUM(M70:M74)</f>
        <v>0</v>
      </c>
      <c r="N69" s="508">
        <f t="shared" si="68"/>
        <v>0</v>
      </c>
      <c r="O69" s="241">
        <f t="shared" si="68"/>
        <v>0</v>
      </c>
      <c r="P69" s="208"/>
    </row>
    <row r="70" spans="1:16" ht="60" x14ac:dyDescent="0.25">
      <c r="A70" s="355">
        <v>1221</v>
      </c>
      <c r="B70" s="356" t="s">
        <v>93</v>
      </c>
      <c r="C70" s="580">
        <f t="shared" si="4"/>
        <v>62546</v>
      </c>
      <c r="D70" s="242">
        <v>55346</v>
      </c>
      <c r="E70" s="211"/>
      <c r="F70" s="241">
        <f t="shared" ref="F70:F74" si="69">D70+E70</f>
        <v>55346</v>
      </c>
      <c r="G70" s="242">
        <v>7200</v>
      </c>
      <c r="H70" s="211"/>
      <c r="I70" s="241">
        <f t="shared" ref="I70:I74" si="70">G70+H70</f>
        <v>7200</v>
      </c>
      <c r="J70" s="357"/>
      <c r="K70" s="211"/>
      <c r="L70" s="241">
        <f t="shared" ref="L70:L74" si="71">J70+K70</f>
        <v>0</v>
      </c>
      <c r="M70" s="242"/>
      <c r="N70" s="211"/>
      <c r="O70" s="241">
        <f t="shared" ref="O70:O74" si="72">M70+N70</f>
        <v>0</v>
      </c>
      <c r="P70" s="35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242"/>
      <c r="N71" s="211"/>
      <c r="O71" s="241">
        <f t="shared" si="72"/>
        <v>0</v>
      </c>
      <c r="P71" s="208"/>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242"/>
      <c r="N72" s="211"/>
      <c r="O72" s="241">
        <f t="shared" si="72"/>
        <v>0</v>
      </c>
      <c r="P72" s="208"/>
    </row>
    <row r="73" spans="1:16" ht="36" x14ac:dyDescent="0.25">
      <c r="A73" s="52">
        <v>1227</v>
      </c>
      <c r="B73" s="79" t="s">
        <v>96</v>
      </c>
      <c r="C73" s="559">
        <f t="shared" si="4"/>
        <v>22624</v>
      </c>
      <c r="D73" s="190">
        <v>22624</v>
      </c>
      <c r="E73" s="191"/>
      <c r="F73" s="192">
        <f t="shared" si="69"/>
        <v>22624</v>
      </c>
      <c r="G73" s="190"/>
      <c r="H73" s="191"/>
      <c r="I73" s="192">
        <f t="shared" si="70"/>
        <v>0</v>
      </c>
      <c r="J73" s="193"/>
      <c r="K73" s="191"/>
      <c r="L73" s="192">
        <f t="shared" si="71"/>
        <v>0</v>
      </c>
      <c r="M73" s="242"/>
      <c r="N73" s="211"/>
      <c r="O73" s="241">
        <f t="shared" si="72"/>
        <v>0</v>
      </c>
      <c r="P73" s="208"/>
    </row>
    <row r="74" spans="1:16" ht="60" x14ac:dyDescent="0.25">
      <c r="A74" s="355">
        <v>1228</v>
      </c>
      <c r="B74" s="356" t="s">
        <v>97</v>
      </c>
      <c r="C74" s="580">
        <f t="shared" si="4"/>
        <v>3326</v>
      </c>
      <c r="D74" s="242">
        <v>3326</v>
      </c>
      <c r="E74" s="211"/>
      <c r="F74" s="241">
        <f t="shared" si="69"/>
        <v>3326</v>
      </c>
      <c r="G74" s="242"/>
      <c r="H74" s="211"/>
      <c r="I74" s="241">
        <f t="shared" si="70"/>
        <v>0</v>
      </c>
      <c r="J74" s="357"/>
      <c r="K74" s="211"/>
      <c r="L74" s="241">
        <f t="shared" si="71"/>
        <v>0</v>
      </c>
      <c r="M74" s="242"/>
      <c r="N74" s="211"/>
      <c r="O74" s="241">
        <f t="shared" si="72"/>
        <v>0</v>
      </c>
      <c r="P74" s="358"/>
    </row>
    <row r="75" spans="1:16" x14ac:dyDescent="0.25">
      <c r="A75" s="168">
        <v>2000</v>
      </c>
      <c r="B75" s="168" t="s">
        <v>98</v>
      </c>
      <c r="C75" s="570">
        <f t="shared" si="4"/>
        <v>167553</v>
      </c>
      <c r="D75" s="169">
        <f t="shared" ref="D75:O75" si="73">SUM(D76,D83,D120,D151,D152)</f>
        <v>148545</v>
      </c>
      <c r="E75" s="170">
        <f t="shared" si="73"/>
        <v>0</v>
      </c>
      <c r="F75" s="171">
        <f t="shared" si="73"/>
        <v>148545</v>
      </c>
      <c r="G75" s="169">
        <f t="shared" si="73"/>
        <v>11271</v>
      </c>
      <c r="H75" s="170">
        <f t="shared" si="73"/>
        <v>0</v>
      </c>
      <c r="I75" s="171">
        <f t="shared" si="73"/>
        <v>11271</v>
      </c>
      <c r="J75" s="172">
        <f t="shared" si="73"/>
        <v>7737</v>
      </c>
      <c r="K75" s="170">
        <f t="shared" si="73"/>
        <v>0</v>
      </c>
      <c r="L75" s="171">
        <f t="shared" si="73"/>
        <v>7737</v>
      </c>
      <c r="M75" s="169">
        <f t="shared" si="73"/>
        <v>0</v>
      </c>
      <c r="N75" s="170">
        <f t="shared" si="73"/>
        <v>0</v>
      </c>
      <c r="O75" s="173">
        <f t="shared" si="73"/>
        <v>0</v>
      </c>
      <c r="P75" s="399"/>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504">
        <f t="shared" ref="M76:O76" si="77">SUM(M77,M80)</f>
        <v>0</v>
      </c>
      <c r="N76" s="505">
        <f t="shared" si="77"/>
        <v>0</v>
      </c>
      <c r="O76" s="506">
        <f t="shared" si="77"/>
        <v>0</v>
      </c>
      <c r="P76" s="31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510">
        <f t="shared" ref="M77:O77" si="81">SUM(M78:M79)</f>
        <v>0</v>
      </c>
      <c r="N77" s="511">
        <f t="shared" si="81"/>
        <v>0</v>
      </c>
      <c r="O77" s="366">
        <f t="shared" si="81"/>
        <v>0</v>
      </c>
      <c r="P77" s="310"/>
    </row>
    <row r="78" spans="1:16" hidden="1" x14ac:dyDescent="0.25">
      <c r="A78" s="355">
        <v>2111</v>
      </c>
      <c r="B78" s="356" t="s">
        <v>101</v>
      </c>
      <c r="C78" s="580">
        <f t="shared" si="4"/>
        <v>0</v>
      </c>
      <c r="D78" s="242">
        <v>0</v>
      </c>
      <c r="E78" s="211"/>
      <c r="F78" s="241">
        <f t="shared" ref="F78:F79" si="82">D78+E78</f>
        <v>0</v>
      </c>
      <c r="G78" s="242"/>
      <c r="H78" s="211"/>
      <c r="I78" s="241">
        <f t="shared" ref="I78:I79" si="83">G78+H78</f>
        <v>0</v>
      </c>
      <c r="J78" s="357"/>
      <c r="K78" s="211"/>
      <c r="L78" s="241">
        <f t="shared" ref="L78:L79" si="84">J78+K78</f>
        <v>0</v>
      </c>
      <c r="M78" s="242"/>
      <c r="N78" s="211"/>
      <c r="O78" s="241">
        <f t="shared" ref="O78:O79" si="85">M78+N78</f>
        <v>0</v>
      </c>
      <c r="P78" s="358"/>
    </row>
    <row r="79" spans="1:16" ht="24" hidden="1" x14ac:dyDescent="0.25">
      <c r="A79" s="355">
        <v>2112</v>
      </c>
      <c r="B79" s="356" t="s">
        <v>102</v>
      </c>
      <c r="C79" s="580">
        <f t="shared" si="4"/>
        <v>0</v>
      </c>
      <c r="D79" s="242">
        <v>0</v>
      </c>
      <c r="E79" s="211"/>
      <c r="F79" s="241">
        <f t="shared" si="82"/>
        <v>0</v>
      </c>
      <c r="G79" s="242"/>
      <c r="H79" s="211"/>
      <c r="I79" s="241">
        <f t="shared" si="83"/>
        <v>0</v>
      </c>
      <c r="J79" s="357"/>
      <c r="K79" s="211"/>
      <c r="L79" s="241">
        <f t="shared" si="84"/>
        <v>0</v>
      </c>
      <c r="M79" s="242"/>
      <c r="N79" s="211"/>
      <c r="O79" s="241">
        <f t="shared" si="85"/>
        <v>0</v>
      </c>
      <c r="P79" s="358"/>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507">
        <f t="shared" ref="M80:O80" si="89">SUM(M81:M82)</f>
        <v>0</v>
      </c>
      <c r="N80" s="508">
        <f t="shared" si="89"/>
        <v>0</v>
      </c>
      <c r="O80" s="241">
        <f t="shared" si="89"/>
        <v>0</v>
      </c>
      <c r="P80" s="208"/>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242"/>
      <c r="N81" s="211"/>
      <c r="O81" s="241">
        <f t="shared" ref="O81:O82" si="93">M81+N81</f>
        <v>0</v>
      </c>
      <c r="P81" s="208"/>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242"/>
      <c r="N82" s="211"/>
      <c r="O82" s="241">
        <f t="shared" si="93"/>
        <v>0</v>
      </c>
      <c r="P82" s="208"/>
    </row>
    <row r="83" spans="1:16" x14ac:dyDescent="0.25">
      <c r="A83" s="59">
        <v>2200</v>
      </c>
      <c r="B83" s="175" t="s">
        <v>104</v>
      </c>
      <c r="C83" s="557">
        <f t="shared" si="4"/>
        <v>115613</v>
      </c>
      <c r="D83" s="176">
        <f t="shared" ref="D83:E83" si="94">SUM(D84,D85,D91,D99,D107,D108,D114,D119)</f>
        <v>103055</v>
      </c>
      <c r="E83" s="177">
        <f t="shared" si="94"/>
        <v>0</v>
      </c>
      <c r="F83" s="178">
        <f>SUM(F84,F85,F91,F99,F107,F108,F114,F119)</f>
        <v>103055</v>
      </c>
      <c r="G83" s="176">
        <f t="shared" ref="G83:H83" si="95">SUM(G84,G85,G91,G99,G107,G108,G114,G119)</f>
        <v>5571</v>
      </c>
      <c r="H83" s="177">
        <f t="shared" si="95"/>
        <v>0</v>
      </c>
      <c r="I83" s="178">
        <f>SUM(I84,I85,I91,I99,I107,I108,I114,I119)</f>
        <v>5571</v>
      </c>
      <c r="J83" s="179">
        <f t="shared" ref="J83:K83" si="96">SUM(J84,J85,J91,J99,J107,J108,J114,J119)</f>
        <v>6987</v>
      </c>
      <c r="K83" s="177">
        <f t="shared" si="96"/>
        <v>0</v>
      </c>
      <c r="L83" s="178">
        <f>SUM(L84,L85,L91,L99,L107,L108,L114,L119)</f>
        <v>6987</v>
      </c>
      <c r="M83" s="504">
        <f t="shared" ref="M83:O83" si="97">SUM(M84,M85,M91,M99,M107,M108,M114,M119)</f>
        <v>0</v>
      </c>
      <c r="N83" s="505">
        <f t="shared" si="97"/>
        <v>0</v>
      </c>
      <c r="O83" s="506">
        <f t="shared" si="97"/>
        <v>0</v>
      </c>
      <c r="P83" s="405"/>
    </row>
    <row r="84" spans="1:16" x14ac:dyDescent="0.25">
      <c r="A84" s="181">
        <v>2210</v>
      </c>
      <c r="B84" s="135" t="s">
        <v>105</v>
      </c>
      <c r="C84" s="565">
        <f t="shared" si="4"/>
        <v>798</v>
      </c>
      <c r="D84" s="199">
        <v>798</v>
      </c>
      <c r="E84" s="200"/>
      <c r="F84" s="182">
        <f>D84+E84</f>
        <v>798</v>
      </c>
      <c r="G84" s="199"/>
      <c r="H84" s="200"/>
      <c r="I84" s="182">
        <f>G84+H84</f>
        <v>0</v>
      </c>
      <c r="J84" s="371">
        <v>0</v>
      </c>
      <c r="K84" s="220"/>
      <c r="L84" s="218">
        <f>J84+K84</f>
        <v>0</v>
      </c>
      <c r="M84" s="219"/>
      <c r="N84" s="220"/>
      <c r="O84" s="218">
        <f t="shared" ref="O84" si="98">M84+N84</f>
        <v>0</v>
      </c>
      <c r="P84" s="311"/>
    </row>
    <row r="85" spans="1:16" ht="24" x14ac:dyDescent="0.25">
      <c r="A85" s="195">
        <v>2220</v>
      </c>
      <c r="B85" s="79" t="s">
        <v>106</v>
      </c>
      <c r="C85" s="559">
        <f t="shared" ref="C85:C148" si="99">F85+I85+L85+O85</f>
        <v>79851</v>
      </c>
      <c r="D85" s="196">
        <f t="shared" ref="D85:E85" si="100">SUM(D86:D90)</f>
        <v>72864</v>
      </c>
      <c r="E85" s="197">
        <f t="shared" si="100"/>
        <v>0</v>
      </c>
      <c r="F85" s="192">
        <f>SUM(F86:F90)</f>
        <v>72864</v>
      </c>
      <c r="G85" s="196">
        <f t="shared" ref="G85:H85" si="101">SUM(G86:G90)</f>
        <v>0</v>
      </c>
      <c r="H85" s="197">
        <f t="shared" si="101"/>
        <v>0</v>
      </c>
      <c r="I85" s="192">
        <f>SUM(I86:I90)</f>
        <v>0</v>
      </c>
      <c r="J85" s="198">
        <f t="shared" ref="J85:K85" si="102">SUM(J86:J90)</f>
        <v>6987</v>
      </c>
      <c r="K85" s="197">
        <f t="shared" si="102"/>
        <v>0</v>
      </c>
      <c r="L85" s="192">
        <f>SUM(L86:L90)</f>
        <v>6987</v>
      </c>
      <c r="M85" s="507">
        <f t="shared" ref="M85:O85" si="103">SUM(M86:M90)</f>
        <v>0</v>
      </c>
      <c r="N85" s="508">
        <f t="shared" si="103"/>
        <v>0</v>
      </c>
      <c r="O85" s="241">
        <f t="shared" si="103"/>
        <v>0</v>
      </c>
      <c r="P85" s="208"/>
    </row>
    <row r="86" spans="1:16" x14ac:dyDescent="0.25">
      <c r="A86" s="355">
        <v>2221</v>
      </c>
      <c r="B86" s="356" t="s">
        <v>107</v>
      </c>
      <c r="C86" s="580">
        <f t="shared" si="99"/>
        <v>52693</v>
      </c>
      <c r="D86" s="242">
        <v>51666</v>
      </c>
      <c r="E86" s="211"/>
      <c r="F86" s="241">
        <f t="shared" ref="F86:F90" si="104">D86+E86</f>
        <v>51666</v>
      </c>
      <c r="G86" s="242"/>
      <c r="H86" s="211"/>
      <c r="I86" s="241">
        <f t="shared" ref="I86:I90" si="105">G86+H86</f>
        <v>0</v>
      </c>
      <c r="J86" s="357">
        <v>1027</v>
      </c>
      <c r="K86" s="211"/>
      <c r="L86" s="241">
        <f t="shared" ref="L86:L90" si="106">J86+K86</f>
        <v>1027</v>
      </c>
      <c r="M86" s="242"/>
      <c r="N86" s="211"/>
      <c r="O86" s="241">
        <f t="shared" ref="O86:O90" si="107">M86+N86</f>
        <v>0</v>
      </c>
      <c r="P86" s="358"/>
    </row>
    <row r="87" spans="1:16" ht="24" x14ac:dyDescent="0.25">
      <c r="A87" s="355">
        <v>2222</v>
      </c>
      <c r="B87" s="356" t="s">
        <v>108</v>
      </c>
      <c r="C87" s="580">
        <f t="shared" si="99"/>
        <v>4713</v>
      </c>
      <c r="D87" s="242">
        <v>3139</v>
      </c>
      <c r="E87" s="211"/>
      <c r="F87" s="241">
        <f t="shared" si="104"/>
        <v>3139</v>
      </c>
      <c r="G87" s="242"/>
      <c r="H87" s="211"/>
      <c r="I87" s="241">
        <f t="shared" si="105"/>
        <v>0</v>
      </c>
      <c r="J87" s="357">
        <v>1574</v>
      </c>
      <c r="K87" s="211"/>
      <c r="L87" s="241">
        <f t="shared" si="106"/>
        <v>1574</v>
      </c>
      <c r="M87" s="242"/>
      <c r="N87" s="211"/>
      <c r="O87" s="241">
        <f t="shared" si="107"/>
        <v>0</v>
      </c>
      <c r="P87" s="358"/>
    </row>
    <row r="88" spans="1:16" x14ac:dyDescent="0.25">
      <c r="A88" s="355">
        <v>2223</v>
      </c>
      <c r="B88" s="356" t="s">
        <v>109</v>
      </c>
      <c r="C88" s="580">
        <f t="shared" si="99"/>
        <v>21216</v>
      </c>
      <c r="D88" s="242">
        <v>16830</v>
      </c>
      <c r="E88" s="211"/>
      <c r="F88" s="241">
        <f t="shared" si="104"/>
        <v>16830</v>
      </c>
      <c r="G88" s="242"/>
      <c r="H88" s="211"/>
      <c r="I88" s="241">
        <f t="shared" si="105"/>
        <v>0</v>
      </c>
      <c r="J88" s="357">
        <v>4386</v>
      </c>
      <c r="K88" s="211"/>
      <c r="L88" s="241">
        <f t="shared" si="106"/>
        <v>4386</v>
      </c>
      <c r="M88" s="242"/>
      <c r="N88" s="211"/>
      <c r="O88" s="241">
        <f t="shared" si="107"/>
        <v>0</v>
      </c>
      <c r="P88" s="358"/>
    </row>
    <row r="89" spans="1:16" ht="48" x14ac:dyDescent="0.25">
      <c r="A89" s="355">
        <v>2224</v>
      </c>
      <c r="B89" s="356" t="s">
        <v>110</v>
      </c>
      <c r="C89" s="580">
        <f t="shared" si="99"/>
        <v>1229</v>
      </c>
      <c r="D89" s="242">
        <v>1229</v>
      </c>
      <c r="E89" s="211"/>
      <c r="F89" s="241">
        <f t="shared" si="104"/>
        <v>1229</v>
      </c>
      <c r="G89" s="242"/>
      <c r="H89" s="211"/>
      <c r="I89" s="241">
        <f t="shared" si="105"/>
        <v>0</v>
      </c>
      <c r="J89" s="357"/>
      <c r="K89" s="211"/>
      <c r="L89" s="241">
        <f t="shared" si="106"/>
        <v>0</v>
      </c>
      <c r="M89" s="242"/>
      <c r="N89" s="211"/>
      <c r="O89" s="241">
        <f t="shared" si="107"/>
        <v>0</v>
      </c>
      <c r="P89" s="35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242"/>
      <c r="N90" s="211"/>
      <c r="O90" s="241">
        <f t="shared" si="107"/>
        <v>0</v>
      </c>
      <c r="P90" s="475" t="s">
        <v>433</v>
      </c>
    </row>
    <row r="91" spans="1:16" x14ac:dyDescent="0.25">
      <c r="A91" s="195">
        <v>2230</v>
      </c>
      <c r="B91" s="79" t="s">
        <v>112</v>
      </c>
      <c r="C91" s="559">
        <f t="shared" si="99"/>
        <v>21869</v>
      </c>
      <c r="D91" s="196">
        <f t="shared" ref="D91:E91" si="108">SUM(D92:D98)</f>
        <v>16298</v>
      </c>
      <c r="E91" s="197">
        <f t="shared" si="108"/>
        <v>0</v>
      </c>
      <c r="F91" s="192">
        <f>SUM(F92:F98)</f>
        <v>16298</v>
      </c>
      <c r="G91" s="196">
        <f t="shared" ref="G91:H91" si="109">SUM(G92:G98)</f>
        <v>5571</v>
      </c>
      <c r="H91" s="197">
        <f t="shared" si="109"/>
        <v>0</v>
      </c>
      <c r="I91" s="192">
        <f>SUM(I92:I98)</f>
        <v>5571</v>
      </c>
      <c r="J91" s="198">
        <f t="shared" ref="J91:K91" si="110">SUM(J92:J98)</f>
        <v>0</v>
      </c>
      <c r="K91" s="197">
        <f t="shared" si="110"/>
        <v>0</v>
      </c>
      <c r="L91" s="192">
        <f>SUM(L92:L98)</f>
        <v>0</v>
      </c>
      <c r="M91" s="507">
        <f t="shared" ref="M91:O91" si="111">SUM(M92:M98)</f>
        <v>0</v>
      </c>
      <c r="N91" s="508">
        <f t="shared" si="111"/>
        <v>0</v>
      </c>
      <c r="O91" s="241">
        <f t="shared" si="111"/>
        <v>0</v>
      </c>
      <c r="P91" s="208"/>
    </row>
    <row r="92" spans="1:16" ht="24" x14ac:dyDescent="0.25">
      <c r="A92" s="355">
        <v>2231</v>
      </c>
      <c r="B92" s="356" t="s">
        <v>113</v>
      </c>
      <c r="C92" s="580">
        <f t="shared" si="99"/>
        <v>6281</v>
      </c>
      <c r="D92" s="242">
        <v>1170</v>
      </c>
      <c r="E92" s="211"/>
      <c r="F92" s="241">
        <f t="shared" ref="F92:F98" si="112">D92+E92</f>
        <v>1170</v>
      </c>
      <c r="G92" s="242">
        <v>5111</v>
      </c>
      <c r="H92" s="211"/>
      <c r="I92" s="241">
        <f t="shared" ref="I92:I98" si="113">G92+H92</f>
        <v>5111</v>
      </c>
      <c r="J92" s="357"/>
      <c r="K92" s="211"/>
      <c r="L92" s="241">
        <f t="shared" ref="L92:L98" si="114">J92+K92</f>
        <v>0</v>
      </c>
      <c r="M92" s="242"/>
      <c r="N92" s="211"/>
      <c r="O92" s="241">
        <f t="shared" ref="O92:O98" si="115">M92+N92</f>
        <v>0</v>
      </c>
      <c r="P92" s="35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242"/>
      <c r="N93" s="211"/>
      <c r="O93" s="241">
        <f t="shared" si="115"/>
        <v>0</v>
      </c>
      <c r="P93" s="208"/>
    </row>
    <row r="94" spans="1:16" ht="24" x14ac:dyDescent="0.25">
      <c r="A94" s="45">
        <v>2233</v>
      </c>
      <c r="B94" s="71" t="s">
        <v>115</v>
      </c>
      <c r="C94" s="558">
        <f t="shared" si="99"/>
        <v>460</v>
      </c>
      <c r="D94" s="185"/>
      <c r="E94" s="186"/>
      <c r="F94" s="187">
        <f t="shared" si="112"/>
        <v>0</v>
      </c>
      <c r="G94" s="185">
        <v>460</v>
      </c>
      <c r="H94" s="186"/>
      <c r="I94" s="187">
        <f t="shared" si="113"/>
        <v>460</v>
      </c>
      <c r="J94" s="188"/>
      <c r="K94" s="186"/>
      <c r="L94" s="187">
        <f t="shared" si="114"/>
        <v>0</v>
      </c>
      <c r="M94" s="364"/>
      <c r="N94" s="365"/>
      <c r="O94" s="366">
        <f t="shared" si="115"/>
        <v>0</v>
      </c>
      <c r="P94" s="310"/>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242"/>
      <c r="N95" s="211"/>
      <c r="O95" s="241">
        <f t="shared" si="115"/>
        <v>0</v>
      </c>
      <c r="P95" s="208"/>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242"/>
      <c r="N96" s="211"/>
      <c r="O96" s="241">
        <f t="shared" si="115"/>
        <v>0</v>
      </c>
      <c r="P96" s="208" t="s">
        <v>434</v>
      </c>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242"/>
      <c r="N97" s="211"/>
      <c r="O97" s="241">
        <f t="shared" si="115"/>
        <v>0</v>
      </c>
      <c r="P97" s="208"/>
    </row>
    <row r="98" spans="1:16" x14ac:dyDescent="0.25">
      <c r="A98" s="355">
        <v>2239</v>
      </c>
      <c r="B98" s="356" t="s">
        <v>119</v>
      </c>
      <c r="C98" s="580">
        <f t="shared" si="99"/>
        <v>15128</v>
      </c>
      <c r="D98" s="242">
        <v>15128</v>
      </c>
      <c r="E98" s="211"/>
      <c r="F98" s="241">
        <f t="shared" si="112"/>
        <v>15128</v>
      </c>
      <c r="G98" s="242"/>
      <c r="H98" s="211"/>
      <c r="I98" s="241">
        <f t="shared" si="113"/>
        <v>0</v>
      </c>
      <c r="J98" s="357"/>
      <c r="K98" s="211"/>
      <c r="L98" s="241">
        <f t="shared" si="114"/>
        <v>0</v>
      </c>
      <c r="M98" s="242"/>
      <c r="N98" s="211"/>
      <c r="O98" s="241">
        <f t="shared" si="115"/>
        <v>0</v>
      </c>
      <c r="P98" s="358"/>
    </row>
    <row r="99" spans="1:16" ht="36" x14ac:dyDescent="0.25">
      <c r="A99" s="195">
        <v>2240</v>
      </c>
      <c r="B99" s="79" t="s">
        <v>120</v>
      </c>
      <c r="C99" s="559">
        <f t="shared" si="99"/>
        <v>8126</v>
      </c>
      <c r="D99" s="196">
        <f t="shared" ref="D99:E99" si="116">SUM(D100:D106)</f>
        <v>8126</v>
      </c>
      <c r="E99" s="197">
        <f t="shared" si="116"/>
        <v>0</v>
      </c>
      <c r="F99" s="192">
        <f>SUM(F100:F106)</f>
        <v>8126</v>
      </c>
      <c r="G99" s="507">
        <f t="shared" ref="G99:H99" si="117">SUM(G100:G106)</f>
        <v>0</v>
      </c>
      <c r="H99" s="508">
        <f t="shared" si="117"/>
        <v>0</v>
      </c>
      <c r="I99" s="241">
        <f>SUM(I100:I106)</f>
        <v>0</v>
      </c>
      <c r="J99" s="512">
        <f t="shared" ref="J99:K99" si="118">SUM(J100:J106)</f>
        <v>0</v>
      </c>
      <c r="K99" s="508">
        <f t="shared" si="118"/>
        <v>0</v>
      </c>
      <c r="L99" s="241">
        <f>SUM(L100:L106)</f>
        <v>0</v>
      </c>
      <c r="M99" s="507">
        <f t="shared" ref="M99:O99" si="119">SUM(M100:M106)</f>
        <v>0</v>
      </c>
      <c r="N99" s="508">
        <f t="shared" si="119"/>
        <v>0</v>
      </c>
      <c r="O99" s="241">
        <f t="shared" si="119"/>
        <v>0</v>
      </c>
      <c r="P99" s="208"/>
    </row>
    <row r="100" spans="1:16" hidden="1" x14ac:dyDescent="0.25">
      <c r="A100" s="52">
        <v>2241</v>
      </c>
      <c r="B100" s="79" t="s">
        <v>121</v>
      </c>
      <c r="C100" s="559">
        <f t="shared" si="99"/>
        <v>0</v>
      </c>
      <c r="D100" s="190"/>
      <c r="E100" s="191"/>
      <c r="F100" s="192">
        <f t="shared" ref="F100:F107" si="120">D100+E100</f>
        <v>0</v>
      </c>
      <c r="G100" s="242"/>
      <c r="H100" s="211"/>
      <c r="I100" s="241">
        <f t="shared" ref="I100:I107" si="121">G100+H100</f>
        <v>0</v>
      </c>
      <c r="J100" s="357"/>
      <c r="K100" s="211"/>
      <c r="L100" s="241">
        <f t="shared" ref="L100:L107" si="122">J100+K100</f>
        <v>0</v>
      </c>
      <c r="M100" s="242"/>
      <c r="N100" s="211"/>
      <c r="O100" s="241">
        <f t="shared" ref="O100:O107" si="123">M100+N100</f>
        <v>0</v>
      </c>
      <c r="P100" s="208"/>
    </row>
    <row r="101" spans="1:16" ht="24" x14ac:dyDescent="0.25">
      <c r="A101" s="355">
        <v>2242</v>
      </c>
      <c r="B101" s="356" t="s">
        <v>122</v>
      </c>
      <c r="C101" s="580">
        <f t="shared" si="99"/>
        <v>1217</v>
      </c>
      <c r="D101" s="242">
        <v>1217</v>
      </c>
      <c r="E101" s="211"/>
      <c r="F101" s="241">
        <f t="shared" si="120"/>
        <v>1217</v>
      </c>
      <c r="G101" s="242"/>
      <c r="H101" s="211"/>
      <c r="I101" s="241">
        <f t="shared" si="121"/>
        <v>0</v>
      </c>
      <c r="J101" s="357"/>
      <c r="K101" s="211"/>
      <c r="L101" s="241">
        <f t="shared" si="122"/>
        <v>0</v>
      </c>
      <c r="M101" s="242"/>
      <c r="N101" s="211"/>
      <c r="O101" s="241">
        <f t="shared" si="123"/>
        <v>0</v>
      </c>
      <c r="P101" s="358"/>
    </row>
    <row r="102" spans="1:16" ht="24" x14ac:dyDescent="0.25">
      <c r="A102" s="52">
        <v>2243</v>
      </c>
      <c r="B102" s="79" t="s">
        <v>123</v>
      </c>
      <c r="C102" s="559">
        <f t="shared" si="99"/>
        <v>1620</v>
      </c>
      <c r="D102" s="190">
        <v>1620</v>
      </c>
      <c r="E102" s="191"/>
      <c r="F102" s="192">
        <f t="shared" si="120"/>
        <v>1620</v>
      </c>
      <c r="G102" s="242"/>
      <c r="H102" s="211"/>
      <c r="I102" s="241">
        <f t="shared" si="121"/>
        <v>0</v>
      </c>
      <c r="J102" s="357"/>
      <c r="K102" s="211"/>
      <c r="L102" s="241">
        <f t="shared" si="122"/>
        <v>0</v>
      </c>
      <c r="M102" s="242"/>
      <c r="N102" s="211"/>
      <c r="O102" s="241">
        <f t="shared" si="123"/>
        <v>0</v>
      </c>
      <c r="P102" s="208"/>
    </row>
    <row r="103" spans="1:16" x14ac:dyDescent="0.25">
      <c r="A103" s="355">
        <v>2244</v>
      </c>
      <c r="B103" s="356" t="s">
        <v>124</v>
      </c>
      <c r="C103" s="580">
        <f t="shared" si="99"/>
        <v>5289</v>
      </c>
      <c r="D103" s="242">
        <v>5289</v>
      </c>
      <c r="E103" s="211"/>
      <c r="F103" s="241">
        <f t="shared" si="120"/>
        <v>5289</v>
      </c>
      <c r="G103" s="242"/>
      <c r="H103" s="211"/>
      <c r="I103" s="241">
        <f t="shared" si="121"/>
        <v>0</v>
      </c>
      <c r="J103" s="357"/>
      <c r="K103" s="211"/>
      <c r="L103" s="241">
        <f t="shared" si="122"/>
        <v>0</v>
      </c>
      <c r="M103" s="242"/>
      <c r="N103" s="211"/>
      <c r="O103" s="241">
        <f t="shared" si="123"/>
        <v>0</v>
      </c>
      <c r="P103" s="35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242"/>
      <c r="N104" s="211"/>
      <c r="O104" s="241">
        <f t="shared" si="123"/>
        <v>0</v>
      </c>
      <c r="P104" s="208"/>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242"/>
      <c r="N105" s="211"/>
      <c r="O105" s="241">
        <f t="shared" si="123"/>
        <v>0</v>
      </c>
      <c r="P105" s="208"/>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242"/>
      <c r="N106" s="211"/>
      <c r="O106" s="241">
        <f t="shared" si="123"/>
        <v>0</v>
      </c>
      <c r="P106" s="208"/>
    </row>
    <row r="107" spans="1:16" x14ac:dyDescent="0.25">
      <c r="A107" s="195">
        <v>2250</v>
      </c>
      <c r="B107" s="79" t="s">
        <v>128</v>
      </c>
      <c r="C107" s="559">
        <f t="shared" si="99"/>
        <v>3455</v>
      </c>
      <c r="D107" s="190">
        <v>3455</v>
      </c>
      <c r="E107" s="191"/>
      <c r="F107" s="192">
        <f t="shared" si="120"/>
        <v>3455</v>
      </c>
      <c r="G107" s="190"/>
      <c r="H107" s="191"/>
      <c r="I107" s="192">
        <f t="shared" si="121"/>
        <v>0</v>
      </c>
      <c r="J107" s="193"/>
      <c r="K107" s="191"/>
      <c r="L107" s="192">
        <f t="shared" si="122"/>
        <v>0</v>
      </c>
      <c r="M107" s="242"/>
      <c r="N107" s="211"/>
      <c r="O107" s="241">
        <f t="shared" si="123"/>
        <v>0</v>
      </c>
      <c r="P107" s="208"/>
    </row>
    <row r="108" spans="1:16" x14ac:dyDescent="0.25">
      <c r="A108" s="195">
        <v>2260</v>
      </c>
      <c r="B108" s="79" t="s">
        <v>129</v>
      </c>
      <c r="C108" s="559">
        <f t="shared" si="99"/>
        <v>1514</v>
      </c>
      <c r="D108" s="196">
        <f t="shared" ref="D108:E108" si="124">SUM(D109:D113)</f>
        <v>1514</v>
      </c>
      <c r="E108" s="197">
        <f t="shared" si="124"/>
        <v>0</v>
      </c>
      <c r="F108" s="192">
        <f>SUM(F109:F113)</f>
        <v>1514</v>
      </c>
      <c r="G108" s="196">
        <f t="shared" ref="G108:H108" si="125">SUM(G109:G113)</f>
        <v>0</v>
      </c>
      <c r="H108" s="197">
        <f t="shared" si="125"/>
        <v>0</v>
      </c>
      <c r="I108" s="192">
        <f>SUM(I109:I113)</f>
        <v>0</v>
      </c>
      <c r="J108" s="198">
        <f t="shared" ref="J108:K108" si="126">SUM(J109:J113)</f>
        <v>0</v>
      </c>
      <c r="K108" s="197">
        <f t="shared" si="126"/>
        <v>0</v>
      </c>
      <c r="L108" s="192">
        <f>SUM(L109:L113)</f>
        <v>0</v>
      </c>
      <c r="M108" s="507">
        <f t="shared" ref="M108:O108" si="127">SUM(M109:M113)</f>
        <v>0</v>
      </c>
      <c r="N108" s="508">
        <f t="shared" si="127"/>
        <v>0</v>
      </c>
      <c r="O108" s="241">
        <f t="shared" si="127"/>
        <v>0</v>
      </c>
      <c r="P108" s="208"/>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242"/>
      <c r="N109" s="211"/>
      <c r="O109" s="241">
        <f t="shared" ref="O109:O113" si="131">M109+N109</f>
        <v>0</v>
      </c>
      <c r="P109" s="208"/>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242"/>
      <c r="N110" s="211"/>
      <c r="O110" s="241">
        <f t="shared" si="131"/>
        <v>0</v>
      </c>
      <c r="P110" s="208"/>
    </row>
    <row r="111" spans="1:16" x14ac:dyDescent="0.25">
      <c r="A111" s="52">
        <v>2263</v>
      </c>
      <c r="B111" s="79" t="s">
        <v>132</v>
      </c>
      <c r="C111" s="559">
        <f t="shared" si="99"/>
        <v>1462</v>
      </c>
      <c r="D111" s="190">
        <v>1462</v>
      </c>
      <c r="E111" s="191"/>
      <c r="F111" s="192">
        <f t="shared" si="128"/>
        <v>1462</v>
      </c>
      <c r="G111" s="190"/>
      <c r="H111" s="191"/>
      <c r="I111" s="192">
        <f t="shared" si="129"/>
        <v>0</v>
      </c>
      <c r="J111" s="193"/>
      <c r="K111" s="191"/>
      <c r="L111" s="192">
        <f t="shared" si="130"/>
        <v>0</v>
      </c>
      <c r="M111" s="242"/>
      <c r="N111" s="211"/>
      <c r="O111" s="241">
        <f t="shared" si="131"/>
        <v>0</v>
      </c>
      <c r="P111" s="208"/>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242"/>
      <c r="N112" s="211"/>
      <c r="O112" s="241">
        <f t="shared" si="131"/>
        <v>0</v>
      </c>
      <c r="P112" s="208"/>
    </row>
    <row r="113" spans="1:16" x14ac:dyDescent="0.25">
      <c r="A113" s="52">
        <v>2269</v>
      </c>
      <c r="B113" s="79" t="s">
        <v>134</v>
      </c>
      <c r="C113" s="559">
        <f t="shared" si="99"/>
        <v>52</v>
      </c>
      <c r="D113" s="190">
        <v>52</v>
      </c>
      <c r="E113" s="191"/>
      <c r="F113" s="192">
        <f t="shared" si="128"/>
        <v>52</v>
      </c>
      <c r="G113" s="190"/>
      <c r="H113" s="191"/>
      <c r="I113" s="192">
        <f t="shared" si="129"/>
        <v>0</v>
      </c>
      <c r="J113" s="193"/>
      <c r="K113" s="191"/>
      <c r="L113" s="192">
        <f t="shared" si="130"/>
        <v>0</v>
      </c>
      <c r="M113" s="242"/>
      <c r="N113" s="211"/>
      <c r="O113" s="241">
        <f t="shared" si="131"/>
        <v>0</v>
      </c>
      <c r="P113" s="208"/>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507">
        <f t="shared" ref="M114:O114" si="135">SUM(M115:M118)</f>
        <v>0</v>
      </c>
      <c r="N114" s="508">
        <f t="shared" si="135"/>
        <v>0</v>
      </c>
      <c r="O114" s="241">
        <f t="shared" si="135"/>
        <v>0</v>
      </c>
      <c r="P114" s="208"/>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242"/>
      <c r="N115" s="211"/>
      <c r="O115" s="241">
        <f t="shared" ref="O115:O119" si="139">M115+N115</f>
        <v>0</v>
      </c>
      <c r="P115" s="208"/>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242"/>
      <c r="N116" s="211"/>
      <c r="O116" s="241">
        <f t="shared" si="139"/>
        <v>0</v>
      </c>
      <c r="P116" s="208"/>
    </row>
    <row r="117" spans="1:16" ht="24" hidden="1" x14ac:dyDescent="0.25">
      <c r="A117" s="52">
        <v>2275</v>
      </c>
      <c r="B117" s="79" t="s">
        <v>138</v>
      </c>
      <c r="C117" s="559">
        <f t="shared" si="99"/>
        <v>0</v>
      </c>
      <c r="D117" s="190"/>
      <c r="E117" s="191"/>
      <c r="F117" s="192">
        <f t="shared" si="136"/>
        <v>0</v>
      </c>
      <c r="G117" s="190">
        <v>0</v>
      </c>
      <c r="H117" s="191"/>
      <c r="I117" s="192">
        <f t="shared" si="137"/>
        <v>0</v>
      </c>
      <c r="J117" s="193"/>
      <c r="K117" s="191"/>
      <c r="L117" s="192">
        <f t="shared" si="138"/>
        <v>0</v>
      </c>
      <c r="M117" s="242"/>
      <c r="N117" s="211"/>
      <c r="O117" s="241">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242"/>
      <c r="N118" s="211"/>
      <c r="O118" s="241">
        <f t="shared" si="139"/>
        <v>0</v>
      </c>
      <c r="P118" s="208"/>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242"/>
      <c r="N119" s="211"/>
      <c r="O119" s="241">
        <f t="shared" si="139"/>
        <v>0</v>
      </c>
      <c r="P119" s="208"/>
    </row>
    <row r="120" spans="1:16" ht="38.25" customHeight="1" x14ac:dyDescent="0.25">
      <c r="A120" s="130">
        <v>2300</v>
      </c>
      <c r="B120" s="99" t="s">
        <v>141</v>
      </c>
      <c r="C120" s="561">
        <f t="shared" si="99"/>
        <v>51714</v>
      </c>
      <c r="D120" s="214">
        <f t="shared" ref="D120:E120" si="140">SUM(D121,D126,D130,D131,D134,D138,D146,D147,D150)</f>
        <v>45264</v>
      </c>
      <c r="E120" s="215">
        <f t="shared" si="140"/>
        <v>0</v>
      </c>
      <c r="F120" s="216">
        <f>SUM(F121,F126,F130,F131,F134,F138,F146,F147,F150)</f>
        <v>45264</v>
      </c>
      <c r="G120" s="214">
        <f t="shared" ref="G120:H120" si="141">SUM(G121,G126,G130,G131,G134,G138,G146,G147,G150)</f>
        <v>5700</v>
      </c>
      <c r="H120" s="215">
        <f t="shared" si="141"/>
        <v>0</v>
      </c>
      <c r="I120" s="216">
        <f>SUM(I121,I126,I130,I131,I134,I138,I146,I147,I150)</f>
        <v>5700</v>
      </c>
      <c r="J120" s="217">
        <f t="shared" ref="J120:K120" si="142">SUM(J121,J126,J130,J131,J134,J138,J146,J147,J150)</f>
        <v>750</v>
      </c>
      <c r="K120" s="215">
        <f t="shared" si="142"/>
        <v>0</v>
      </c>
      <c r="L120" s="216">
        <f>SUM(L121,L126,L130,L131,L134,L138,L146,L147,L150)</f>
        <v>750</v>
      </c>
      <c r="M120" s="513">
        <f t="shared" ref="M120:O120" si="143">SUM(M121,M126,M130,M131,M134,M138,M146,M147,M150)</f>
        <v>0</v>
      </c>
      <c r="N120" s="514">
        <f t="shared" si="143"/>
        <v>0</v>
      </c>
      <c r="O120" s="515">
        <f t="shared" si="143"/>
        <v>0</v>
      </c>
      <c r="P120" s="405"/>
    </row>
    <row r="121" spans="1:16" ht="24" x14ac:dyDescent="0.25">
      <c r="A121" s="203">
        <v>2310</v>
      </c>
      <c r="B121" s="71" t="s">
        <v>142</v>
      </c>
      <c r="C121" s="558">
        <f t="shared" si="99"/>
        <v>14509</v>
      </c>
      <c r="D121" s="204">
        <f t="shared" ref="D121:O121" si="144">SUM(D122:D125)</f>
        <v>14509</v>
      </c>
      <c r="E121" s="205">
        <f t="shared" si="144"/>
        <v>0</v>
      </c>
      <c r="F121" s="187">
        <f t="shared" si="144"/>
        <v>14509</v>
      </c>
      <c r="G121" s="510">
        <f t="shared" si="144"/>
        <v>0</v>
      </c>
      <c r="H121" s="511">
        <f t="shared" si="144"/>
        <v>0</v>
      </c>
      <c r="I121" s="366">
        <f t="shared" si="144"/>
        <v>0</v>
      </c>
      <c r="J121" s="516">
        <f t="shared" si="144"/>
        <v>0</v>
      </c>
      <c r="K121" s="511">
        <f t="shared" si="144"/>
        <v>0</v>
      </c>
      <c r="L121" s="366">
        <f t="shared" si="144"/>
        <v>0</v>
      </c>
      <c r="M121" s="510">
        <f t="shared" si="144"/>
        <v>0</v>
      </c>
      <c r="N121" s="511">
        <f t="shared" si="144"/>
        <v>0</v>
      </c>
      <c r="O121" s="366">
        <f t="shared" si="144"/>
        <v>0</v>
      </c>
      <c r="P121" s="310"/>
    </row>
    <row r="122" spans="1:16" x14ac:dyDescent="0.25">
      <c r="A122" s="355">
        <v>2311</v>
      </c>
      <c r="B122" s="356" t="s">
        <v>143</v>
      </c>
      <c r="C122" s="580">
        <f t="shared" si="99"/>
        <v>5193</v>
      </c>
      <c r="D122" s="242">
        <v>5193</v>
      </c>
      <c r="E122" s="211"/>
      <c r="F122" s="241">
        <f t="shared" ref="F122:F125" si="145">D122+E122</f>
        <v>5193</v>
      </c>
      <c r="G122" s="242"/>
      <c r="H122" s="211"/>
      <c r="I122" s="241">
        <f t="shared" ref="I122:I125" si="146">G122+H122</f>
        <v>0</v>
      </c>
      <c r="J122" s="357"/>
      <c r="K122" s="211"/>
      <c r="L122" s="241">
        <f t="shared" ref="L122:L125" si="147">J122+K122</f>
        <v>0</v>
      </c>
      <c r="M122" s="242"/>
      <c r="N122" s="211"/>
      <c r="O122" s="241">
        <f t="shared" ref="O122:O125" si="148">M122+N122</f>
        <v>0</v>
      </c>
      <c r="P122" s="358"/>
    </row>
    <row r="123" spans="1:16" x14ac:dyDescent="0.25">
      <c r="A123" s="52">
        <v>2312</v>
      </c>
      <c r="B123" s="79" t="s">
        <v>144</v>
      </c>
      <c r="C123" s="559">
        <f t="shared" si="99"/>
        <v>8876</v>
      </c>
      <c r="D123" s="190">
        <v>8876</v>
      </c>
      <c r="E123" s="191"/>
      <c r="F123" s="192">
        <f t="shared" si="145"/>
        <v>8876</v>
      </c>
      <c r="G123" s="242"/>
      <c r="H123" s="211"/>
      <c r="I123" s="241">
        <f t="shared" si="146"/>
        <v>0</v>
      </c>
      <c r="J123" s="357"/>
      <c r="K123" s="211"/>
      <c r="L123" s="241">
        <f t="shared" si="147"/>
        <v>0</v>
      </c>
      <c r="M123" s="242"/>
      <c r="N123" s="211"/>
      <c r="O123" s="241">
        <f t="shared" si="148"/>
        <v>0</v>
      </c>
      <c r="P123" s="208"/>
    </row>
    <row r="124" spans="1:16" hidden="1" x14ac:dyDescent="0.25">
      <c r="A124" s="52">
        <v>2313</v>
      </c>
      <c r="B124" s="79" t="s">
        <v>145</v>
      </c>
      <c r="C124" s="559">
        <f t="shared" si="99"/>
        <v>0</v>
      </c>
      <c r="D124" s="190"/>
      <c r="E124" s="191"/>
      <c r="F124" s="192">
        <f t="shared" si="145"/>
        <v>0</v>
      </c>
      <c r="G124" s="242"/>
      <c r="H124" s="211"/>
      <c r="I124" s="241">
        <f t="shared" si="146"/>
        <v>0</v>
      </c>
      <c r="J124" s="357"/>
      <c r="K124" s="211"/>
      <c r="L124" s="241">
        <f t="shared" si="147"/>
        <v>0</v>
      </c>
      <c r="M124" s="242"/>
      <c r="N124" s="211"/>
      <c r="O124" s="241">
        <f t="shared" si="148"/>
        <v>0</v>
      </c>
      <c r="P124" s="208"/>
    </row>
    <row r="125" spans="1:16" ht="27.75" customHeight="1" x14ac:dyDescent="0.25">
      <c r="A125" s="355">
        <v>2314</v>
      </c>
      <c r="B125" s="356" t="s">
        <v>146</v>
      </c>
      <c r="C125" s="580">
        <f t="shared" si="99"/>
        <v>440</v>
      </c>
      <c r="D125" s="242">
        <v>440</v>
      </c>
      <c r="E125" s="211"/>
      <c r="F125" s="241">
        <f t="shared" si="145"/>
        <v>440</v>
      </c>
      <c r="G125" s="242"/>
      <c r="H125" s="211"/>
      <c r="I125" s="241">
        <f t="shared" si="146"/>
        <v>0</v>
      </c>
      <c r="J125" s="357"/>
      <c r="K125" s="211"/>
      <c r="L125" s="241">
        <f t="shared" si="147"/>
        <v>0</v>
      </c>
      <c r="M125" s="242"/>
      <c r="N125" s="211"/>
      <c r="O125" s="241">
        <f t="shared" si="148"/>
        <v>0</v>
      </c>
      <c r="P125" s="358"/>
    </row>
    <row r="126" spans="1:16" x14ac:dyDescent="0.25">
      <c r="A126" s="195">
        <v>2320</v>
      </c>
      <c r="B126" s="79" t="s">
        <v>147</v>
      </c>
      <c r="C126" s="559">
        <f t="shared" si="99"/>
        <v>1472</v>
      </c>
      <c r="D126" s="196">
        <f t="shared" ref="D126:E126" si="149">SUM(D127:D129)</f>
        <v>722</v>
      </c>
      <c r="E126" s="197">
        <f t="shared" si="149"/>
        <v>0</v>
      </c>
      <c r="F126" s="192">
        <f>SUM(F127:F129)</f>
        <v>722</v>
      </c>
      <c r="G126" s="507">
        <f t="shared" ref="G126:H126" si="150">SUM(G127:G129)</f>
        <v>0</v>
      </c>
      <c r="H126" s="508">
        <f t="shared" si="150"/>
        <v>0</v>
      </c>
      <c r="I126" s="241">
        <f>SUM(I127:I129)</f>
        <v>0</v>
      </c>
      <c r="J126" s="198">
        <f t="shared" ref="J126:K126" si="151">SUM(J127:J129)</f>
        <v>750</v>
      </c>
      <c r="K126" s="197">
        <f t="shared" si="151"/>
        <v>0</v>
      </c>
      <c r="L126" s="192">
        <f>SUM(L127:L129)</f>
        <v>750</v>
      </c>
      <c r="M126" s="507">
        <f t="shared" ref="M126:O126" si="152">SUM(M127:M129)</f>
        <v>0</v>
      </c>
      <c r="N126" s="508">
        <f t="shared" si="152"/>
        <v>0</v>
      </c>
      <c r="O126" s="241">
        <f t="shared" si="152"/>
        <v>0</v>
      </c>
      <c r="P126" s="208"/>
    </row>
    <row r="127" spans="1:16" hidden="1" x14ac:dyDescent="0.25">
      <c r="A127" s="52">
        <v>2321</v>
      </c>
      <c r="B127" s="79" t="s">
        <v>148</v>
      </c>
      <c r="C127" s="559">
        <f t="shared" si="99"/>
        <v>0</v>
      </c>
      <c r="D127" s="190"/>
      <c r="E127" s="191"/>
      <c r="F127" s="192">
        <f t="shared" ref="F127:F130" si="153">D127+E127</f>
        <v>0</v>
      </c>
      <c r="G127" s="242"/>
      <c r="H127" s="211"/>
      <c r="I127" s="241">
        <f t="shared" ref="I127:I130" si="154">G127+H127</f>
        <v>0</v>
      </c>
      <c r="J127" s="193"/>
      <c r="K127" s="191"/>
      <c r="L127" s="192">
        <f t="shared" ref="L127:L130" si="155">J127+K127</f>
        <v>0</v>
      </c>
      <c r="M127" s="242"/>
      <c r="N127" s="211"/>
      <c r="O127" s="241">
        <f t="shared" ref="O127:O130" si="156">M127+N127</f>
        <v>0</v>
      </c>
      <c r="P127" s="208"/>
    </row>
    <row r="128" spans="1:16" x14ac:dyDescent="0.25">
      <c r="A128" s="355">
        <v>2322</v>
      </c>
      <c r="B128" s="356" t="s">
        <v>149</v>
      </c>
      <c r="C128" s="580">
        <f t="shared" si="99"/>
        <v>1472</v>
      </c>
      <c r="D128" s="242">
        <v>722</v>
      </c>
      <c r="E128" s="211"/>
      <c r="F128" s="241">
        <f t="shared" si="153"/>
        <v>722</v>
      </c>
      <c r="G128" s="242"/>
      <c r="H128" s="211"/>
      <c r="I128" s="241">
        <f t="shared" si="154"/>
        <v>0</v>
      </c>
      <c r="J128" s="357">
        <v>750</v>
      </c>
      <c r="K128" s="211"/>
      <c r="L128" s="241">
        <f t="shared" si="155"/>
        <v>750</v>
      </c>
      <c r="M128" s="242"/>
      <c r="N128" s="211"/>
      <c r="O128" s="241">
        <f t="shared" si="156"/>
        <v>0</v>
      </c>
      <c r="P128" s="358"/>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242"/>
      <c r="N129" s="211"/>
      <c r="O129" s="241">
        <f t="shared" si="156"/>
        <v>0</v>
      </c>
      <c r="P129" s="208"/>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242"/>
      <c r="N130" s="211"/>
      <c r="O130" s="241">
        <f t="shared" si="156"/>
        <v>0</v>
      </c>
      <c r="P130" s="208"/>
    </row>
    <row r="131" spans="1:16" ht="39" customHeight="1" x14ac:dyDescent="0.25">
      <c r="A131" s="195">
        <v>2340</v>
      </c>
      <c r="B131" s="79" t="s">
        <v>152</v>
      </c>
      <c r="C131" s="559">
        <f t="shared" si="99"/>
        <v>360</v>
      </c>
      <c r="D131" s="196">
        <f t="shared" ref="D131:E131" si="157">SUM(D132:D133)</f>
        <v>360</v>
      </c>
      <c r="E131" s="197">
        <f t="shared" si="157"/>
        <v>0</v>
      </c>
      <c r="F131" s="192">
        <f>SUM(F132:F133)</f>
        <v>360</v>
      </c>
      <c r="G131" s="196">
        <f t="shared" ref="G131:H131" si="158">SUM(G132:G133)</f>
        <v>0</v>
      </c>
      <c r="H131" s="197">
        <f t="shared" si="158"/>
        <v>0</v>
      </c>
      <c r="I131" s="192">
        <f>SUM(I132:I133)</f>
        <v>0</v>
      </c>
      <c r="J131" s="198">
        <f t="shared" ref="J131:K131" si="159">SUM(J132:J133)</f>
        <v>0</v>
      </c>
      <c r="K131" s="197">
        <f t="shared" si="159"/>
        <v>0</v>
      </c>
      <c r="L131" s="192">
        <f>SUM(L132:L133)</f>
        <v>0</v>
      </c>
      <c r="M131" s="507">
        <f t="shared" ref="M131:O131" si="160">SUM(M132:M133)</f>
        <v>0</v>
      </c>
      <c r="N131" s="508">
        <f t="shared" si="160"/>
        <v>0</v>
      </c>
      <c r="O131" s="241">
        <f t="shared" si="160"/>
        <v>0</v>
      </c>
      <c r="P131" s="208"/>
    </row>
    <row r="132" spans="1:16" x14ac:dyDescent="0.25">
      <c r="A132" s="52">
        <v>2341</v>
      </c>
      <c r="B132" s="79" t="s">
        <v>153</v>
      </c>
      <c r="C132" s="559">
        <f t="shared" si="99"/>
        <v>360</v>
      </c>
      <c r="D132" s="190">
        <v>360</v>
      </c>
      <c r="E132" s="191"/>
      <c r="F132" s="192">
        <f t="shared" ref="F132:F133" si="161">D132+E132</f>
        <v>360</v>
      </c>
      <c r="G132" s="190"/>
      <c r="H132" s="191"/>
      <c r="I132" s="192">
        <f t="shared" ref="I132:I133" si="162">G132+H132</f>
        <v>0</v>
      </c>
      <c r="J132" s="193"/>
      <c r="K132" s="191"/>
      <c r="L132" s="192">
        <f t="shared" ref="L132:L133" si="163">J132+K132</f>
        <v>0</v>
      </c>
      <c r="M132" s="242"/>
      <c r="N132" s="211"/>
      <c r="O132" s="241">
        <f t="shared" ref="O132:O133" si="164">M132+N132</f>
        <v>0</v>
      </c>
      <c r="P132" s="208"/>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242"/>
      <c r="N133" s="211"/>
      <c r="O133" s="241">
        <f t="shared" si="164"/>
        <v>0</v>
      </c>
      <c r="P133" s="208"/>
    </row>
    <row r="134" spans="1:16" ht="15" customHeight="1" x14ac:dyDescent="0.25">
      <c r="A134" s="181">
        <v>2350</v>
      </c>
      <c r="B134" s="135" t="s">
        <v>155</v>
      </c>
      <c r="C134" s="565">
        <f t="shared" si="99"/>
        <v>6146</v>
      </c>
      <c r="D134" s="140">
        <f t="shared" ref="D134:E134" si="165">SUM(D135:D137)</f>
        <v>6146</v>
      </c>
      <c r="E134" s="141">
        <f t="shared" si="165"/>
        <v>0</v>
      </c>
      <c r="F134" s="182">
        <f>SUM(F135:F137)</f>
        <v>6146</v>
      </c>
      <c r="G134" s="140">
        <f t="shared" ref="G134:H134" si="166">SUM(G135:G137)</f>
        <v>0</v>
      </c>
      <c r="H134" s="141">
        <f t="shared" si="166"/>
        <v>0</v>
      </c>
      <c r="I134" s="182">
        <f>SUM(I135:I137)</f>
        <v>0</v>
      </c>
      <c r="J134" s="183">
        <f t="shared" ref="J134:K134" si="167">SUM(J135:J137)</f>
        <v>0</v>
      </c>
      <c r="K134" s="141">
        <f t="shared" si="167"/>
        <v>0</v>
      </c>
      <c r="L134" s="182">
        <f>SUM(L135:L137)</f>
        <v>0</v>
      </c>
      <c r="M134" s="454">
        <f t="shared" ref="M134:O134" si="168">SUM(M135:M137)</f>
        <v>0</v>
      </c>
      <c r="N134" s="455">
        <f t="shared" si="168"/>
        <v>0</v>
      </c>
      <c r="O134" s="218">
        <f t="shared" si="168"/>
        <v>0</v>
      </c>
      <c r="P134" s="311"/>
    </row>
    <row r="135" spans="1:16" x14ac:dyDescent="0.25">
      <c r="A135" s="362">
        <v>2351</v>
      </c>
      <c r="B135" s="363" t="s">
        <v>156</v>
      </c>
      <c r="C135" s="581">
        <f t="shared" si="99"/>
        <v>1346</v>
      </c>
      <c r="D135" s="364">
        <v>1346</v>
      </c>
      <c r="E135" s="365"/>
      <c r="F135" s="366">
        <f t="shared" ref="F135:F137" si="169">D135+E135</f>
        <v>1346</v>
      </c>
      <c r="G135" s="364"/>
      <c r="H135" s="365"/>
      <c r="I135" s="366">
        <f t="shared" ref="I135:I137" si="170">G135+H135</f>
        <v>0</v>
      </c>
      <c r="J135" s="367"/>
      <c r="K135" s="365"/>
      <c r="L135" s="366">
        <f t="shared" ref="L135:L137" si="171">J135+K135</f>
        <v>0</v>
      </c>
      <c r="M135" s="364"/>
      <c r="N135" s="365"/>
      <c r="O135" s="366">
        <f t="shared" ref="O135:O137" si="172">M135+N135</f>
        <v>0</v>
      </c>
      <c r="P135" s="517"/>
    </row>
    <row r="136" spans="1:16" ht="24" x14ac:dyDescent="0.25">
      <c r="A136" s="355">
        <v>2352</v>
      </c>
      <c r="B136" s="356" t="s">
        <v>157</v>
      </c>
      <c r="C136" s="580">
        <f t="shared" si="99"/>
        <v>4800</v>
      </c>
      <c r="D136" s="242">
        <v>4800</v>
      </c>
      <c r="E136" s="211"/>
      <c r="F136" s="241">
        <f t="shared" si="169"/>
        <v>4800</v>
      </c>
      <c r="G136" s="242"/>
      <c r="H136" s="211"/>
      <c r="I136" s="241">
        <f t="shared" si="170"/>
        <v>0</v>
      </c>
      <c r="J136" s="357"/>
      <c r="K136" s="211"/>
      <c r="L136" s="241">
        <f t="shared" si="171"/>
        <v>0</v>
      </c>
      <c r="M136" s="242"/>
      <c r="N136" s="211"/>
      <c r="O136" s="241">
        <f t="shared" si="172"/>
        <v>0</v>
      </c>
      <c r="P136" s="358"/>
    </row>
    <row r="137" spans="1:16" ht="24" hidden="1" x14ac:dyDescent="0.25">
      <c r="A137" s="52">
        <v>2353</v>
      </c>
      <c r="B137" s="79" t="s">
        <v>158</v>
      </c>
      <c r="C137" s="559">
        <f t="shared" si="99"/>
        <v>0</v>
      </c>
      <c r="D137" s="190"/>
      <c r="E137" s="191"/>
      <c r="F137" s="192">
        <f t="shared" si="169"/>
        <v>0</v>
      </c>
      <c r="G137" s="190"/>
      <c r="H137" s="191"/>
      <c r="I137" s="192">
        <f t="shared" si="170"/>
        <v>0</v>
      </c>
      <c r="J137" s="357">
        <v>0</v>
      </c>
      <c r="K137" s="211">
        <v>0</v>
      </c>
      <c r="L137" s="241">
        <f t="shared" si="171"/>
        <v>0</v>
      </c>
      <c r="M137" s="242"/>
      <c r="N137" s="211"/>
      <c r="O137" s="241">
        <f t="shared" si="172"/>
        <v>0</v>
      </c>
      <c r="P137" s="358"/>
    </row>
    <row r="138" spans="1:16" ht="36" hidden="1" x14ac:dyDescent="0.25">
      <c r="A138" s="195">
        <v>2360</v>
      </c>
      <c r="B138" s="79" t="s">
        <v>159</v>
      </c>
      <c r="C138" s="559">
        <f t="shared" si="99"/>
        <v>0</v>
      </c>
      <c r="D138" s="196">
        <f t="shared" ref="D138:E138" si="173">SUM(D139:D145)</f>
        <v>0</v>
      </c>
      <c r="E138" s="197">
        <f t="shared" si="173"/>
        <v>0</v>
      </c>
      <c r="F138" s="192">
        <f>SUM(F139:F145)</f>
        <v>0</v>
      </c>
      <c r="G138" s="196">
        <f t="shared" ref="G138:H138" si="174">SUM(G139:G145)</f>
        <v>0</v>
      </c>
      <c r="H138" s="197">
        <f t="shared" si="174"/>
        <v>0</v>
      </c>
      <c r="I138" s="192">
        <f>SUM(I139:I145)</f>
        <v>0</v>
      </c>
      <c r="J138" s="198">
        <f t="shared" ref="J138:K138" si="175">SUM(J139:J145)</f>
        <v>0</v>
      </c>
      <c r="K138" s="197">
        <f t="shared" si="175"/>
        <v>0</v>
      </c>
      <c r="L138" s="192">
        <f>SUM(L139:L145)</f>
        <v>0</v>
      </c>
      <c r="M138" s="507">
        <f t="shared" ref="M138:O138" si="176">SUM(M139:M145)</f>
        <v>0</v>
      </c>
      <c r="N138" s="508">
        <f t="shared" si="176"/>
        <v>0</v>
      </c>
      <c r="O138" s="241">
        <f t="shared" si="176"/>
        <v>0</v>
      </c>
      <c r="P138" s="208"/>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242"/>
      <c r="N139" s="211"/>
      <c r="O139" s="241">
        <f t="shared" ref="O139:O146" si="180">M139+N139</f>
        <v>0</v>
      </c>
      <c r="P139" s="208"/>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242"/>
      <c r="N140" s="211"/>
      <c r="O140" s="241">
        <f t="shared" si="180"/>
        <v>0</v>
      </c>
      <c r="P140" s="208"/>
    </row>
    <row r="141" spans="1:16" hidden="1" x14ac:dyDescent="0.25">
      <c r="A141" s="368">
        <v>2363</v>
      </c>
      <c r="B141" s="356" t="s">
        <v>162</v>
      </c>
      <c r="C141" s="580">
        <f t="shared" si="99"/>
        <v>0</v>
      </c>
      <c r="D141" s="242">
        <v>0</v>
      </c>
      <c r="E141" s="211"/>
      <c r="F141" s="241">
        <f t="shared" si="177"/>
        <v>0</v>
      </c>
      <c r="G141" s="242"/>
      <c r="H141" s="211"/>
      <c r="I141" s="241">
        <f t="shared" si="178"/>
        <v>0</v>
      </c>
      <c r="J141" s="357"/>
      <c r="K141" s="211"/>
      <c r="L141" s="241">
        <f t="shared" si="179"/>
        <v>0</v>
      </c>
      <c r="M141" s="242"/>
      <c r="N141" s="211"/>
      <c r="O141" s="241">
        <f t="shared" si="180"/>
        <v>0</v>
      </c>
      <c r="P141" s="358"/>
    </row>
    <row r="142" spans="1:16" hidden="1" x14ac:dyDescent="0.25">
      <c r="A142" s="51">
        <v>2364</v>
      </c>
      <c r="B142" s="79" t="s">
        <v>163</v>
      </c>
      <c r="C142" s="559">
        <f t="shared" si="99"/>
        <v>0</v>
      </c>
      <c r="D142" s="190"/>
      <c r="E142" s="191"/>
      <c r="F142" s="192">
        <f t="shared" si="177"/>
        <v>0</v>
      </c>
      <c r="G142" s="242"/>
      <c r="H142" s="211"/>
      <c r="I142" s="241">
        <f t="shared" si="178"/>
        <v>0</v>
      </c>
      <c r="J142" s="357"/>
      <c r="K142" s="211"/>
      <c r="L142" s="241">
        <f t="shared" si="179"/>
        <v>0</v>
      </c>
      <c r="M142" s="242"/>
      <c r="N142" s="211"/>
      <c r="O142" s="241">
        <f t="shared" si="180"/>
        <v>0</v>
      </c>
      <c r="P142" s="358"/>
    </row>
    <row r="143" spans="1:16" ht="12.75" hidden="1" customHeight="1" x14ac:dyDescent="0.25">
      <c r="A143" s="51">
        <v>2365</v>
      </c>
      <c r="B143" s="79" t="s">
        <v>164</v>
      </c>
      <c r="C143" s="559">
        <f t="shared" si="99"/>
        <v>0</v>
      </c>
      <c r="D143" s="190"/>
      <c r="E143" s="191"/>
      <c r="F143" s="192">
        <f t="shared" si="177"/>
        <v>0</v>
      </c>
      <c r="G143" s="242"/>
      <c r="H143" s="211"/>
      <c r="I143" s="241">
        <f t="shared" si="178"/>
        <v>0</v>
      </c>
      <c r="J143" s="357"/>
      <c r="K143" s="211"/>
      <c r="L143" s="241">
        <f t="shared" si="179"/>
        <v>0</v>
      </c>
      <c r="M143" s="242"/>
      <c r="N143" s="211"/>
      <c r="O143" s="241">
        <f t="shared" si="180"/>
        <v>0</v>
      </c>
      <c r="P143" s="358"/>
    </row>
    <row r="144" spans="1:16" ht="36" hidden="1" x14ac:dyDescent="0.25">
      <c r="A144" s="51">
        <v>2366</v>
      </c>
      <c r="B144" s="79" t="s">
        <v>165</v>
      </c>
      <c r="C144" s="559">
        <f t="shared" si="99"/>
        <v>0</v>
      </c>
      <c r="D144" s="190"/>
      <c r="E144" s="191"/>
      <c r="F144" s="192">
        <f t="shared" si="177"/>
        <v>0</v>
      </c>
      <c r="G144" s="242"/>
      <c r="H144" s="211"/>
      <c r="I144" s="241">
        <f t="shared" si="178"/>
        <v>0</v>
      </c>
      <c r="J144" s="357"/>
      <c r="K144" s="211"/>
      <c r="L144" s="241">
        <f t="shared" si="179"/>
        <v>0</v>
      </c>
      <c r="M144" s="242"/>
      <c r="N144" s="211"/>
      <c r="O144" s="241">
        <f t="shared" si="180"/>
        <v>0</v>
      </c>
      <c r="P144" s="358"/>
    </row>
    <row r="145" spans="1:16" ht="60" hidden="1" x14ac:dyDescent="0.25">
      <c r="A145" s="51">
        <v>2369</v>
      </c>
      <c r="B145" s="79" t="s">
        <v>166</v>
      </c>
      <c r="C145" s="559">
        <f t="shared" si="99"/>
        <v>0</v>
      </c>
      <c r="D145" s="190"/>
      <c r="E145" s="191"/>
      <c r="F145" s="192">
        <f t="shared" si="177"/>
        <v>0</v>
      </c>
      <c r="G145" s="242"/>
      <c r="H145" s="211"/>
      <c r="I145" s="241">
        <f t="shared" si="178"/>
        <v>0</v>
      </c>
      <c r="J145" s="357"/>
      <c r="K145" s="211"/>
      <c r="L145" s="241">
        <f t="shared" si="179"/>
        <v>0</v>
      </c>
      <c r="M145" s="242"/>
      <c r="N145" s="211"/>
      <c r="O145" s="241">
        <f t="shared" si="180"/>
        <v>0</v>
      </c>
      <c r="P145" s="358"/>
    </row>
    <row r="146" spans="1:16" x14ac:dyDescent="0.25">
      <c r="A146" s="369">
        <v>2370</v>
      </c>
      <c r="B146" s="370" t="s">
        <v>167</v>
      </c>
      <c r="C146" s="582">
        <f t="shared" si="99"/>
        <v>29227</v>
      </c>
      <c r="D146" s="219">
        <v>23527</v>
      </c>
      <c r="E146" s="220"/>
      <c r="F146" s="218">
        <f t="shared" si="177"/>
        <v>23527</v>
      </c>
      <c r="G146" s="219">
        <v>5700</v>
      </c>
      <c r="H146" s="220"/>
      <c r="I146" s="218">
        <f t="shared" si="178"/>
        <v>5700</v>
      </c>
      <c r="J146" s="371"/>
      <c r="K146" s="220"/>
      <c r="L146" s="218">
        <f t="shared" si="179"/>
        <v>0</v>
      </c>
      <c r="M146" s="219"/>
      <c r="N146" s="220"/>
      <c r="O146" s="218">
        <f t="shared" si="180"/>
        <v>0</v>
      </c>
      <c r="P146" s="372"/>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454">
        <f t="shared" ref="M147:O147" si="184">SUM(M148:M149)</f>
        <v>0</v>
      </c>
      <c r="N147" s="455">
        <f t="shared" si="184"/>
        <v>0</v>
      </c>
      <c r="O147" s="218">
        <f t="shared" si="184"/>
        <v>0</v>
      </c>
      <c r="P147" s="311"/>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364"/>
      <c r="N148" s="365"/>
      <c r="O148" s="366">
        <f t="shared" ref="O148:O151" si="188">M148+N148</f>
        <v>0</v>
      </c>
      <c r="P148" s="310"/>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242"/>
      <c r="N149" s="211"/>
      <c r="O149" s="241">
        <f t="shared" si="188"/>
        <v>0</v>
      </c>
      <c r="P149" s="208"/>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219"/>
      <c r="N150" s="220"/>
      <c r="O150" s="218">
        <f t="shared" si="188"/>
        <v>0</v>
      </c>
      <c r="P150" s="311"/>
    </row>
    <row r="151" spans="1:16" x14ac:dyDescent="0.25">
      <c r="A151" s="59">
        <v>2400</v>
      </c>
      <c r="B151" s="175" t="s">
        <v>172</v>
      </c>
      <c r="C151" s="557">
        <f t="shared" si="189"/>
        <v>115</v>
      </c>
      <c r="D151" s="221">
        <v>115</v>
      </c>
      <c r="E151" s="222"/>
      <c r="F151" s="178">
        <f t="shared" si="185"/>
        <v>115</v>
      </c>
      <c r="G151" s="221"/>
      <c r="H151" s="222"/>
      <c r="I151" s="178">
        <f t="shared" si="186"/>
        <v>0</v>
      </c>
      <c r="J151" s="223"/>
      <c r="K151" s="222"/>
      <c r="L151" s="178">
        <f t="shared" si="187"/>
        <v>0</v>
      </c>
      <c r="M151" s="518"/>
      <c r="N151" s="519"/>
      <c r="O151" s="506">
        <f t="shared" si="188"/>
        <v>0</v>
      </c>
      <c r="P151" s="312"/>
    </row>
    <row r="152" spans="1:16" ht="24" x14ac:dyDescent="0.25">
      <c r="A152" s="59">
        <v>2500</v>
      </c>
      <c r="B152" s="175" t="s">
        <v>173</v>
      </c>
      <c r="C152" s="557">
        <f t="shared" si="189"/>
        <v>111</v>
      </c>
      <c r="D152" s="176">
        <f t="shared" ref="D152:E152" si="190">SUM(D153,D159)</f>
        <v>111</v>
      </c>
      <c r="E152" s="177">
        <f t="shared" si="190"/>
        <v>0</v>
      </c>
      <c r="F152" s="178">
        <f>SUM(F153,F159)</f>
        <v>111</v>
      </c>
      <c r="G152" s="176">
        <f t="shared" ref="G152:O152" si="191">SUM(G153,G159)</f>
        <v>0</v>
      </c>
      <c r="H152" s="177">
        <f t="shared" si="191"/>
        <v>0</v>
      </c>
      <c r="I152" s="178">
        <f t="shared" si="191"/>
        <v>0</v>
      </c>
      <c r="J152" s="179">
        <f t="shared" si="191"/>
        <v>0</v>
      </c>
      <c r="K152" s="177">
        <f t="shared" si="191"/>
        <v>0</v>
      </c>
      <c r="L152" s="178">
        <f t="shared" si="191"/>
        <v>0</v>
      </c>
      <c r="M152" s="504">
        <f t="shared" si="191"/>
        <v>0</v>
      </c>
      <c r="N152" s="505">
        <f t="shared" si="191"/>
        <v>0</v>
      </c>
      <c r="O152" s="506">
        <f t="shared" si="191"/>
        <v>0</v>
      </c>
      <c r="P152" s="400"/>
    </row>
    <row r="153" spans="1:16" ht="24" x14ac:dyDescent="0.25">
      <c r="A153" s="203">
        <v>2510</v>
      </c>
      <c r="B153" s="71" t="s">
        <v>174</v>
      </c>
      <c r="C153" s="558">
        <f t="shared" si="189"/>
        <v>111</v>
      </c>
      <c r="D153" s="204">
        <f t="shared" ref="D153:E153" si="192">SUM(D154:D158)</f>
        <v>111</v>
      </c>
      <c r="E153" s="205">
        <f t="shared" si="192"/>
        <v>0</v>
      </c>
      <c r="F153" s="187">
        <f>SUM(F154:F158)</f>
        <v>111</v>
      </c>
      <c r="G153" s="204">
        <f t="shared" ref="G153:O153" si="193">SUM(G154:G158)</f>
        <v>0</v>
      </c>
      <c r="H153" s="205">
        <f t="shared" si="193"/>
        <v>0</v>
      </c>
      <c r="I153" s="187">
        <f t="shared" si="193"/>
        <v>0</v>
      </c>
      <c r="J153" s="206">
        <f t="shared" si="193"/>
        <v>0</v>
      </c>
      <c r="K153" s="205">
        <f t="shared" si="193"/>
        <v>0</v>
      </c>
      <c r="L153" s="187">
        <f t="shared" si="193"/>
        <v>0</v>
      </c>
      <c r="M153" s="510">
        <f t="shared" si="193"/>
        <v>0</v>
      </c>
      <c r="N153" s="511">
        <f t="shared" si="193"/>
        <v>0</v>
      </c>
      <c r="O153" s="366">
        <f t="shared" si="193"/>
        <v>0</v>
      </c>
      <c r="P153" s="408"/>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242"/>
      <c r="N154" s="211"/>
      <c r="O154" s="241">
        <f t="shared" ref="O154:O159" si="197">M154+N154</f>
        <v>0</v>
      </c>
      <c r="P154" s="208"/>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242"/>
      <c r="N155" s="211"/>
      <c r="O155" s="241">
        <f t="shared" si="197"/>
        <v>0</v>
      </c>
      <c r="P155" s="208"/>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242"/>
      <c r="N156" s="211"/>
      <c r="O156" s="241">
        <f t="shared" si="197"/>
        <v>0</v>
      </c>
      <c r="P156" s="208"/>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242"/>
      <c r="N157" s="211"/>
      <c r="O157" s="241">
        <f t="shared" si="197"/>
        <v>0</v>
      </c>
      <c r="P157" s="208"/>
    </row>
    <row r="158" spans="1:16" ht="24" x14ac:dyDescent="0.25">
      <c r="A158" s="52">
        <v>2519</v>
      </c>
      <c r="B158" s="79" t="s">
        <v>179</v>
      </c>
      <c r="C158" s="559">
        <f t="shared" si="189"/>
        <v>111</v>
      </c>
      <c r="D158" s="190">
        <v>111</v>
      </c>
      <c r="E158" s="191"/>
      <c r="F158" s="192">
        <f t="shared" si="194"/>
        <v>111</v>
      </c>
      <c r="G158" s="190"/>
      <c r="H158" s="191"/>
      <c r="I158" s="192">
        <f t="shared" si="195"/>
        <v>0</v>
      </c>
      <c r="J158" s="193"/>
      <c r="K158" s="191"/>
      <c r="L158" s="192">
        <f t="shared" si="196"/>
        <v>0</v>
      </c>
      <c r="M158" s="242"/>
      <c r="N158" s="211"/>
      <c r="O158" s="241">
        <f t="shared" si="197"/>
        <v>0</v>
      </c>
      <c r="P158" s="208"/>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242"/>
      <c r="N159" s="211"/>
      <c r="O159" s="241">
        <f t="shared" si="197"/>
        <v>0</v>
      </c>
      <c r="P159" s="208"/>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71">
        <f t="shared" ref="M160:O160" si="201">SUM(M161,M171)</f>
        <v>0</v>
      </c>
      <c r="N160" s="171">
        <f t="shared" si="201"/>
        <v>0</v>
      </c>
      <c r="O160" s="171">
        <f t="shared" si="201"/>
        <v>0</v>
      </c>
      <c r="P160" s="171"/>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504">
        <f t="shared" si="203"/>
        <v>0</v>
      </c>
      <c r="N161" s="505">
        <f t="shared" si="203"/>
        <v>0</v>
      </c>
      <c r="O161" s="506">
        <f t="shared" si="203"/>
        <v>0</v>
      </c>
      <c r="P161" s="40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510">
        <f t="shared" ref="M162:O162" si="207">SUM(M163:M165)</f>
        <v>0</v>
      </c>
      <c r="N162" s="511">
        <f t="shared" si="207"/>
        <v>0</v>
      </c>
      <c r="O162" s="366">
        <f t="shared" si="207"/>
        <v>0</v>
      </c>
      <c r="P162" s="310"/>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242"/>
      <c r="N163" s="211"/>
      <c r="O163" s="241">
        <f t="shared" ref="O163:O165" si="211">M163+N163</f>
        <v>0</v>
      </c>
      <c r="P163" s="208"/>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242"/>
      <c r="N164" s="211"/>
      <c r="O164" s="241">
        <f t="shared" si="211"/>
        <v>0</v>
      </c>
      <c r="P164" s="208"/>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242"/>
      <c r="N165" s="211"/>
      <c r="O165" s="241">
        <f t="shared" si="211"/>
        <v>0</v>
      </c>
      <c r="P165" s="208"/>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510">
        <f t="shared" si="213"/>
        <v>0</v>
      </c>
      <c r="N166" s="511">
        <f t="shared" si="213"/>
        <v>0</v>
      </c>
      <c r="O166" s="366">
        <f t="shared" si="213"/>
        <v>0</v>
      </c>
      <c r="P166" s="409"/>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242"/>
      <c r="N167" s="211"/>
      <c r="O167" s="241">
        <f t="shared" ref="O167:O170" si="217">M167+N167</f>
        <v>0</v>
      </c>
      <c r="P167" s="208"/>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242"/>
      <c r="N168" s="211"/>
      <c r="O168" s="241">
        <f t="shared" si="217"/>
        <v>0</v>
      </c>
      <c r="P168" s="208"/>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242"/>
      <c r="N169" s="211"/>
      <c r="O169" s="241">
        <f t="shared" si="217"/>
        <v>0</v>
      </c>
      <c r="P169" s="208"/>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520"/>
      <c r="N170" s="521"/>
      <c r="O170" s="522">
        <f t="shared" si="217"/>
        <v>0</v>
      </c>
      <c r="P170" s="409"/>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523">
        <f t="shared" si="219"/>
        <v>0</v>
      </c>
      <c r="N171" s="524">
        <f t="shared" si="219"/>
        <v>0</v>
      </c>
      <c r="O171" s="525">
        <f t="shared" si="219"/>
        <v>0</v>
      </c>
      <c r="P171" s="40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219"/>
      <c r="N172" s="220"/>
      <c r="O172" s="218">
        <f t="shared" ref="O172:O173" si="223">M172+N172</f>
        <v>0</v>
      </c>
      <c r="P172" s="311"/>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364"/>
      <c r="N173" s="365"/>
      <c r="O173" s="366">
        <f t="shared" si="223"/>
        <v>0</v>
      </c>
      <c r="P173" s="310"/>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71">
        <f t="shared" ref="M174:O174" si="227">SUM(M175,M178)</f>
        <v>0</v>
      </c>
      <c r="N174" s="171">
        <f t="shared" si="227"/>
        <v>0</v>
      </c>
      <c r="O174" s="171">
        <f t="shared" si="227"/>
        <v>0</v>
      </c>
      <c r="P174" s="399"/>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504">
        <f t="shared" ref="M175:O175" si="231">SUM(M176,M177)</f>
        <v>0</v>
      </c>
      <c r="N175" s="505">
        <f t="shared" si="231"/>
        <v>0</v>
      </c>
      <c r="O175" s="506">
        <f t="shared" si="231"/>
        <v>0</v>
      </c>
      <c r="P175" s="31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364"/>
      <c r="N176" s="365"/>
      <c r="O176" s="366">
        <f t="shared" ref="O176:O177" si="235">M176+N176</f>
        <v>0</v>
      </c>
      <c r="P176" s="310"/>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242"/>
      <c r="N177" s="211"/>
      <c r="O177" s="241">
        <f t="shared" si="235"/>
        <v>0</v>
      </c>
      <c r="P177" s="208"/>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504">
        <f t="shared" ref="M178:O178" si="239">SUM(M179)</f>
        <v>0</v>
      </c>
      <c r="N178" s="505">
        <f t="shared" si="239"/>
        <v>0</v>
      </c>
      <c r="O178" s="506">
        <f t="shared" si="239"/>
        <v>0</v>
      </c>
      <c r="P178" s="31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510">
        <f t="shared" ref="M179:O179" si="243">SUM(M180:M180)</f>
        <v>0</v>
      </c>
      <c r="N179" s="511">
        <f t="shared" si="243"/>
        <v>0</v>
      </c>
      <c r="O179" s="366">
        <f t="shared" si="243"/>
        <v>0</v>
      </c>
      <c r="P179" s="310"/>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242"/>
      <c r="N180" s="211"/>
      <c r="O180" s="241">
        <f t="shared" ref="O180" si="244">M180+N180</f>
        <v>0</v>
      </c>
      <c r="P180" s="208"/>
    </row>
    <row r="181" spans="1:16" s="29" customFormat="1" ht="24" x14ac:dyDescent="0.25">
      <c r="A181" s="239"/>
      <c r="B181" s="21" t="s">
        <v>202</v>
      </c>
      <c r="C181" s="569">
        <f t="shared" si="189"/>
        <v>29371</v>
      </c>
      <c r="D181" s="163">
        <f t="shared" ref="D181:O181" si="245">SUM(D182,D211,D252,D265)</f>
        <v>22192</v>
      </c>
      <c r="E181" s="164">
        <f t="shared" si="245"/>
        <v>0</v>
      </c>
      <c r="F181" s="165">
        <f t="shared" si="245"/>
        <v>22192</v>
      </c>
      <c r="G181" s="163">
        <f t="shared" si="245"/>
        <v>7179</v>
      </c>
      <c r="H181" s="164">
        <f t="shared" si="245"/>
        <v>0</v>
      </c>
      <c r="I181" s="165">
        <f t="shared" si="245"/>
        <v>7179</v>
      </c>
      <c r="J181" s="166">
        <f t="shared" si="245"/>
        <v>0</v>
      </c>
      <c r="K181" s="164">
        <f t="shared" si="245"/>
        <v>0</v>
      </c>
      <c r="L181" s="165">
        <f t="shared" si="245"/>
        <v>0</v>
      </c>
      <c r="M181" s="495">
        <f t="shared" si="245"/>
        <v>0</v>
      </c>
      <c r="N181" s="496">
        <f t="shared" si="245"/>
        <v>0</v>
      </c>
      <c r="O181" s="497">
        <f t="shared" si="245"/>
        <v>0</v>
      </c>
      <c r="P181" s="410"/>
    </row>
    <row r="182" spans="1:16" x14ac:dyDescent="0.25">
      <c r="A182" s="168">
        <v>5000</v>
      </c>
      <c r="B182" s="168" t="s">
        <v>203</v>
      </c>
      <c r="C182" s="570">
        <f t="shared" si="189"/>
        <v>29371</v>
      </c>
      <c r="D182" s="169">
        <f t="shared" ref="D182:E182" si="246">D183+D187</f>
        <v>22192</v>
      </c>
      <c r="E182" s="170">
        <f t="shared" si="246"/>
        <v>0</v>
      </c>
      <c r="F182" s="171">
        <f>F183+F187</f>
        <v>22192</v>
      </c>
      <c r="G182" s="169">
        <f t="shared" ref="G182:H182" si="247">G183+G187</f>
        <v>7179</v>
      </c>
      <c r="H182" s="170">
        <f t="shared" si="247"/>
        <v>0</v>
      </c>
      <c r="I182" s="171">
        <f>I183+I187</f>
        <v>7179</v>
      </c>
      <c r="J182" s="172">
        <f t="shared" ref="J182:K182" si="248">J183+J187</f>
        <v>0</v>
      </c>
      <c r="K182" s="170">
        <f t="shared" si="248"/>
        <v>0</v>
      </c>
      <c r="L182" s="171">
        <f>L183+L187</f>
        <v>0</v>
      </c>
      <c r="M182" s="169">
        <f t="shared" ref="M182:O182" si="249">M183+M187</f>
        <v>0</v>
      </c>
      <c r="N182" s="170">
        <f t="shared" si="249"/>
        <v>0</v>
      </c>
      <c r="O182" s="173">
        <f t="shared" si="249"/>
        <v>0</v>
      </c>
      <c r="P182" s="399"/>
    </row>
    <row r="183" spans="1:16" x14ac:dyDescent="0.25">
      <c r="A183" s="59">
        <v>5100</v>
      </c>
      <c r="B183" s="175" t="s">
        <v>204</v>
      </c>
      <c r="C183" s="557">
        <f t="shared" si="189"/>
        <v>244</v>
      </c>
      <c r="D183" s="176">
        <f t="shared" ref="D183:E183" si="250">SUM(D184:D186)</f>
        <v>244</v>
      </c>
      <c r="E183" s="177">
        <f t="shared" si="250"/>
        <v>0</v>
      </c>
      <c r="F183" s="178">
        <f>SUM(F184:F186)</f>
        <v>244</v>
      </c>
      <c r="G183" s="176">
        <f t="shared" ref="G183:H183" si="251">SUM(G184:G186)</f>
        <v>0</v>
      </c>
      <c r="H183" s="177">
        <f t="shared" si="251"/>
        <v>0</v>
      </c>
      <c r="I183" s="178">
        <f>SUM(I184:I186)</f>
        <v>0</v>
      </c>
      <c r="J183" s="179">
        <f t="shared" ref="J183:K183" si="252">SUM(J184:J186)</f>
        <v>0</v>
      </c>
      <c r="K183" s="177">
        <f t="shared" si="252"/>
        <v>0</v>
      </c>
      <c r="L183" s="178">
        <f>SUM(L184:L186)</f>
        <v>0</v>
      </c>
      <c r="M183" s="504">
        <f t="shared" ref="M183:O183" si="253">SUM(M184:M186)</f>
        <v>0</v>
      </c>
      <c r="N183" s="505">
        <f t="shared" si="253"/>
        <v>0</v>
      </c>
      <c r="O183" s="506">
        <f t="shared" si="253"/>
        <v>0</v>
      </c>
      <c r="P183" s="31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364"/>
      <c r="N184" s="365"/>
      <c r="O184" s="366">
        <f t="shared" ref="O184:O186" si="257">M184+N184</f>
        <v>0</v>
      </c>
      <c r="P184" s="310"/>
    </row>
    <row r="185" spans="1:16" ht="24" x14ac:dyDescent="0.25">
      <c r="A185" s="195">
        <v>5120</v>
      </c>
      <c r="B185" s="79" t="s">
        <v>206</v>
      </c>
      <c r="C185" s="559">
        <f t="shared" si="189"/>
        <v>244</v>
      </c>
      <c r="D185" s="190">
        <v>244</v>
      </c>
      <c r="E185" s="191"/>
      <c r="F185" s="192">
        <f t="shared" si="254"/>
        <v>244</v>
      </c>
      <c r="G185" s="190"/>
      <c r="H185" s="191"/>
      <c r="I185" s="192">
        <f t="shared" si="255"/>
        <v>0</v>
      </c>
      <c r="J185" s="193"/>
      <c r="K185" s="191"/>
      <c r="L185" s="192">
        <f t="shared" si="256"/>
        <v>0</v>
      </c>
      <c r="M185" s="242"/>
      <c r="N185" s="211"/>
      <c r="O185" s="241">
        <f t="shared" si="257"/>
        <v>0</v>
      </c>
      <c r="P185" s="208"/>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242"/>
      <c r="N186" s="211"/>
      <c r="O186" s="241">
        <f t="shared" si="257"/>
        <v>0</v>
      </c>
      <c r="P186" s="208"/>
    </row>
    <row r="187" spans="1:16" ht="24" x14ac:dyDescent="0.25">
      <c r="A187" s="59">
        <v>5200</v>
      </c>
      <c r="B187" s="175" t="s">
        <v>208</v>
      </c>
      <c r="C187" s="557">
        <f t="shared" si="189"/>
        <v>29127</v>
      </c>
      <c r="D187" s="176">
        <f t="shared" ref="D187:E187" si="258">D188+D198+D199+D206+D207+D208+D210</f>
        <v>21948</v>
      </c>
      <c r="E187" s="177">
        <f t="shared" si="258"/>
        <v>0</v>
      </c>
      <c r="F187" s="178">
        <f>F188+F198+F199+F206+F207+F208+F210</f>
        <v>21948</v>
      </c>
      <c r="G187" s="176">
        <f t="shared" ref="G187:H187" si="259">G188+G198+G199+G206+G207+G208+G210</f>
        <v>7179</v>
      </c>
      <c r="H187" s="177">
        <f t="shared" si="259"/>
        <v>0</v>
      </c>
      <c r="I187" s="178">
        <f>I188+I198+I199+I206+I207+I208+I210</f>
        <v>7179</v>
      </c>
      <c r="J187" s="179">
        <f t="shared" ref="J187:K187" si="260">J188+J198+J199+J206+J207+J208+J210</f>
        <v>0</v>
      </c>
      <c r="K187" s="177">
        <f t="shared" si="260"/>
        <v>0</v>
      </c>
      <c r="L187" s="178">
        <f>L188+L198+L199+L206+L207+L208+L210</f>
        <v>0</v>
      </c>
      <c r="M187" s="504">
        <f t="shared" ref="M187:O187" si="261">M188+M198+M199+M206+M207+M208+M210</f>
        <v>0</v>
      </c>
      <c r="N187" s="505">
        <f t="shared" si="261"/>
        <v>0</v>
      </c>
      <c r="O187" s="506">
        <f t="shared" si="261"/>
        <v>0</v>
      </c>
      <c r="P187" s="31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454">
        <f t="shared" ref="M188:O188" si="265">SUM(M189:M197)</f>
        <v>0</v>
      </c>
      <c r="N188" s="455">
        <f t="shared" si="265"/>
        <v>0</v>
      </c>
      <c r="O188" s="218">
        <f t="shared" si="265"/>
        <v>0</v>
      </c>
      <c r="P188" s="311"/>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364"/>
      <c r="N189" s="365"/>
      <c r="O189" s="366">
        <f t="shared" ref="O189:O198" si="269">M189+N189</f>
        <v>0</v>
      </c>
      <c r="P189" s="310"/>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242"/>
      <c r="N190" s="211"/>
      <c r="O190" s="241">
        <f t="shared" si="269"/>
        <v>0</v>
      </c>
      <c r="P190" s="208"/>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242"/>
      <c r="N191" s="211"/>
      <c r="O191" s="241">
        <f t="shared" si="269"/>
        <v>0</v>
      </c>
      <c r="P191" s="208"/>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242"/>
      <c r="N192" s="211"/>
      <c r="O192" s="241">
        <f t="shared" si="269"/>
        <v>0</v>
      </c>
      <c r="P192" s="208"/>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242"/>
      <c r="N193" s="211"/>
      <c r="O193" s="241">
        <f t="shared" si="269"/>
        <v>0</v>
      </c>
      <c r="P193" s="208"/>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242"/>
      <c r="N194" s="211"/>
      <c r="O194" s="241">
        <f t="shared" si="269"/>
        <v>0</v>
      </c>
      <c r="P194" s="208"/>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242"/>
      <c r="N195" s="211"/>
      <c r="O195" s="241">
        <f t="shared" si="269"/>
        <v>0</v>
      </c>
      <c r="P195" s="208"/>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242"/>
      <c r="N196" s="211"/>
      <c r="O196" s="241">
        <f t="shared" si="269"/>
        <v>0</v>
      </c>
      <c r="P196" s="208"/>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242"/>
      <c r="N197" s="211"/>
      <c r="O197" s="241">
        <f t="shared" si="269"/>
        <v>0</v>
      </c>
      <c r="P197" s="208"/>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242"/>
      <c r="N198" s="211"/>
      <c r="O198" s="241">
        <f t="shared" si="269"/>
        <v>0</v>
      </c>
      <c r="P198" s="208"/>
    </row>
    <row r="199" spans="1:16" x14ac:dyDescent="0.25">
      <c r="A199" s="195">
        <v>5230</v>
      </c>
      <c r="B199" s="79" t="s">
        <v>220</v>
      </c>
      <c r="C199" s="559">
        <f t="shared" si="189"/>
        <v>29127</v>
      </c>
      <c r="D199" s="196">
        <f t="shared" ref="D199:E199" si="270">SUM(D200:D205)</f>
        <v>21948</v>
      </c>
      <c r="E199" s="197">
        <f t="shared" si="270"/>
        <v>0</v>
      </c>
      <c r="F199" s="192">
        <f>SUM(F200:F205)</f>
        <v>21948</v>
      </c>
      <c r="G199" s="196">
        <f t="shared" ref="G199:H199" si="271">SUM(G200:G205)</f>
        <v>7179</v>
      </c>
      <c r="H199" s="197">
        <f t="shared" si="271"/>
        <v>0</v>
      </c>
      <c r="I199" s="192">
        <f>SUM(I200:I205)</f>
        <v>7179</v>
      </c>
      <c r="J199" s="198">
        <f t="shared" ref="J199:K199" si="272">SUM(J200:J205)</f>
        <v>0</v>
      </c>
      <c r="K199" s="197">
        <f t="shared" si="272"/>
        <v>0</v>
      </c>
      <c r="L199" s="192">
        <f>SUM(L200:L205)</f>
        <v>0</v>
      </c>
      <c r="M199" s="507">
        <f t="shared" ref="M199:O199" si="273">SUM(M200:M205)</f>
        <v>0</v>
      </c>
      <c r="N199" s="508">
        <f t="shared" si="273"/>
        <v>0</v>
      </c>
      <c r="O199" s="241">
        <f t="shared" si="273"/>
        <v>0</v>
      </c>
      <c r="P199" s="208"/>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242"/>
      <c r="N200" s="211"/>
      <c r="O200" s="241">
        <f t="shared" ref="O200:O207" si="277">M200+N200</f>
        <v>0</v>
      </c>
      <c r="P200" s="208"/>
    </row>
    <row r="201" spans="1:16" x14ac:dyDescent="0.25">
      <c r="A201" s="52">
        <v>5233</v>
      </c>
      <c r="B201" s="79" t="s">
        <v>222</v>
      </c>
      <c r="C201" s="559">
        <f t="shared" si="189"/>
        <v>12679</v>
      </c>
      <c r="D201" s="190">
        <v>5500</v>
      </c>
      <c r="E201" s="191"/>
      <c r="F201" s="192">
        <f t="shared" si="274"/>
        <v>5500</v>
      </c>
      <c r="G201" s="190">
        <v>7179</v>
      </c>
      <c r="H201" s="191"/>
      <c r="I201" s="192">
        <f t="shared" si="275"/>
        <v>7179</v>
      </c>
      <c r="J201" s="193"/>
      <c r="K201" s="191"/>
      <c r="L201" s="192">
        <f t="shared" si="276"/>
        <v>0</v>
      </c>
      <c r="M201" s="242"/>
      <c r="N201" s="211"/>
      <c r="O201" s="241">
        <f t="shared" si="277"/>
        <v>0</v>
      </c>
      <c r="P201" s="208"/>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242"/>
      <c r="N202" s="211"/>
      <c r="O202" s="241">
        <f t="shared" si="277"/>
        <v>0</v>
      </c>
      <c r="P202" s="208"/>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242"/>
      <c r="N203" s="211"/>
      <c r="O203" s="241">
        <f t="shared" si="277"/>
        <v>0</v>
      </c>
      <c r="P203" s="208"/>
    </row>
    <row r="204" spans="1:16" ht="24" x14ac:dyDescent="0.25">
      <c r="A204" s="52">
        <v>5238</v>
      </c>
      <c r="B204" s="79" t="s">
        <v>225</v>
      </c>
      <c r="C204" s="559">
        <f t="shared" si="189"/>
        <v>15572</v>
      </c>
      <c r="D204" s="190">
        <v>15572</v>
      </c>
      <c r="E204" s="191"/>
      <c r="F204" s="192">
        <f t="shared" si="274"/>
        <v>15572</v>
      </c>
      <c r="G204" s="190"/>
      <c r="H204" s="191"/>
      <c r="I204" s="192">
        <f t="shared" si="275"/>
        <v>0</v>
      </c>
      <c r="J204" s="193"/>
      <c r="K204" s="191"/>
      <c r="L204" s="192">
        <f t="shared" si="276"/>
        <v>0</v>
      </c>
      <c r="M204" s="242"/>
      <c r="N204" s="211"/>
      <c r="O204" s="241">
        <f t="shared" si="277"/>
        <v>0</v>
      </c>
      <c r="P204" s="208"/>
    </row>
    <row r="205" spans="1:16" ht="24" x14ac:dyDescent="0.25">
      <c r="A205" s="52">
        <v>5239</v>
      </c>
      <c r="B205" s="79" t="s">
        <v>226</v>
      </c>
      <c r="C205" s="559">
        <f t="shared" si="189"/>
        <v>876</v>
      </c>
      <c r="D205" s="190">
        <v>876</v>
      </c>
      <c r="E205" s="191"/>
      <c r="F205" s="192">
        <f t="shared" si="274"/>
        <v>876</v>
      </c>
      <c r="G205" s="190"/>
      <c r="H205" s="191"/>
      <c r="I205" s="192">
        <f t="shared" si="275"/>
        <v>0</v>
      </c>
      <c r="J205" s="193"/>
      <c r="K205" s="191"/>
      <c r="L205" s="192">
        <f t="shared" si="276"/>
        <v>0</v>
      </c>
      <c r="M205" s="242"/>
      <c r="N205" s="211"/>
      <c r="O205" s="241">
        <f t="shared" si="277"/>
        <v>0</v>
      </c>
      <c r="P205" s="208"/>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242"/>
      <c r="N206" s="211"/>
      <c r="O206" s="241">
        <f t="shared" si="277"/>
        <v>0</v>
      </c>
      <c r="P206" s="208"/>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242"/>
      <c r="N207" s="211"/>
      <c r="O207" s="241">
        <f t="shared" si="277"/>
        <v>0</v>
      </c>
      <c r="P207" s="208"/>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507">
        <f t="shared" ref="M208:O208" si="281">SUM(M209)</f>
        <v>0</v>
      </c>
      <c r="N208" s="508">
        <f t="shared" si="281"/>
        <v>0</v>
      </c>
      <c r="O208" s="241">
        <f t="shared" si="281"/>
        <v>0</v>
      </c>
      <c r="P208" s="208"/>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242"/>
      <c r="N209" s="211"/>
      <c r="O209" s="241">
        <f t="shared" ref="O209:O210" si="285">M209+N209</f>
        <v>0</v>
      </c>
      <c r="P209" s="208"/>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219"/>
      <c r="N210" s="220"/>
      <c r="O210" s="218">
        <f t="shared" si="285"/>
        <v>0</v>
      </c>
      <c r="P210" s="311"/>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71">
        <f t="shared" si="286"/>
        <v>0</v>
      </c>
      <c r="N211" s="171">
        <f t="shared" si="286"/>
        <v>0</v>
      </c>
      <c r="O211" s="171">
        <f t="shared" si="286"/>
        <v>0</v>
      </c>
      <c r="P211" s="399"/>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523">
        <f t="shared" ref="M212:O212" si="290">SUM(M213,M214,M216,M219,M225,M226,M227)</f>
        <v>0</v>
      </c>
      <c r="N212" s="524">
        <f t="shared" si="290"/>
        <v>0</v>
      </c>
      <c r="O212" s="525">
        <f t="shared" si="290"/>
        <v>0</v>
      </c>
      <c r="P212" s="40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364"/>
      <c r="N213" s="365"/>
      <c r="O213" s="366">
        <f t="shared" ref="O213" si="292">M213+N213</f>
        <v>0</v>
      </c>
      <c r="P213" s="310"/>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507">
        <f t="shared" si="293"/>
        <v>0</v>
      </c>
      <c r="N214" s="508">
        <f t="shared" si="293"/>
        <v>0</v>
      </c>
      <c r="O214" s="241">
        <f t="shared" si="293"/>
        <v>0</v>
      </c>
      <c r="P214" s="208"/>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364"/>
      <c r="N215" s="365"/>
      <c r="O215" s="366">
        <f t="shared" ref="O215" si="294">M215+N215</f>
        <v>0</v>
      </c>
      <c r="P215" s="310"/>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507">
        <f t="shared" ref="M216:O216" si="298">SUM(M217:M218)</f>
        <v>0</v>
      </c>
      <c r="N216" s="508">
        <f t="shared" si="298"/>
        <v>0</v>
      </c>
      <c r="O216" s="241">
        <f t="shared" si="298"/>
        <v>0</v>
      </c>
      <c r="P216" s="208"/>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242"/>
      <c r="N217" s="211"/>
      <c r="O217" s="241">
        <f t="shared" ref="O217:O218" si="302">M217+N217</f>
        <v>0</v>
      </c>
      <c r="P217" s="208"/>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242"/>
      <c r="N218" s="211"/>
      <c r="O218" s="241">
        <f t="shared" si="302"/>
        <v>0</v>
      </c>
      <c r="P218" s="208"/>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507">
        <f t="shared" ref="M219:O219" si="306">SUM(M220:M224)</f>
        <v>0</v>
      </c>
      <c r="N219" s="508">
        <f t="shared" si="306"/>
        <v>0</v>
      </c>
      <c r="O219" s="241">
        <f t="shared" si="306"/>
        <v>0</v>
      </c>
      <c r="P219" s="208"/>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242"/>
      <c r="N220" s="211"/>
      <c r="O220" s="241">
        <f t="shared" ref="O220:O226" si="310">M220+N220</f>
        <v>0</v>
      </c>
      <c r="P220" s="208"/>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242"/>
      <c r="N221" s="211"/>
      <c r="O221" s="241">
        <f t="shared" si="310"/>
        <v>0</v>
      </c>
      <c r="P221" s="208"/>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242"/>
      <c r="N222" s="211"/>
      <c r="O222" s="241">
        <f t="shared" si="310"/>
        <v>0</v>
      </c>
      <c r="P222" s="208"/>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242"/>
      <c r="N223" s="211"/>
      <c r="O223" s="241">
        <f t="shared" si="310"/>
        <v>0</v>
      </c>
      <c r="P223" s="208"/>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242"/>
      <c r="N224" s="211"/>
      <c r="O224" s="241">
        <f t="shared" si="310"/>
        <v>0</v>
      </c>
      <c r="P224" s="208"/>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242"/>
      <c r="N225" s="211"/>
      <c r="O225" s="241">
        <f t="shared" si="310"/>
        <v>0</v>
      </c>
      <c r="P225" s="208"/>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242"/>
      <c r="N226" s="211"/>
      <c r="O226" s="241">
        <f t="shared" si="310"/>
        <v>0</v>
      </c>
      <c r="P226" s="208"/>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510">
        <f t="shared" si="312"/>
        <v>0</v>
      </c>
      <c r="N227" s="511">
        <f t="shared" si="312"/>
        <v>0</v>
      </c>
      <c r="O227" s="366">
        <f t="shared" si="312"/>
        <v>0</v>
      </c>
      <c r="P227" s="409"/>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242"/>
      <c r="N228" s="211"/>
      <c r="O228" s="241">
        <f t="shared" ref="O228:O231" si="316">M228+N228</f>
        <v>0</v>
      </c>
      <c r="P228" s="208"/>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242"/>
      <c r="N229" s="211"/>
      <c r="O229" s="241">
        <f t="shared" si="316"/>
        <v>0</v>
      </c>
      <c r="P229" s="208"/>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242"/>
      <c r="N230" s="211"/>
      <c r="O230" s="241">
        <f t="shared" si="316"/>
        <v>0</v>
      </c>
      <c r="P230" s="208"/>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242"/>
      <c r="N231" s="211"/>
      <c r="O231" s="241">
        <f t="shared" si="316"/>
        <v>0</v>
      </c>
      <c r="P231" s="208"/>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504">
        <f t="shared" si="318"/>
        <v>0</v>
      </c>
      <c r="N232" s="505">
        <f t="shared" si="318"/>
        <v>0</v>
      </c>
      <c r="O232" s="506">
        <f t="shared" si="318"/>
        <v>0</v>
      </c>
      <c r="P232" s="405"/>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510">
        <f t="shared" si="320"/>
        <v>0</v>
      </c>
      <c r="N233" s="511">
        <f t="shared" si="320"/>
        <v>0</v>
      </c>
      <c r="O233" s="366">
        <f t="shared" si="320"/>
        <v>0</v>
      </c>
      <c r="P233" s="310"/>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242"/>
      <c r="N234" s="211"/>
      <c r="O234" s="241">
        <f t="shared" ref="O234:O239" si="324">M234+N234</f>
        <v>0</v>
      </c>
      <c r="P234" s="208"/>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242"/>
      <c r="N235" s="211"/>
      <c r="O235" s="241">
        <f t="shared" si="324"/>
        <v>0</v>
      </c>
      <c r="P235" s="208"/>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242"/>
      <c r="N236" s="211"/>
      <c r="O236" s="241">
        <f t="shared" si="324"/>
        <v>0</v>
      </c>
      <c r="P236" s="208"/>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364"/>
      <c r="N237" s="365"/>
      <c r="O237" s="366">
        <f t="shared" si="324"/>
        <v>0</v>
      </c>
      <c r="P237" s="310"/>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520"/>
      <c r="N238" s="521"/>
      <c r="O238" s="522">
        <f t="shared" si="324"/>
        <v>0</v>
      </c>
      <c r="P238" s="409"/>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242"/>
      <c r="N239" s="211"/>
      <c r="O239" s="241">
        <f t="shared" si="324"/>
        <v>0</v>
      </c>
      <c r="P239" s="208"/>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504">
        <f t="shared" si="326"/>
        <v>0</v>
      </c>
      <c r="N240" s="505">
        <f t="shared" si="326"/>
        <v>0</v>
      </c>
      <c r="O240" s="506">
        <f t="shared" si="326"/>
        <v>0</v>
      </c>
      <c r="P240" s="405"/>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510">
        <f t="shared" si="328"/>
        <v>0</v>
      </c>
      <c r="N241" s="511">
        <f t="shared" si="328"/>
        <v>0</v>
      </c>
      <c r="O241" s="366">
        <f t="shared" si="328"/>
        <v>0</v>
      </c>
      <c r="P241" s="408"/>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242"/>
      <c r="N242" s="211"/>
      <c r="O242" s="241">
        <f t="shared" ref="O242:O244" si="332">M242+N242</f>
        <v>0</v>
      </c>
      <c r="P242" s="208"/>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242"/>
      <c r="N243" s="211"/>
      <c r="O243" s="241">
        <f t="shared" si="332"/>
        <v>0</v>
      </c>
      <c r="P243" s="208"/>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242"/>
      <c r="N244" s="211"/>
      <c r="O244" s="241">
        <f t="shared" si="332"/>
        <v>0</v>
      </c>
      <c r="P244" s="208"/>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507">
        <f t="shared" ref="M245:O245" si="336">SUM(M246:M249)</f>
        <v>0</v>
      </c>
      <c r="N245" s="508">
        <f t="shared" si="336"/>
        <v>0</v>
      </c>
      <c r="O245" s="241">
        <f t="shared" si="336"/>
        <v>0</v>
      </c>
      <c r="P245" s="208"/>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242"/>
      <c r="N246" s="211"/>
      <c r="O246" s="241">
        <f t="shared" ref="O246:O249" si="340">M246+N246</f>
        <v>0</v>
      </c>
      <c r="P246" s="208"/>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242"/>
      <c r="N247" s="211"/>
      <c r="O247" s="241">
        <f t="shared" si="340"/>
        <v>0</v>
      </c>
      <c r="P247" s="208"/>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242"/>
      <c r="N248" s="211"/>
      <c r="O248" s="241">
        <f t="shared" si="340"/>
        <v>0</v>
      </c>
      <c r="P248" s="208"/>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242"/>
      <c r="N249" s="211"/>
      <c r="O249" s="241">
        <f t="shared" si="340"/>
        <v>0</v>
      </c>
      <c r="P249" s="208"/>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526">
        <f t="shared" si="341"/>
        <v>0</v>
      </c>
      <c r="N250" s="527">
        <f t="shared" si="341"/>
        <v>0</v>
      </c>
      <c r="O250" s="515">
        <f t="shared" si="341"/>
        <v>0</v>
      </c>
      <c r="P250" s="405"/>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528"/>
      <c r="N251" s="529"/>
      <c r="O251" s="530">
        <f t="shared" ref="O251" si="342">M251+N251</f>
        <v>0</v>
      </c>
      <c r="P251" s="408"/>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4">
        <f t="shared" ref="M252:O252" si="346">SUM(M253,M263)</f>
        <v>0</v>
      </c>
      <c r="N252" s="254">
        <f t="shared" si="346"/>
        <v>0</v>
      </c>
      <c r="O252" s="254">
        <f t="shared" si="346"/>
        <v>0</v>
      </c>
      <c r="P252" s="411"/>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504">
        <f t="shared" si="347"/>
        <v>0</v>
      </c>
      <c r="N253" s="505">
        <f t="shared" si="347"/>
        <v>0</v>
      </c>
      <c r="O253" s="506">
        <f t="shared" si="347"/>
        <v>0</v>
      </c>
      <c r="P253" s="40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364"/>
      <c r="N254" s="365"/>
      <c r="O254" s="366">
        <f t="shared" ref="O254:O256" si="351">M254+N254</f>
        <v>0</v>
      </c>
      <c r="P254" s="310"/>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242"/>
      <c r="N255" s="211"/>
      <c r="O255" s="241">
        <f t="shared" si="351"/>
        <v>0</v>
      </c>
      <c r="P255" s="208"/>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242"/>
      <c r="N256" s="211"/>
      <c r="O256" s="241">
        <f t="shared" si="351"/>
        <v>0</v>
      </c>
      <c r="P256" s="208"/>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507">
        <f t="shared" ref="M257:O257" si="353">SUM(M258:M260)</f>
        <v>0</v>
      </c>
      <c r="N257" s="508">
        <f t="shared" si="353"/>
        <v>0</v>
      </c>
      <c r="O257" s="241">
        <f t="shared" si="353"/>
        <v>0</v>
      </c>
      <c r="P257" s="208"/>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242"/>
      <c r="N258" s="211"/>
      <c r="O258" s="241">
        <f t="shared" ref="O258:O262" si="357">M258+N258</f>
        <v>0</v>
      </c>
      <c r="P258" s="208"/>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242"/>
      <c r="N259" s="211"/>
      <c r="O259" s="241">
        <f t="shared" si="357"/>
        <v>0</v>
      </c>
      <c r="P259" s="208"/>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242"/>
      <c r="N260" s="211"/>
      <c r="O260" s="241">
        <f t="shared" si="357"/>
        <v>0</v>
      </c>
      <c r="P260" s="208"/>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242"/>
      <c r="N261" s="211"/>
      <c r="O261" s="241">
        <f t="shared" si="357"/>
        <v>0</v>
      </c>
      <c r="P261" s="208"/>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242"/>
      <c r="N262" s="211"/>
      <c r="O262" s="241">
        <f t="shared" si="357"/>
        <v>0</v>
      </c>
      <c r="P262" s="208"/>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513">
        <f t="shared" si="358"/>
        <v>0</v>
      </c>
      <c r="N263" s="514">
        <f t="shared" si="358"/>
        <v>0</v>
      </c>
      <c r="O263" s="515">
        <f t="shared" si="358"/>
        <v>0</v>
      </c>
      <c r="P263" s="405"/>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528"/>
      <c r="N264" s="529"/>
      <c r="O264" s="530">
        <f t="shared" ref="O264" si="359">M264+N264</f>
        <v>0</v>
      </c>
      <c r="P264" s="408"/>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60">
        <f t="shared" si="360"/>
        <v>0</v>
      </c>
      <c r="N265" s="260">
        <f t="shared" si="360"/>
        <v>0</v>
      </c>
      <c r="O265" s="260">
        <f t="shared" si="360"/>
        <v>0</v>
      </c>
      <c r="P265" s="412"/>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454">
        <f t="shared" si="360"/>
        <v>0</v>
      </c>
      <c r="N266" s="455">
        <f t="shared" si="360"/>
        <v>0</v>
      </c>
      <c r="O266" s="218">
        <f t="shared" si="360"/>
        <v>0</v>
      </c>
      <c r="P266" s="311"/>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454">
        <f t="shared" si="361"/>
        <v>0</v>
      </c>
      <c r="N267" s="455">
        <f t="shared" si="361"/>
        <v>0</v>
      </c>
      <c r="O267" s="218">
        <f t="shared" si="361"/>
        <v>0</v>
      </c>
      <c r="P267" s="311"/>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219"/>
      <c r="N268" s="220"/>
      <c r="O268" s="218">
        <f t="shared" ref="O268" si="362">M268+N268</f>
        <v>0</v>
      </c>
      <c r="P268" s="311"/>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507">
        <f t="shared" ref="M269:O269" si="366">SUM(M270:M271)</f>
        <v>0</v>
      </c>
      <c r="N269" s="508">
        <f t="shared" si="366"/>
        <v>0</v>
      </c>
      <c r="O269" s="241">
        <f t="shared" si="366"/>
        <v>0</v>
      </c>
      <c r="P269" s="208"/>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242"/>
      <c r="N270" s="211"/>
      <c r="O270" s="241">
        <f t="shared" ref="O270:O271" si="370">M270+N270</f>
        <v>0</v>
      </c>
      <c r="P270" s="208"/>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364"/>
      <c r="N271" s="365"/>
      <c r="O271" s="366">
        <f t="shared" si="370"/>
        <v>0</v>
      </c>
      <c r="P271" s="310"/>
    </row>
    <row r="272" spans="1:16" ht="12.75" thickBot="1" x14ac:dyDescent="0.3">
      <c r="A272" s="268"/>
      <c r="B272" s="268" t="s">
        <v>294</v>
      </c>
      <c r="C272" s="575">
        <f t="shared" si="291"/>
        <v>1811499</v>
      </c>
      <c r="D272" s="269">
        <f>SUM(D269,D265,D252,D211,D182,D174,D160,D75,D53)</f>
        <v>702135</v>
      </c>
      <c r="E272" s="270">
        <f t="shared" ref="E272:O272" si="371">SUM(E269,E265,E252,E211,E182,E174,E160,E75,E53)</f>
        <v>0</v>
      </c>
      <c r="F272" s="271">
        <f t="shared" si="371"/>
        <v>702135</v>
      </c>
      <c r="G272" s="269">
        <f t="shared" si="371"/>
        <v>1098663</v>
      </c>
      <c r="H272" s="270">
        <f t="shared" si="371"/>
        <v>2964</v>
      </c>
      <c r="I272" s="271">
        <f t="shared" si="371"/>
        <v>1101627</v>
      </c>
      <c r="J272" s="272">
        <f t="shared" si="371"/>
        <v>7737</v>
      </c>
      <c r="K272" s="270">
        <f t="shared" si="371"/>
        <v>0</v>
      </c>
      <c r="L272" s="271">
        <f t="shared" si="371"/>
        <v>7737</v>
      </c>
      <c r="M272" s="534">
        <f t="shared" si="371"/>
        <v>0</v>
      </c>
      <c r="N272" s="535">
        <f t="shared" si="371"/>
        <v>0</v>
      </c>
      <c r="O272" s="536">
        <f t="shared" si="371"/>
        <v>0</v>
      </c>
      <c r="P272" s="413"/>
    </row>
    <row r="273" spans="1:16" s="29" customFormat="1" ht="13.5" hidden="1" thickTop="1" thickBot="1" x14ac:dyDescent="0.3">
      <c r="A273" s="1373" t="s">
        <v>295</v>
      </c>
      <c r="B273" s="1374"/>
      <c r="C273" s="576">
        <f t="shared" si="291"/>
        <v>0</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0</v>
      </c>
      <c r="K273" s="275">
        <f t="shared" si="374"/>
        <v>0</v>
      </c>
      <c r="L273" s="276">
        <f>(L26+L43)-L51</f>
        <v>0</v>
      </c>
      <c r="M273" s="537">
        <f t="shared" ref="M273:O273" si="375">M45-M51</f>
        <v>0</v>
      </c>
      <c r="N273" s="538">
        <f t="shared" si="375"/>
        <v>0</v>
      </c>
      <c r="O273" s="539">
        <f t="shared" si="375"/>
        <v>0</v>
      </c>
      <c r="P273" s="414"/>
    </row>
    <row r="274" spans="1:16" s="29" customFormat="1" ht="12.75" hidden="1" thickTop="1" x14ac:dyDescent="0.25">
      <c r="A274" s="1375" t="s">
        <v>296</v>
      </c>
      <c r="B274" s="1376"/>
      <c r="C274" s="577">
        <f t="shared" si="291"/>
        <v>0</v>
      </c>
      <c r="D274" s="279">
        <f t="shared" ref="D274:O274" si="376">SUM(D275,D276)-D283+D284</f>
        <v>0</v>
      </c>
      <c r="E274" s="280">
        <f t="shared" si="376"/>
        <v>0</v>
      </c>
      <c r="F274" s="281">
        <f t="shared" si="376"/>
        <v>0</v>
      </c>
      <c r="G274" s="279">
        <f t="shared" si="376"/>
        <v>0</v>
      </c>
      <c r="H274" s="280">
        <f t="shared" si="376"/>
        <v>0</v>
      </c>
      <c r="I274" s="281">
        <f t="shared" si="376"/>
        <v>0</v>
      </c>
      <c r="J274" s="286">
        <f t="shared" si="376"/>
        <v>0</v>
      </c>
      <c r="K274" s="280">
        <f t="shared" si="376"/>
        <v>0</v>
      </c>
      <c r="L274" s="281">
        <f t="shared" si="376"/>
        <v>0</v>
      </c>
      <c r="M274" s="531">
        <f t="shared" si="376"/>
        <v>0</v>
      </c>
      <c r="N274" s="532">
        <f t="shared" si="376"/>
        <v>0</v>
      </c>
      <c r="O274" s="533">
        <f t="shared" si="376"/>
        <v>0</v>
      </c>
      <c r="P274" s="415"/>
    </row>
    <row r="275" spans="1:16" s="29" customFormat="1" ht="13.5" hidden="1" thickTop="1" thickBot="1" x14ac:dyDescent="0.3">
      <c r="A275" s="149" t="s">
        <v>297</v>
      </c>
      <c r="B275" s="149" t="s">
        <v>298</v>
      </c>
      <c r="C275" s="567">
        <f t="shared" si="291"/>
        <v>0</v>
      </c>
      <c r="D275" s="150">
        <f>D21-D269</f>
        <v>0</v>
      </c>
      <c r="E275" s="150">
        <f t="shared" ref="E275:O275" si="377">E21-E269</f>
        <v>0</v>
      </c>
      <c r="F275" s="150">
        <f t="shared" si="377"/>
        <v>0</v>
      </c>
      <c r="G275" s="150">
        <f t="shared" si="377"/>
        <v>0</v>
      </c>
      <c r="H275" s="150">
        <f t="shared" si="377"/>
        <v>0</v>
      </c>
      <c r="I275" s="150">
        <f t="shared" si="377"/>
        <v>0</v>
      </c>
      <c r="J275" s="150">
        <f t="shared" si="377"/>
        <v>0</v>
      </c>
      <c r="K275" s="150">
        <f t="shared" si="377"/>
        <v>0</v>
      </c>
      <c r="L275" s="567">
        <f t="shared" si="377"/>
        <v>0</v>
      </c>
      <c r="M275" s="498">
        <f t="shared" si="377"/>
        <v>0</v>
      </c>
      <c r="N275" s="498">
        <f t="shared" si="377"/>
        <v>0</v>
      </c>
      <c r="O275" s="588">
        <f t="shared" si="377"/>
        <v>0</v>
      </c>
      <c r="P275" s="589"/>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531">
        <f t="shared" si="378"/>
        <v>0</v>
      </c>
      <c r="N276" s="532">
        <f t="shared" si="378"/>
        <v>0</v>
      </c>
      <c r="O276" s="533">
        <f t="shared" si="378"/>
        <v>0</v>
      </c>
      <c r="P276" s="415"/>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528"/>
      <c r="N277" s="529"/>
      <c r="O277" s="530">
        <f t="shared" ref="O277:O284" si="383">M277+N277</f>
        <v>0</v>
      </c>
      <c r="P277" s="408"/>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242"/>
      <c r="N278" s="211"/>
      <c r="O278" s="241">
        <f t="shared" si="383"/>
        <v>0</v>
      </c>
      <c r="P278" s="208"/>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242"/>
      <c r="N279" s="211"/>
      <c r="O279" s="241">
        <f t="shared" si="383"/>
        <v>0</v>
      </c>
      <c r="P279" s="208"/>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242"/>
      <c r="N280" s="211"/>
      <c r="O280" s="241">
        <f t="shared" si="383"/>
        <v>0</v>
      </c>
      <c r="P280" s="208"/>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242"/>
      <c r="N281" s="211"/>
      <c r="O281" s="241">
        <f t="shared" si="383"/>
        <v>0</v>
      </c>
      <c r="P281" s="208"/>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520"/>
      <c r="N282" s="521"/>
      <c r="O282" s="522">
        <f t="shared" si="383"/>
        <v>0</v>
      </c>
      <c r="P282" s="409"/>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540"/>
      <c r="N283" s="541"/>
      <c r="O283" s="539">
        <f t="shared" si="383"/>
        <v>0</v>
      </c>
      <c r="P283" s="414"/>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518"/>
      <c r="N284" s="519"/>
      <c r="O284" s="506">
        <f t="shared" si="383"/>
        <v>0</v>
      </c>
      <c r="P284" s="312"/>
    </row>
    <row r="285" spans="1:16" ht="12.75" thickTop="1" x14ac:dyDescent="0.25">
      <c r="A285" s="2"/>
      <c r="B285" s="2"/>
      <c r="C285" s="2"/>
      <c r="D285" s="2"/>
      <c r="E285" s="2"/>
      <c r="F285" s="2"/>
      <c r="G285" s="2"/>
      <c r="H285" s="2"/>
      <c r="I285" s="2"/>
      <c r="J285" s="2"/>
      <c r="K285" s="2"/>
      <c r="L285" s="2"/>
      <c r="P285" s="213"/>
    </row>
    <row r="286" spans="1:16" x14ac:dyDescent="0.25">
      <c r="A286" s="2"/>
      <c r="B286" s="2"/>
      <c r="C286" s="2"/>
      <c r="D286" s="2"/>
      <c r="E286" s="2"/>
      <c r="F286" s="2"/>
      <c r="G286" s="2"/>
      <c r="H286" s="2"/>
      <c r="I286" s="2"/>
      <c r="J286" s="2"/>
      <c r="K286" s="2"/>
      <c r="L286" s="2"/>
      <c r="P286" s="213"/>
    </row>
    <row r="287" spans="1:16" x14ac:dyDescent="0.25">
      <c r="A287" s="2"/>
      <c r="B287" s="2"/>
      <c r="C287" s="2"/>
      <c r="D287" s="2"/>
      <c r="E287" s="2"/>
      <c r="F287" s="2"/>
      <c r="G287" s="2"/>
      <c r="H287" s="2"/>
      <c r="I287" s="2"/>
      <c r="J287" s="2"/>
      <c r="K287" s="2"/>
      <c r="L287" s="2"/>
      <c r="P287" s="213"/>
    </row>
    <row r="288" spans="1:16" x14ac:dyDescent="0.25">
      <c r="A288" s="2"/>
      <c r="B288" s="2"/>
      <c r="C288" s="2"/>
      <c r="D288" s="2"/>
      <c r="E288" s="2"/>
      <c r="F288" s="2"/>
      <c r="G288" s="2"/>
      <c r="H288" s="2"/>
      <c r="I288" s="2"/>
      <c r="J288" s="2"/>
      <c r="K288" s="2"/>
      <c r="L288" s="2"/>
      <c r="P288" s="213"/>
    </row>
    <row r="289" spans="1:16" x14ac:dyDescent="0.25">
      <c r="A289" s="2"/>
      <c r="B289" s="2"/>
      <c r="C289" s="2"/>
      <c r="D289" s="2"/>
      <c r="E289" s="2"/>
      <c r="F289" s="2"/>
      <c r="G289" s="2"/>
      <c r="H289" s="2"/>
      <c r="I289" s="2"/>
      <c r="J289" s="2"/>
      <c r="K289" s="2"/>
      <c r="L289" s="2"/>
      <c r="P289" s="213"/>
    </row>
    <row r="290" spans="1:16" x14ac:dyDescent="0.25">
      <c r="A290" s="2"/>
      <c r="B290" s="2"/>
      <c r="C290" s="2"/>
      <c r="D290" s="2"/>
      <c r="E290" s="2"/>
      <c r="F290" s="2"/>
      <c r="G290" s="2"/>
      <c r="H290" s="2"/>
      <c r="I290" s="2"/>
      <c r="J290" s="2"/>
      <c r="K290" s="2"/>
      <c r="L290" s="2"/>
      <c r="P290" s="213"/>
    </row>
    <row r="291" spans="1:16" x14ac:dyDescent="0.25">
      <c r="A291" s="2"/>
      <c r="B291" s="2"/>
      <c r="C291" s="2"/>
      <c r="D291" s="2"/>
      <c r="E291" s="2"/>
      <c r="F291" s="2"/>
      <c r="G291" s="2"/>
      <c r="H291" s="2"/>
      <c r="I291" s="2"/>
      <c r="J291" s="2"/>
      <c r="K291" s="2"/>
      <c r="L291" s="2"/>
      <c r="P291" s="213"/>
    </row>
    <row r="292" spans="1:16" x14ac:dyDescent="0.25">
      <c r="A292" s="2"/>
      <c r="B292" s="2"/>
      <c r="C292" s="2"/>
      <c r="D292" s="2"/>
      <c r="E292" s="2"/>
      <c r="F292" s="2"/>
      <c r="G292" s="2"/>
      <c r="H292" s="2"/>
      <c r="I292" s="2"/>
      <c r="J292" s="2"/>
      <c r="K292" s="2"/>
      <c r="L292" s="2"/>
      <c r="P292" s="213"/>
    </row>
    <row r="293" spans="1:16" x14ac:dyDescent="0.25">
      <c r="A293" s="2"/>
      <c r="B293" s="2"/>
      <c r="C293" s="2"/>
      <c r="D293" s="2"/>
      <c r="E293" s="2"/>
      <c r="F293" s="2"/>
      <c r="G293" s="2"/>
      <c r="H293" s="2"/>
      <c r="I293" s="2"/>
      <c r="J293" s="2"/>
      <c r="K293" s="2"/>
      <c r="L293" s="2"/>
      <c r="P293" s="213"/>
    </row>
    <row r="294" spans="1:16" x14ac:dyDescent="0.25">
      <c r="A294" s="2"/>
      <c r="B294" s="2"/>
      <c r="C294" s="2"/>
      <c r="D294" s="2"/>
      <c r="E294" s="2"/>
      <c r="F294" s="2"/>
      <c r="G294" s="2"/>
      <c r="H294" s="2"/>
      <c r="I294" s="2"/>
      <c r="J294" s="2"/>
      <c r="K294" s="2"/>
      <c r="L294" s="2"/>
      <c r="P294" s="213"/>
    </row>
    <row r="295" spans="1:16" x14ac:dyDescent="0.25">
      <c r="A295" s="2"/>
      <c r="B295" s="2"/>
      <c r="C295" s="2"/>
      <c r="D295" s="2"/>
      <c r="E295" s="2"/>
      <c r="F295" s="2"/>
      <c r="G295" s="2"/>
      <c r="H295" s="2"/>
      <c r="I295" s="2"/>
      <c r="J295" s="2"/>
      <c r="K295" s="2"/>
      <c r="L295" s="2"/>
      <c r="P295" s="213"/>
    </row>
    <row r="296" spans="1:16" x14ac:dyDescent="0.25">
      <c r="A296" s="2"/>
      <c r="B296" s="2"/>
      <c r="C296" s="2"/>
      <c r="D296" s="2"/>
      <c r="E296" s="2"/>
      <c r="F296" s="2"/>
      <c r="G296" s="2"/>
      <c r="H296" s="2"/>
      <c r="I296" s="2"/>
      <c r="J296" s="2"/>
      <c r="K296" s="2"/>
      <c r="L296" s="2"/>
      <c r="P296" s="213"/>
    </row>
    <row r="297" spans="1:16" x14ac:dyDescent="0.25">
      <c r="A297" s="2"/>
      <c r="B297" s="2"/>
      <c r="C297" s="2"/>
      <c r="D297" s="2"/>
      <c r="E297" s="2"/>
      <c r="F297" s="2"/>
      <c r="G297" s="2"/>
      <c r="H297" s="2"/>
      <c r="I297" s="2"/>
      <c r="J297" s="2"/>
      <c r="K297" s="2"/>
      <c r="L297" s="2"/>
      <c r="P297" s="213"/>
    </row>
    <row r="298" spans="1:16" x14ac:dyDescent="0.25">
      <c r="A298" s="2"/>
      <c r="B298" s="2"/>
      <c r="C298" s="2"/>
      <c r="D298" s="2"/>
      <c r="E298" s="2"/>
      <c r="F298" s="2"/>
      <c r="G298" s="2"/>
      <c r="H298" s="2"/>
      <c r="I298" s="2"/>
      <c r="J298" s="2"/>
      <c r="K298" s="2"/>
      <c r="L298" s="2"/>
      <c r="P298" s="213"/>
    </row>
    <row r="299" spans="1:16" x14ac:dyDescent="0.25">
      <c r="A299" s="2"/>
      <c r="B299" s="2"/>
      <c r="C299" s="2"/>
      <c r="D299" s="2"/>
      <c r="E299" s="2"/>
      <c r="F299" s="2"/>
      <c r="G299" s="2"/>
      <c r="H299" s="2"/>
      <c r="I299" s="2"/>
      <c r="J299" s="2"/>
      <c r="K299" s="2"/>
      <c r="L299" s="2"/>
      <c r="P299" s="213"/>
    </row>
    <row r="300" spans="1:16" x14ac:dyDescent="0.25">
      <c r="A300" s="2"/>
      <c r="B300" s="2"/>
      <c r="C300" s="2"/>
      <c r="D300" s="2"/>
      <c r="E300" s="2"/>
      <c r="F300" s="2"/>
      <c r="G300" s="2"/>
      <c r="H300" s="2"/>
      <c r="I300" s="2"/>
      <c r="J300" s="2"/>
      <c r="K300" s="2"/>
      <c r="L300" s="2"/>
      <c r="P300" s="213"/>
    </row>
  </sheetData>
  <sheetProtection algorithmName="SHA-512" hashValue="/oUnsSDywlrUHadwVqAcog3mHMIbPh22lkl9bectRLe2PA6SHg1LdbBO0Z35O9oaPg9Pn/jp4ZfJtShCTF7gHA==" saltValue="rtzK4F+6Y2aL37RHeF4uCA==" spinCount="100000" sheet="1" objects="1" scenarios="1" formatCells="0" formatColumns="0" formatRows="0" sort="0"/>
  <autoFilter ref="A18:P284">
    <filterColumn colId="2">
      <filters>
        <filter val="1 087 623"/>
        <filter val="1 217"/>
        <filter val="1 220 733"/>
        <filter val="1 229"/>
        <filter val="1 346"/>
        <filter val="1 462"/>
        <filter val="1 472"/>
        <filter val="1 514"/>
        <filter val="1 614 575"/>
        <filter val="1 620"/>
        <filter val="1 782 128"/>
        <filter val="1 803 762"/>
        <filter val="1 811 499"/>
        <filter val="111"/>
        <filter val="115"/>
        <filter val="115 613"/>
        <filter val="12 679"/>
        <filter val="127 140"/>
        <filter val="14 509"/>
        <filter val="15 128"/>
        <filter val="15 572"/>
        <filter val="167 553"/>
        <filter val="2 124"/>
        <filter val="21 216"/>
        <filter val="21 869"/>
        <filter val="22 624"/>
        <filter val="244"/>
        <filter val="29 127"/>
        <filter val="29 227"/>
        <filter val="29 371"/>
        <filter val="3 326"/>
        <filter val="3 455"/>
        <filter val="3 741"/>
        <filter val="3 946"/>
        <filter val="305 346"/>
        <filter val="360"/>
        <filter val="393 842"/>
        <filter val="4 713"/>
        <filter val="4 800"/>
        <filter val="440"/>
        <filter val="460"/>
        <filter val="5 193"/>
        <filter val="5 289"/>
        <filter val="5 970"/>
        <filter val="50"/>
        <filter val="51 714"/>
        <filter val="52"/>
        <filter val="52 693"/>
        <filter val="53 017"/>
        <filter val="57 560"/>
        <filter val="6 079"/>
        <filter val="6 146"/>
        <filter val="6 281"/>
        <filter val="62 546"/>
        <filter val="7 687"/>
        <filter val="79 851"/>
        <filter val="798"/>
        <filter val="8 126"/>
        <filter val="8 360"/>
        <filter val="8 876"/>
        <filter val="876"/>
        <filter val="88 496"/>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6.pielikums Jūrmalas pilsētas domes
2020.gada 17.decembra saistošajiem noteikumiem Nr.38
(protokols Nr.23, 14.punkts)</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7" sqref="R7"/>
    </sheetView>
  </sheetViews>
  <sheetFormatPr defaultRowHeight="12" outlineLevelCol="1" x14ac:dyDescent="0.25"/>
  <cols>
    <col min="1" max="1" width="10.85546875" style="297" customWidth="1"/>
    <col min="2" max="2" width="28" style="297" customWidth="1"/>
    <col min="3" max="3" width="8.28515625" style="297" customWidth="1"/>
    <col min="4" max="4" width="7.42578125" style="297" hidden="1" customWidth="1" outlineLevel="1"/>
    <col min="5" max="5" width="7.7109375" style="297" hidden="1" customWidth="1" outlineLevel="1"/>
    <col min="6" max="6" width="8.28515625" style="297" customWidth="1" collapsed="1"/>
    <col min="7" max="7" width="9.28515625" style="297" hidden="1" customWidth="1" outlineLevel="1"/>
    <col min="8" max="8" width="9.7109375" style="297" hidden="1" customWidth="1" outlineLevel="1"/>
    <col min="9" max="9" width="9.140625" style="297" customWidth="1" collapsed="1"/>
    <col min="10" max="10" width="7.140625" style="297" hidden="1" customWidth="1" outlineLevel="1"/>
    <col min="11" max="11" width="8.85546875" style="297" hidden="1" customWidth="1" outlineLevel="1"/>
    <col min="12" max="12" width="7.7109375" style="297" customWidth="1" collapsed="1"/>
    <col min="13" max="13" width="7.85546875" style="297" hidden="1" customWidth="1" outlineLevel="1"/>
    <col min="14" max="14" width="9.42578125" style="297" hidden="1" customWidth="1" outlineLevel="1"/>
    <col min="15" max="15" width="8" style="297" customWidth="1" collapsed="1"/>
    <col min="16" max="16" width="25.570312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447</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448</v>
      </c>
      <c r="D3" s="1410"/>
      <c r="E3" s="1410"/>
      <c r="F3" s="1410"/>
      <c r="G3" s="1410"/>
      <c r="H3" s="1410"/>
      <c r="I3" s="1410"/>
      <c r="J3" s="1410"/>
      <c r="K3" s="1410"/>
      <c r="L3" s="1410"/>
      <c r="M3" s="1410"/>
      <c r="N3" s="1410"/>
      <c r="O3" s="1410"/>
      <c r="P3" s="1411"/>
      <c r="Q3" s="590"/>
    </row>
    <row r="4" spans="1:17" ht="12.75" customHeight="1" x14ac:dyDescent="0.25">
      <c r="A4" s="3" t="s">
        <v>4</v>
      </c>
      <c r="B4" s="4"/>
      <c r="C4" s="1410" t="s">
        <v>449</v>
      </c>
      <c r="D4" s="1410"/>
      <c r="E4" s="1410"/>
      <c r="F4" s="1410"/>
      <c r="G4" s="1410"/>
      <c r="H4" s="1410"/>
      <c r="I4" s="1410"/>
      <c r="J4" s="1410"/>
      <c r="K4" s="1410"/>
      <c r="L4" s="1410"/>
      <c r="M4" s="1410"/>
      <c r="N4" s="1410"/>
      <c r="O4" s="1410"/>
      <c r="P4" s="1411"/>
      <c r="Q4" s="590"/>
    </row>
    <row r="5" spans="1:17" ht="12.75" customHeight="1" x14ac:dyDescent="0.25">
      <c r="A5" s="5" t="s">
        <v>6</v>
      </c>
      <c r="B5" s="6"/>
      <c r="C5" s="1404" t="s">
        <v>456</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4.7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450</v>
      </c>
      <c r="D9" s="1404"/>
      <c r="E9" s="1404"/>
      <c r="F9" s="1404"/>
      <c r="G9" s="1404"/>
      <c r="H9" s="1404"/>
      <c r="I9" s="1404"/>
      <c r="J9" s="1404"/>
      <c r="K9" s="1404"/>
      <c r="L9" s="1404"/>
      <c r="M9" s="1404"/>
      <c r="N9" s="1404"/>
      <c r="O9" s="1404"/>
      <c r="P9" s="1405"/>
      <c r="Q9" s="590"/>
    </row>
    <row r="10" spans="1:17" ht="12.75" customHeight="1" x14ac:dyDescent="0.25">
      <c r="A10" s="5"/>
      <c r="B10" s="6" t="s">
        <v>15</v>
      </c>
      <c r="C10" s="1404" t="s">
        <v>451</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452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21</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7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1512685</v>
      </c>
      <c r="D20" s="32">
        <f t="shared" ref="D20:E20" si="0">SUM(D21,D24,D25,D41,D43)</f>
        <v>669275</v>
      </c>
      <c r="E20" s="33">
        <f t="shared" si="0"/>
        <v>0</v>
      </c>
      <c r="F20" s="34">
        <f>SUM(F21,F24,F25,F41,F43)</f>
        <v>669275</v>
      </c>
      <c r="G20" s="32">
        <f t="shared" ref="G20:H20" si="1">SUM(G21,G24,G43)</f>
        <v>803972</v>
      </c>
      <c r="H20" s="33">
        <f t="shared" si="1"/>
        <v>2380</v>
      </c>
      <c r="I20" s="34">
        <f>SUM(I21,I24,I43)</f>
        <v>806352</v>
      </c>
      <c r="J20" s="35">
        <f t="shared" ref="J20:K20" si="2">SUM(J21,J26,J43)</f>
        <v>37058</v>
      </c>
      <c r="K20" s="33">
        <f t="shared" si="2"/>
        <v>0</v>
      </c>
      <c r="L20" s="34">
        <f>SUM(L21,L26,L43)</f>
        <v>37058</v>
      </c>
      <c r="M20" s="32">
        <f t="shared" ref="M20:O20" si="3">SUM(M21,M45)</f>
        <v>0</v>
      </c>
      <c r="N20" s="33">
        <f t="shared" si="3"/>
        <v>0</v>
      </c>
      <c r="O20" s="34">
        <f t="shared" si="3"/>
        <v>0</v>
      </c>
      <c r="P20" s="36"/>
    </row>
    <row r="21" spans="1:17" ht="12.75" thickTop="1" x14ac:dyDescent="0.25">
      <c r="A21" s="37"/>
      <c r="B21" s="38" t="s">
        <v>41</v>
      </c>
      <c r="C21" s="553">
        <f t="shared" ref="C21:C84" si="4">F21+I21+L21+O21</f>
        <v>7621</v>
      </c>
      <c r="D21" s="39">
        <f t="shared" ref="D21:E21" si="5">SUM(D22:D23)</f>
        <v>0</v>
      </c>
      <c r="E21" s="40">
        <f t="shared" si="5"/>
        <v>0</v>
      </c>
      <c r="F21" s="41">
        <f>SUM(F22:F23)</f>
        <v>0</v>
      </c>
      <c r="G21" s="39">
        <f t="shared" ref="G21:H21" si="6">SUM(G22:G23)</f>
        <v>0</v>
      </c>
      <c r="H21" s="40">
        <f t="shared" si="6"/>
        <v>0</v>
      </c>
      <c r="I21" s="41">
        <f>SUM(I22:I23)</f>
        <v>0</v>
      </c>
      <c r="J21" s="42">
        <f t="shared" ref="J21:K21" si="7">SUM(J22:J23)</f>
        <v>7621</v>
      </c>
      <c r="K21" s="40">
        <f t="shared" si="7"/>
        <v>0</v>
      </c>
      <c r="L21" s="41">
        <f>SUM(L22:L23)</f>
        <v>7621</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7621</v>
      </c>
      <c r="D23" s="53"/>
      <c r="E23" s="54"/>
      <c r="F23" s="55">
        <f t="shared" ref="F23:F25" si="9">D23+E23</f>
        <v>0</v>
      </c>
      <c r="G23" s="53"/>
      <c r="H23" s="54"/>
      <c r="I23" s="55">
        <f t="shared" ref="I23:I24" si="10">G23+H23</f>
        <v>0</v>
      </c>
      <c r="J23" s="298">
        <v>7621</v>
      </c>
      <c r="K23" s="54"/>
      <c r="L23" s="55">
        <f>J23+K23</f>
        <v>7621</v>
      </c>
      <c r="M23" s="53"/>
      <c r="N23" s="54"/>
      <c r="O23" s="55">
        <f>M23+N23</f>
        <v>0</v>
      </c>
      <c r="P23" s="313"/>
    </row>
    <row r="24" spans="1:17" s="29" customFormat="1" ht="28.5" customHeight="1" thickBot="1" x14ac:dyDescent="0.3">
      <c r="A24" s="300">
        <v>19300</v>
      </c>
      <c r="B24" s="300" t="s">
        <v>44</v>
      </c>
      <c r="C24" s="556">
        <f>F24+I24</f>
        <v>1475627</v>
      </c>
      <c r="D24" s="301">
        <v>669275</v>
      </c>
      <c r="E24" s="302"/>
      <c r="F24" s="303">
        <f t="shared" si="9"/>
        <v>669275</v>
      </c>
      <c r="G24" s="301">
        <v>803972</v>
      </c>
      <c r="H24" s="544">
        <v>2380</v>
      </c>
      <c r="I24" s="303">
        <f t="shared" si="10"/>
        <v>806352</v>
      </c>
      <c r="J24" s="304" t="s">
        <v>45</v>
      </c>
      <c r="K24" s="305" t="s">
        <v>45</v>
      </c>
      <c r="L24" s="308" t="s">
        <v>45</v>
      </c>
      <c r="M24" s="306" t="s">
        <v>45</v>
      </c>
      <c r="N24" s="307" t="s">
        <v>45</v>
      </c>
      <c r="O24" s="308" t="s">
        <v>45</v>
      </c>
      <c r="P24" s="208" t="s">
        <v>453</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545"/>
    </row>
    <row r="26" spans="1:17" s="29" customFormat="1" ht="36.75" thickTop="1" x14ac:dyDescent="0.25">
      <c r="A26" s="59">
        <v>21300</v>
      </c>
      <c r="B26" s="59" t="s">
        <v>48</v>
      </c>
      <c r="C26" s="557">
        <f>L26</f>
        <v>29397</v>
      </c>
      <c r="D26" s="68" t="s">
        <v>45</v>
      </c>
      <c r="E26" s="67" t="s">
        <v>45</v>
      </c>
      <c r="F26" s="65" t="s">
        <v>45</v>
      </c>
      <c r="G26" s="68" t="s">
        <v>45</v>
      </c>
      <c r="H26" s="67" t="s">
        <v>45</v>
      </c>
      <c r="I26" s="65" t="s">
        <v>45</v>
      </c>
      <c r="J26" s="66">
        <f t="shared" ref="J26:K26" si="11">SUM(J27,J31,J33,J36)</f>
        <v>29397</v>
      </c>
      <c r="K26" s="67">
        <f t="shared" si="11"/>
        <v>0</v>
      </c>
      <c r="L26" s="178">
        <f>SUM(L27,L31,L33,L36)</f>
        <v>29397</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546"/>
      <c r="Q30" s="54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6444</v>
      </c>
      <c r="D33" s="68" t="s">
        <v>45</v>
      </c>
      <c r="E33" s="67" t="s">
        <v>45</v>
      </c>
      <c r="F33" s="65" t="s">
        <v>45</v>
      </c>
      <c r="G33" s="68" t="s">
        <v>45</v>
      </c>
      <c r="H33" s="67" t="s">
        <v>45</v>
      </c>
      <c r="I33" s="65" t="s">
        <v>45</v>
      </c>
      <c r="J33" s="66">
        <f t="shared" ref="J33:K33" si="16">SUM(J34:J35)</f>
        <v>6444</v>
      </c>
      <c r="K33" s="67">
        <f t="shared" si="16"/>
        <v>0</v>
      </c>
      <c r="L33" s="178">
        <f>SUM(L34:L35)</f>
        <v>6444</v>
      </c>
      <c r="M33" s="68" t="s">
        <v>45</v>
      </c>
      <c r="N33" s="67" t="s">
        <v>45</v>
      </c>
      <c r="O33" s="65" t="s">
        <v>45</v>
      </c>
      <c r="P33" s="69"/>
    </row>
    <row r="34" spans="1:16" x14ac:dyDescent="0.25">
      <c r="A34" s="88">
        <v>21381</v>
      </c>
      <c r="B34" s="89" t="s">
        <v>56</v>
      </c>
      <c r="C34" s="560">
        <f t="shared" si="13"/>
        <v>6444</v>
      </c>
      <c r="D34" s="90" t="s">
        <v>45</v>
      </c>
      <c r="E34" s="91" t="s">
        <v>45</v>
      </c>
      <c r="F34" s="92" t="s">
        <v>45</v>
      </c>
      <c r="G34" s="90" t="s">
        <v>45</v>
      </c>
      <c r="H34" s="91" t="s">
        <v>45</v>
      </c>
      <c r="I34" s="92" t="s">
        <v>45</v>
      </c>
      <c r="J34" s="93">
        <v>6444</v>
      </c>
      <c r="K34" s="94"/>
      <c r="L34" s="247">
        <f t="shared" ref="L34:L35" si="17">J34+K34</f>
        <v>6444</v>
      </c>
      <c r="M34" s="95" t="s">
        <v>45</v>
      </c>
      <c r="N34" s="94" t="s">
        <v>45</v>
      </c>
      <c r="O34" s="92" t="s">
        <v>45</v>
      </c>
      <c r="P34" s="423"/>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22953</v>
      </c>
      <c r="D36" s="68" t="s">
        <v>45</v>
      </c>
      <c r="E36" s="67" t="s">
        <v>45</v>
      </c>
      <c r="F36" s="65" t="s">
        <v>45</v>
      </c>
      <c r="G36" s="68" t="s">
        <v>45</v>
      </c>
      <c r="H36" s="67" t="s">
        <v>45</v>
      </c>
      <c r="I36" s="65" t="s">
        <v>45</v>
      </c>
      <c r="J36" s="66">
        <f t="shared" ref="J36:K36" si="18">SUM(J37:J40)</f>
        <v>22953</v>
      </c>
      <c r="K36" s="67">
        <f t="shared" si="18"/>
        <v>0</v>
      </c>
      <c r="L36" s="178">
        <f>SUM(L37:L40)</f>
        <v>22953</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22953</v>
      </c>
      <c r="D40" s="100" t="s">
        <v>45</v>
      </c>
      <c r="E40" s="101" t="s">
        <v>45</v>
      </c>
      <c r="F40" s="102" t="s">
        <v>45</v>
      </c>
      <c r="G40" s="100" t="s">
        <v>45</v>
      </c>
      <c r="H40" s="101" t="s">
        <v>45</v>
      </c>
      <c r="I40" s="102" t="s">
        <v>45</v>
      </c>
      <c r="J40" s="103">
        <v>22953</v>
      </c>
      <c r="K40" s="104"/>
      <c r="L40" s="216">
        <f t="shared" si="19"/>
        <v>22953</v>
      </c>
      <c r="M40" s="105" t="s">
        <v>45</v>
      </c>
      <c r="N40" s="104" t="s">
        <v>45</v>
      </c>
      <c r="O40" s="102" t="s">
        <v>45</v>
      </c>
      <c r="P40" s="42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40</v>
      </c>
      <c r="D43" s="124">
        <f t="shared" ref="D43:E43" si="21">D44</f>
        <v>0</v>
      </c>
      <c r="E43" s="125">
        <f t="shared" si="21"/>
        <v>0</v>
      </c>
      <c r="F43" s="62">
        <f>F44</f>
        <v>0</v>
      </c>
      <c r="G43" s="124">
        <f t="shared" ref="G43:L43" si="22">G44</f>
        <v>0</v>
      </c>
      <c r="H43" s="125">
        <f t="shared" si="22"/>
        <v>0</v>
      </c>
      <c r="I43" s="62">
        <f t="shared" si="22"/>
        <v>0</v>
      </c>
      <c r="J43" s="126">
        <f t="shared" si="22"/>
        <v>40</v>
      </c>
      <c r="K43" s="125">
        <f t="shared" si="22"/>
        <v>0</v>
      </c>
      <c r="L43" s="62">
        <f t="shared" si="22"/>
        <v>40</v>
      </c>
      <c r="M43" s="68" t="s">
        <v>45</v>
      </c>
      <c r="N43" s="67" t="s">
        <v>45</v>
      </c>
      <c r="O43" s="65" t="s">
        <v>45</v>
      </c>
      <c r="P43" s="69"/>
    </row>
    <row r="44" spans="1:16" s="29" customFormat="1" ht="24" x14ac:dyDescent="0.25">
      <c r="A44" s="52">
        <v>21499</v>
      </c>
      <c r="B44" s="79" t="s">
        <v>66</v>
      </c>
      <c r="C44" s="564">
        <f>F44+I44+L44</f>
        <v>40</v>
      </c>
      <c r="D44" s="127"/>
      <c r="E44" s="128"/>
      <c r="F44" s="48">
        <f>D44+E44</f>
        <v>0</v>
      </c>
      <c r="G44" s="46"/>
      <c r="H44" s="47"/>
      <c r="I44" s="48">
        <f>G44+H44</f>
        <v>0</v>
      </c>
      <c r="J44" s="75">
        <v>40</v>
      </c>
      <c r="K44" s="76"/>
      <c r="L44" s="48">
        <f>J44+K44</f>
        <v>40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1512685</v>
      </c>
      <c r="D50" s="150">
        <f t="shared" ref="D50:E50" si="26">SUM(D51,D269)</f>
        <v>669275</v>
      </c>
      <c r="E50" s="151">
        <f t="shared" si="26"/>
        <v>0</v>
      </c>
      <c r="F50" s="152">
        <f>SUM(F51,F269)</f>
        <v>669275</v>
      </c>
      <c r="G50" s="150">
        <f t="shared" ref="G50:O50" si="27">SUM(G51,G269)</f>
        <v>803972</v>
      </c>
      <c r="H50" s="151">
        <f t="shared" si="27"/>
        <v>2380</v>
      </c>
      <c r="I50" s="152">
        <f t="shared" si="27"/>
        <v>806352</v>
      </c>
      <c r="J50" s="153">
        <f t="shared" si="27"/>
        <v>37058</v>
      </c>
      <c r="K50" s="151">
        <f t="shared" si="27"/>
        <v>0</v>
      </c>
      <c r="L50" s="152">
        <f t="shared" si="27"/>
        <v>37058</v>
      </c>
      <c r="M50" s="150">
        <f t="shared" si="27"/>
        <v>0</v>
      </c>
      <c r="N50" s="151">
        <f t="shared" si="27"/>
        <v>0</v>
      </c>
      <c r="O50" s="152">
        <f t="shared" si="27"/>
        <v>0</v>
      </c>
      <c r="P50" s="154"/>
    </row>
    <row r="51" spans="1:16" s="29" customFormat="1" ht="36.75" thickTop="1" x14ac:dyDescent="0.25">
      <c r="A51" s="155"/>
      <c r="B51" s="156" t="s">
        <v>72</v>
      </c>
      <c r="C51" s="568">
        <f t="shared" si="4"/>
        <v>1512685</v>
      </c>
      <c r="D51" s="157">
        <f t="shared" ref="D51:E51" si="28">SUM(D52,D181)</f>
        <v>669275</v>
      </c>
      <c r="E51" s="158">
        <f t="shared" si="28"/>
        <v>0</v>
      </c>
      <c r="F51" s="159">
        <f>SUM(F52,F181)</f>
        <v>669275</v>
      </c>
      <c r="G51" s="157">
        <f t="shared" ref="G51:H51" si="29">SUM(G52,G181)</f>
        <v>803972</v>
      </c>
      <c r="H51" s="158">
        <f t="shared" si="29"/>
        <v>2380</v>
      </c>
      <c r="I51" s="159">
        <f>SUM(I52,I181)</f>
        <v>806352</v>
      </c>
      <c r="J51" s="160">
        <f t="shared" ref="J51:K51" si="30">SUM(J52,J181)</f>
        <v>37058</v>
      </c>
      <c r="K51" s="158">
        <f t="shared" si="30"/>
        <v>0</v>
      </c>
      <c r="L51" s="159">
        <f>SUM(L52,L181)</f>
        <v>37058</v>
      </c>
      <c r="M51" s="157">
        <f t="shared" ref="M51:O51" si="31">SUM(M52,M181)</f>
        <v>0</v>
      </c>
      <c r="N51" s="158">
        <f t="shared" si="31"/>
        <v>0</v>
      </c>
      <c r="O51" s="159">
        <f t="shared" si="31"/>
        <v>0</v>
      </c>
      <c r="P51" s="161"/>
    </row>
    <row r="52" spans="1:16" s="29" customFormat="1" ht="24" x14ac:dyDescent="0.25">
      <c r="A52" s="162"/>
      <c r="B52" s="20" t="s">
        <v>73</v>
      </c>
      <c r="C52" s="569">
        <f t="shared" si="4"/>
        <v>1488625</v>
      </c>
      <c r="D52" s="163">
        <f t="shared" ref="D52:E52" si="32">SUM(D53,D75,D160,D174)</f>
        <v>650715</v>
      </c>
      <c r="E52" s="164">
        <f t="shared" si="32"/>
        <v>0</v>
      </c>
      <c r="F52" s="165">
        <f>SUM(F53,F75,F160,F174)</f>
        <v>650715</v>
      </c>
      <c r="G52" s="163">
        <f t="shared" ref="G52:H52" si="33">SUM(G53,G75,G160,G174)</f>
        <v>800472</v>
      </c>
      <c r="H52" s="164">
        <f t="shared" si="33"/>
        <v>2380</v>
      </c>
      <c r="I52" s="165">
        <f>SUM(I53,I75,I160,I174)</f>
        <v>802852</v>
      </c>
      <c r="J52" s="166">
        <f t="shared" ref="J52:K52" si="34">SUM(J53,J75,J160,J174)</f>
        <v>35058</v>
      </c>
      <c r="K52" s="164">
        <f t="shared" si="34"/>
        <v>0</v>
      </c>
      <c r="L52" s="165">
        <f>SUM(L53,L75,L160,L174)</f>
        <v>35058</v>
      </c>
      <c r="M52" s="163">
        <f t="shared" ref="M52:O52" si="35">SUM(M53,M75,M160,M174)</f>
        <v>0</v>
      </c>
      <c r="N52" s="164">
        <f t="shared" si="35"/>
        <v>0</v>
      </c>
      <c r="O52" s="165">
        <f t="shared" si="35"/>
        <v>0</v>
      </c>
      <c r="P52" s="167"/>
    </row>
    <row r="53" spans="1:16" s="29" customFormat="1" x14ac:dyDescent="0.25">
      <c r="A53" s="168">
        <v>1000</v>
      </c>
      <c r="B53" s="168" t="s">
        <v>74</v>
      </c>
      <c r="C53" s="570">
        <f t="shared" si="4"/>
        <v>1321511</v>
      </c>
      <c r="D53" s="169">
        <f t="shared" ref="D53:E53" si="36">SUM(D54,D67)</f>
        <v>531070</v>
      </c>
      <c r="E53" s="170">
        <f t="shared" si="36"/>
        <v>0</v>
      </c>
      <c r="F53" s="171">
        <f>SUM(F54,F67)</f>
        <v>531070</v>
      </c>
      <c r="G53" s="169">
        <f t="shared" ref="G53:H53" si="37">SUM(G54,G67)</f>
        <v>788061</v>
      </c>
      <c r="H53" s="170">
        <f t="shared" si="37"/>
        <v>2380</v>
      </c>
      <c r="I53" s="171">
        <f>SUM(I54,I67)</f>
        <v>790441</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998295</v>
      </c>
      <c r="D54" s="176">
        <f t="shared" ref="D54:E54" si="40">SUM(D55,D58,D66)</f>
        <v>367189</v>
      </c>
      <c r="E54" s="177">
        <f t="shared" si="40"/>
        <v>0</v>
      </c>
      <c r="F54" s="178">
        <f>SUM(F55,F58,F66)</f>
        <v>367189</v>
      </c>
      <c r="G54" s="176">
        <f t="shared" ref="G54:H54" si="41">SUM(G55,G58,G66)</f>
        <v>629178</v>
      </c>
      <c r="H54" s="177">
        <f t="shared" si="41"/>
        <v>1928</v>
      </c>
      <c r="I54" s="178">
        <f>SUM(I55,I58,I66)</f>
        <v>631106</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916757</v>
      </c>
      <c r="D55" s="140">
        <f t="shared" ref="D55:E55" si="44">SUM(D56:D57)</f>
        <v>304957</v>
      </c>
      <c r="E55" s="141">
        <f t="shared" si="44"/>
        <v>0</v>
      </c>
      <c r="F55" s="182">
        <f>SUM(F56:F57)</f>
        <v>304957</v>
      </c>
      <c r="G55" s="140">
        <f t="shared" ref="G55:H55" si="45">SUM(G56:G57)</f>
        <v>611800</v>
      </c>
      <c r="H55" s="141">
        <f t="shared" si="45"/>
        <v>0</v>
      </c>
      <c r="I55" s="182">
        <f>SUM(I56:I57)</f>
        <v>611800</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7" customHeight="1" x14ac:dyDescent="0.25">
      <c r="A57" s="52">
        <v>1119</v>
      </c>
      <c r="B57" s="79" t="s">
        <v>78</v>
      </c>
      <c r="C57" s="559">
        <f t="shared" si="4"/>
        <v>916757</v>
      </c>
      <c r="D57" s="190">
        <v>304957</v>
      </c>
      <c r="E57" s="191"/>
      <c r="F57" s="192">
        <f t="shared" si="48"/>
        <v>304957</v>
      </c>
      <c r="G57" s="190">
        <v>611800</v>
      </c>
      <c r="H57" s="191"/>
      <c r="I57" s="192">
        <f t="shared" si="49"/>
        <v>611800</v>
      </c>
      <c r="J57" s="193"/>
      <c r="K57" s="191"/>
      <c r="L57" s="192">
        <f t="shared" si="50"/>
        <v>0</v>
      </c>
      <c r="M57" s="190"/>
      <c r="N57" s="191"/>
      <c r="O57" s="192">
        <f t="shared" si="51"/>
        <v>0</v>
      </c>
      <c r="P57" s="208"/>
    </row>
    <row r="58" spans="1:16" x14ac:dyDescent="0.25">
      <c r="A58" s="195">
        <v>1140</v>
      </c>
      <c r="B58" s="79" t="s">
        <v>79</v>
      </c>
      <c r="C58" s="559">
        <f t="shared" si="4"/>
        <v>77263</v>
      </c>
      <c r="D58" s="196">
        <f t="shared" ref="D58:E58" si="52">SUM(D59:D65)</f>
        <v>57957</v>
      </c>
      <c r="E58" s="197">
        <f t="shared" si="52"/>
        <v>0</v>
      </c>
      <c r="F58" s="192">
        <f>SUM(F59:F65)</f>
        <v>57957</v>
      </c>
      <c r="G58" s="196">
        <f t="shared" ref="G58:H58" si="53">SUM(G59:G65)</f>
        <v>17378</v>
      </c>
      <c r="H58" s="197">
        <f t="shared" si="53"/>
        <v>1928</v>
      </c>
      <c r="I58" s="192">
        <f>SUM(I59:I65)</f>
        <v>19306</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8337</v>
      </c>
      <c r="D59" s="190">
        <v>8337</v>
      </c>
      <c r="E59" s="191"/>
      <c r="F59" s="192">
        <f t="shared" ref="F59:F66" si="56">D59+E59</f>
        <v>8337</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2050</v>
      </c>
      <c r="D60" s="190">
        <v>2050</v>
      </c>
      <c r="E60" s="191"/>
      <c r="F60" s="192">
        <f t="shared" si="56"/>
        <v>2050</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3428</v>
      </c>
      <c r="D63" s="190">
        <v>3428</v>
      </c>
      <c r="E63" s="191"/>
      <c r="F63" s="192">
        <f t="shared" si="56"/>
        <v>3428</v>
      </c>
      <c r="G63" s="190"/>
      <c r="H63" s="191"/>
      <c r="I63" s="192">
        <f t="shared" si="57"/>
        <v>0</v>
      </c>
      <c r="J63" s="193"/>
      <c r="K63" s="191"/>
      <c r="L63" s="192">
        <f t="shared" si="58"/>
        <v>0</v>
      </c>
      <c r="M63" s="190"/>
      <c r="N63" s="191"/>
      <c r="O63" s="192">
        <f t="shared" si="59"/>
        <v>0</v>
      </c>
      <c r="P63" s="208"/>
    </row>
    <row r="64" spans="1:16" x14ac:dyDescent="0.25">
      <c r="A64" s="52">
        <v>1148</v>
      </c>
      <c r="B64" s="79" t="s">
        <v>85</v>
      </c>
      <c r="C64" s="559">
        <f t="shared" si="4"/>
        <v>52290</v>
      </c>
      <c r="D64" s="190">
        <v>43878</v>
      </c>
      <c r="E64" s="191"/>
      <c r="F64" s="192">
        <f t="shared" si="56"/>
        <v>43878</v>
      </c>
      <c r="G64" s="190">
        <v>8412</v>
      </c>
      <c r="H64" s="191"/>
      <c r="I64" s="192">
        <f t="shared" si="57"/>
        <v>8412</v>
      </c>
      <c r="J64" s="193"/>
      <c r="K64" s="191"/>
      <c r="L64" s="192">
        <f t="shared" si="58"/>
        <v>0</v>
      </c>
      <c r="M64" s="190"/>
      <c r="N64" s="191"/>
      <c r="O64" s="192">
        <f t="shared" si="59"/>
        <v>0</v>
      </c>
      <c r="P64" s="548"/>
    </row>
    <row r="65" spans="1:16" ht="30" customHeight="1" x14ac:dyDescent="0.25">
      <c r="A65" s="52">
        <v>1149</v>
      </c>
      <c r="B65" s="79" t="s">
        <v>86</v>
      </c>
      <c r="C65" s="559">
        <f t="shared" si="4"/>
        <v>11158</v>
      </c>
      <c r="D65" s="190">
        <v>264</v>
      </c>
      <c r="E65" s="191"/>
      <c r="F65" s="192">
        <f t="shared" si="56"/>
        <v>264</v>
      </c>
      <c r="G65" s="190">
        <v>8966</v>
      </c>
      <c r="H65" s="549">
        <v>1928</v>
      </c>
      <c r="I65" s="192">
        <f t="shared" si="57"/>
        <v>10894</v>
      </c>
      <c r="J65" s="193"/>
      <c r="K65" s="191"/>
      <c r="L65" s="192">
        <f t="shared" si="58"/>
        <v>0</v>
      </c>
      <c r="M65" s="190"/>
      <c r="N65" s="191"/>
      <c r="O65" s="192">
        <f t="shared" si="59"/>
        <v>0</v>
      </c>
      <c r="P65" s="208" t="s">
        <v>454</v>
      </c>
    </row>
    <row r="66" spans="1:16" ht="36" x14ac:dyDescent="0.25">
      <c r="A66" s="181">
        <v>1150</v>
      </c>
      <c r="B66" s="135" t="s">
        <v>88</v>
      </c>
      <c r="C66" s="565">
        <f t="shared" si="4"/>
        <v>4275</v>
      </c>
      <c r="D66" s="199">
        <v>4275</v>
      </c>
      <c r="E66" s="200"/>
      <c r="F66" s="182">
        <f t="shared" si="56"/>
        <v>4275</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323216</v>
      </c>
      <c r="D67" s="176">
        <f t="shared" ref="D67:E67" si="60">SUM(D68:D69)</f>
        <v>163881</v>
      </c>
      <c r="E67" s="177">
        <f t="shared" si="60"/>
        <v>0</v>
      </c>
      <c r="F67" s="178">
        <f>SUM(F68:F69)</f>
        <v>163881</v>
      </c>
      <c r="G67" s="176">
        <f t="shared" ref="G67:H67" si="61">SUM(G68:G69)</f>
        <v>158883</v>
      </c>
      <c r="H67" s="177">
        <f t="shared" si="61"/>
        <v>452</v>
      </c>
      <c r="I67" s="178">
        <f>SUM(I68:I69)</f>
        <v>159335</v>
      </c>
      <c r="J67" s="179">
        <f t="shared" ref="J67:K67" si="62">SUM(J68:J69)</f>
        <v>0</v>
      </c>
      <c r="K67" s="177">
        <f t="shared" si="62"/>
        <v>0</v>
      </c>
      <c r="L67" s="178">
        <f>SUM(L68:L69)</f>
        <v>0</v>
      </c>
      <c r="M67" s="176">
        <f t="shared" ref="M67:O67" si="63">SUM(M68:M69)</f>
        <v>0</v>
      </c>
      <c r="N67" s="177">
        <f t="shared" si="63"/>
        <v>0</v>
      </c>
      <c r="O67" s="178">
        <f t="shared" si="63"/>
        <v>0</v>
      </c>
      <c r="P67" s="202"/>
    </row>
    <row r="68" spans="1:16" ht="27.75" customHeight="1" x14ac:dyDescent="0.25">
      <c r="A68" s="203">
        <v>1210</v>
      </c>
      <c r="B68" s="71" t="s">
        <v>90</v>
      </c>
      <c r="C68" s="558">
        <f t="shared" si="4"/>
        <v>251651</v>
      </c>
      <c r="D68" s="185">
        <v>98216</v>
      </c>
      <c r="E68" s="186"/>
      <c r="F68" s="187">
        <f>D68+E68</f>
        <v>98216</v>
      </c>
      <c r="G68" s="185">
        <v>152983</v>
      </c>
      <c r="H68" s="550">
        <v>452</v>
      </c>
      <c r="I68" s="187">
        <f>G68+H68</f>
        <v>153435</v>
      </c>
      <c r="J68" s="188"/>
      <c r="K68" s="186"/>
      <c r="L68" s="187">
        <f>J68+K68</f>
        <v>0</v>
      </c>
      <c r="M68" s="185"/>
      <c r="N68" s="186"/>
      <c r="O68" s="187">
        <f t="shared" ref="O68" si="64">M68+N68</f>
        <v>0</v>
      </c>
      <c r="P68" s="208" t="s">
        <v>455</v>
      </c>
    </row>
    <row r="69" spans="1:16" ht="24" x14ac:dyDescent="0.25">
      <c r="A69" s="195">
        <v>1220</v>
      </c>
      <c r="B69" s="79" t="s">
        <v>92</v>
      </c>
      <c r="C69" s="559">
        <f t="shared" si="4"/>
        <v>71565</v>
      </c>
      <c r="D69" s="196">
        <f t="shared" ref="D69:E69" si="65">SUM(D70:D74)</f>
        <v>65665</v>
      </c>
      <c r="E69" s="197">
        <f t="shared" si="65"/>
        <v>0</v>
      </c>
      <c r="F69" s="192">
        <f>SUM(F70:F74)</f>
        <v>65665</v>
      </c>
      <c r="G69" s="196">
        <f t="shared" ref="G69:H69" si="66">SUM(G70:G74)</f>
        <v>5900</v>
      </c>
      <c r="H69" s="197">
        <f t="shared" si="66"/>
        <v>0</v>
      </c>
      <c r="I69" s="192">
        <f>SUM(I70:I74)</f>
        <v>5900</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46419</v>
      </c>
      <c r="D70" s="190">
        <v>40519</v>
      </c>
      <c r="E70" s="191"/>
      <c r="F70" s="192">
        <f t="shared" ref="F70:F74" si="69">D70+E70</f>
        <v>40519</v>
      </c>
      <c r="G70" s="190">
        <v>5900</v>
      </c>
      <c r="H70" s="191"/>
      <c r="I70" s="192">
        <f t="shared" ref="I70:I74" si="70">G70+H70</f>
        <v>5900</v>
      </c>
      <c r="J70" s="193"/>
      <c r="K70" s="191"/>
      <c r="L70" s="192">
        <f t="shared" ref="L70:L74" si="71">J70+K70</f>
        <v>0</v>
      </c>
      <c r="M70" s="190"/>
      <c r="N70" s="191"/>
      <c r="O70" s="192">
        <f t="shared" ref="O70:O74" si="72">M70+N70</f>
        <v>0</v>
      </c>
      <c r="P70" s="20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22838</v>
      </c>
      <c r="D73" s="190">
        <v>22838</v>
      </c>
      <c r="E73" s="191"/>
      <c r="F73" s="192">
        <f t="shared" si="69"/>
        <v>22838</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2308</v>
      </c>
      <c r="D74" s="190">
        <v>2308</v>
      </c>
      <c r="E74" s="191"/>
      <c r="F74" s="192">
        <f t="shared" si="69"/>
        <v>2308</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167114</v>
      </c>
      <c r="D75" s="169">
        <f t="shared" ref="D75:O75" si="73">SUM(D76,D83,D120,D151,D152)</f>
        <v>119645</v>
      </c>
      <c r="E75" s="170">
        <f t="shared" si="73"/>
        <v>0</v>
      </c>
      <c r="F75" s="171">
        <f t="shared" si="73"/>
        <v>119645</v>
      </c>
      <c r="G75" s="169">
        <f t="shared" si="73"/>
        <v>12411</v>
      </c>
      <c r="H75" s="170">
        <f t="shared" si="73"/>
        <v>0</v>
      </c>
      <c r="I75" s="171">
        <f t="shared" si="73"/>
        <v>12411</v>
      </c>
      <c r="J75" s="172">
        <f t="shared" si="73"/>
        <v>35058</v>
      </c>
      <c r="K75" s="170">
        <f t="shared" si="73"/>
        <v>0</v>
      </c>
      <c r="L75" s="171">
        <f t="shared" si="73"/>
        <v>35058</v>
      </c>
      <c r="M75" s="169">
        <f t="shared" si="73"/>
        <v>0</v>
      </c>
      <c r="N75" s="170">
        <f t="shared" si="73"/>
        <v>0</v>
      </c>
      <c r="O75" s="171">
        <f t="shared" si="73"/>
        <v>0</v>
      </c>
      <c r="P75" s="174"/>
    </row>
    <row r="76" spans="1:16" ht="24" x14ac:dyDescent="0.25">
      <c r="A76" s="59">
        <v>2100</v>
      </c>
      <c r="B76" s="175" t="s">
        <v>99</v>
      </c>
      <c r="C76" s="557">
        <f t="shared" si="4"/>
        <v>55</v>
      </c>
      <c r="D76" s="176">
        <f t="shared" ref="D76:E76" si="74">SUM(D77,D80)</f>
        <v>55</v>
      </c>
      <c r="E76" s="177">
        <f t="shared" si="74"/>
        <v>0</v>
      </c>
      <c r="F76" s="178">
        <f>SUM(F77,F80)</f>
        <v>55</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x14ac:dyDescent="0.25">
      <c r="A77" s="598">
        <v>2110</v>
      </c>
      <c r="B77" s="89" t="s">
        <v>100</v>
      </c>
      <c r="C77" s="560">
        <f t="shared" si="4"/>
        <v>55</v>
      </c>
      <c r="D77" s="204">
        <f t="shared" ref="D77:E77" si="78">SUM(D78:D79)</f>
        <v>55</v>
      </c>
      <c r="E77" s="205">
        <f t="shared" si="78"/>
        <v>0</v>
      </c>
      <c r="F77" s="247">
        <f>SUM(F78:F79)</f>
        <v>55</v>
      </c>
      <c r="G77" s="204">
        <f t="shared" ref="G77:H77" si="79">SUM(G78:G79)</f>
        <v>0</v>
      </c>
      <c r="H77" s="205">
        <f t="shared" si="79"/>
        <v>0</v>
      </c>
      <c r="I77" s="247">
        <f>SUM(I78:I79)</f>
        <v>0</v>
      </c>
      <c r="J77" s="206">
        <f t="shared" ref="J77:K77" si="80">SUM(J78:J79)</f>
        <v>0</v>
      </c>
      <c r="K77" s="205">
        <f t="shared" si="80"/>
        <v>0</v>
      </c>
      <c r="L77" s="247">
        <f>SUM(L78:L79)</f>
        <v>0</v>
      </c>
      <c r="M77" s="204">
        <f t="shared" ref="M77:O77" si="81">SUM(M78:M79)</f>
        <v>0</v>
      </c>
      <c r="N77" s="205">
        <f t="shared" si="81"/>
        <v>0</v>
      </c>
      <c r="O77" s="24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x14ac:dyDescent="0.25">
      <c r="A79" s="52">
        <v>2112</v>
      </c>
      <c r="B79" s="79" t="s">
        <v>102</v>
      </c>
      <c r="C79" s="559">
        <f t="shared" si="4"/>
        <v>55</v>
      </c>
      <c r="D79" s="190">
        <v>55</v>
      </c>
      <c r="E79" s="191"/>
      <c r="F79" s="192">
        <f t="shared" si="82"/>
        <v>55</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118330</v>
      </c>
      <c r="D83" s="176">
        <f t="shared" ref="D83:E83" si="94">SUM(D84,D85,D91,D99,D107,D108,D114,D119)</f>
        <v>81461</v>
      </c>
      <c r="E83" s="177">
        <f t="shared" si="94"/>
        <v>0</v>
      </c>
      <c r="F83" s="178">
        <f>SUM(F84,F85,F91,F99,F107,F108,F114,F119)</f>
        <v>81461</v>
      </c>
      <c r="G83" s="176">
        <f t="shared" ref="G83:H83" si="95">SUM(G84,G85,G91,G99,G107,G108,G114,G119)</f>
        <v>4186</v>
      </c>
      <c r="H83" s="177">
        <f t="shared" si="95"/>
        <v>0</v>
      </c>
      <c r="I83" s="178">
        <f>SUM(I84,I85,I91,I99,I107,I108,I114,I119)</f>
        <v>4186</v>
      </c>
      <c r="J83" s="179">
        <f t="shared" ref="J83:K83" si="96">SUM(J84,J85,J91,J99,J107,J108,J114,J119)</f>
        <v>32683</v>
      </c>
      <c r="K83" s="177">
        <f t="shared" si="96"/>
        <v>0</v>
      </c>
      <c r="L83" s="178">
        <f>SUM(L84,L85,L91,L99,L107,L108,L114,L119)</f>
        <v>32683</v>
      </c>
      <c r="M83" s="176">
        <f t="shared" ref="M83:O83" si="97">SUM(M84,M85,M91,M99,M107,M108,M114,M119)</f>
        <v>0</v>
      </c>
      <c r="N83" s="177">
        <f t="shared" si="97"/>
        <v>0</v>
      </c>
      <c r="O83" s="178">
        <f t="shared" si="97"/>
        <v>0</v>
      </c>
      <c r="P83" s="207"/>
    </row>
    <row r="84" spans="1:16" x14ac:dyDescent="0.25">
      <c r="A84" s="181">
        <v>2210</v>
      </c>
      <c r="B84" s="135" t="s">
        <v>105</v>
      </c>
      <c r="C84" s="565">
        <f t="shared" si="4"/>
        <v>1152</v>
      </c>
      <c r="D84" s="199">
        <v>1132</v>
      </c>
      <c r="E84" s="200"/>
      <c r="F84" s="182">
        <f>D84+E84</f>
        <v>1132</v>
      </c>
      <c r="G84" s="199"/>
      <c r="H84" s="200"/>
      <c r="I84" s="182">
        <f>G84+H84</f>
        <v>0</v>
      </c>
      <c r="J84" s="201">
        <v>20</v>
      </c>
      <c r="K84" s="200"/>
      <c r="L84" s="182">
        <f>J84+K84</f>
        <v>20</v>
      </c>
      <c r="M84" s="199"/>
      <c r="N84" s="200"/>
      <c r="O84" s="182">
        <f t="shared" ref="O84" si="98">M84+N84</f>
        <v>0</v>
      </c>
      <c r="P84" s="184"/>
    </row>
    <row r="85" spans="1:16" ht="24" x14ac:dyDescent="0.25">
      <c r="A85" s="195">
        <v>2220</v>
      </c>
      <c r="B85" s="79" t="s">
        <v>106</v>
      </c>
      <c r="C85" s="559">
        <f t="shared" ref="C85:C148" si="99">F85+I85+L85+O85</f>
        <v>85737</v>
      </c>
      <c r="D85" s="196">
        <f t="shared" ref="D85:E85" si="100">SUM(D86:D90)</f>
        <v>56494</v>
      </c>
      <c r="E85" s="508">
        <f t="shared" si="100"/>
        <v>0</v>
      </c>
      <c r="F85" s="192">
        <f>SUM(F86:F90)</f>
        <v>56494</v>
      </c>
      <c r="G85" s="196">
        <f t="shared" ref="G85:H85" si="101">SUM(G86:G90)</f>
        <v>0</v>
      </c>
      <c r="H85" s="197">
        <f t="shared" si="101"/>
        <v>0</v>
      </c>
      <c r="I85" s="192">
        <f>SUM(I86:I90)</f>
        <v>0</v>
      </c>
      <c r="J85" s="198">
        <f t="shared" ref="J85:K85" si="102">SUM(J86:J90)</f>
        <v>29243</v>
      </c>
      <c r="K85" s="197">
        <f t="shared" si="102"/>
        <v>0</v>
      </c>
      <c r="L85" s="192">
        <f>SUM(L86:L90)</f>
        <v>29243</v>
      </c>
      <c r="M85" s="196">
        <f t="shared" ref="M85:O85" si="103">SUM(M86:M90)</f>
        <v>0</v>
      </c>
      <c r="N85" s="197">
        <f t="shared" si="103"/>
        <v>0</v>
      </c>
      <c r="O85" s="192">
        <f t="shared" si="103"/>
        <v>0</v>
      </c>
      <c r="P85" s="194"/>
    </row>
    <row r="86" spans="1:16" x14ac:dyDescent="0.25">
      <c r="A86" s="52">
        <v>2221</v>
      </c>
      <c r="B86" s="79" t="s">
        <v>107</v>
      </c>
      <c r="C86" s="559">
        <f t="shared" si="99"/>
        <v>44642</v>
      </c>
      <c r="D86" s="190">
        <v>32642</v>
      </c>
      <c r="E86" s="191"/>
      <c r="F86" s="192">
        <f t="shared" ref="F86:F90" si="104">D86+E86</f>
        <v>32642</v>
      </c>
      <c r="G86" s="190"/>
      <c r="H86" s="191"/>
      <c r="I86" s="192">
        <f t="shared" ref="I86:I90" si="105">G86+H86</f>
        <v>0</v>
      </c>
      <c r="J86" s="193">
        <v>12000</v>
      </c>
      <c r="K86" s="191"/>
      <c r="L86" s="192">
        <f t="shared" ref="L86:L90" si="106">J86+K86</f>
        <v>12000</v>
      </c>
      <c r="M86" s="190"/>
      <c r="N86" s="191"/>
      <c r="O86" s="192">
        <f t="shared" ref="O86:O90" si="107">M86+N86</f>
        <v>0</v>
      </c>
      <c r="P86" s="208"/>
    </row>
    <row r="87" spans="1:16" ht="24" x14ac:dyDescent="0.25">
      <c r="A87" s="52">
        <v>2222</v>
      </c>
      <c r="B87" s="79" t="s">
        <v>108</v>
      </c>
      <c r="C87" s="559">
        <f t="shared" si="99"/>
        <v>8394</v>
      </c>
      <c r="D87" s="190">
        <v>1694</v>
      </c>
      <c r="E87" s="191"/>
      <c r="F87" s="192">
        <f t="shared" si="104"/>
        <v>1694</v>
      </c>
      <c r="G87" s="190"/>
      <c r="H87" s="191"/>
      <c r="I87" s="192">
        <f t="shared" si="105"/>
        <v>0</v>
      </c>
      <c r="J87" s="193">
        <v>6700</v>
      </c>
      <c r="K87" s="191"/>
      <c r="L87" s="192">
        <f t="shared" si="106"/>
        <v>6700</v>
      </c>
      <c r="M87" s="190"/>
      <c r="N87" s="191"/>
      <c r="O87" s="192">
        <f t="shared" si="107"/>
        <v>0</v>
      </c>
      <c r="P87" s="208"/>
    </row>
    <row r="88" spans="1:16" x14ac:dyDescent="0.25">
      <c r="A88" s="52">
        <v>2223</v>
      </c>
      <c r="B88" s="79" t="s">
        <v>109</v>
      </c>
      <c r="C88" s="559">
        <f t="shared" si="99"/>
        <v>30646</v>
      </c>
      <c r="D88" s="190">
        <v>21001</v>
      </c>
      <c r="E88" s="191"/>
      <c r="F88" s="192">
        <f t="shared" si="104"/>
        <v>21001</v>
      </c>
      <c r="G88" s="190"/>
      <c r="H88" s="191"/>
      <c r="I88" s="192">
        <f t="shared" si="105"/>
        <v>0</v>
      </c>
      <c r="J88" s="193">
        <v>9645</v>
      </c>
      <c r="K88" s="191"/>
      <c r="L88" s="192">
        <f t="shared" si="106"/>
        <v>9645</v>
      </c>
      <c r="M88" s="190"/>
      <c r="N88" s="191"/>
      <c r="O88" s="192">
        <f t="shared" si="107"/>
        <v>0</v>
      </c>
      <c r="P88" s="208"/>
    </row>
    <row r="89" spans="1:16" ht="48" x14ac:dyDescent="0.25">
      <c r="A89" s="52">
        <v>2224</v>
      </c>
      <c r="B89" s="79" t="s">
        <v>110</v>
      </c>
      <c r="C89" s="559">
        <f t="shared" si="99"/>
        <v>2055</v>
      </c>
      <c r="D89" s="190">
        <v>1157</v>
      </c>
      <c r="E89" s="191"/>
      <c r="F89" s="192">
        <f t="shared" si="104"/>
        <v>1157</v>
      </c>
      <c r="G89" s="190"/>
      <c r="H89" s="191"/>
      <c r="I89" s="192">
        <f t="shared" si="105"/>
        <v>0</v>
      </c>
      <c r="J89" s="193">
        <v>898</v>
      </c>
      <c r="K89" s="191"/>
      <c r="L89" s="192">
        <f t="shared" si="106"/>
        <v>898</v>
      </c>
      <c r="M89" s="190"/>
      <c r="N89" s="191"/>
      <c r="O89" s="192">
        <f t="shared" si="107"/>
        <v>0</v>
      </c>
      <c r="P89" s="194"/>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8390</v>
      </c>
      <c r="D91" s="196">
        <f t="shared" ref="D91:E91" si="108">SUM(D92:D98)</f>
        <v>4204</v>
      </c>
      <c r="E91" s="197">
        <f t="shared" si="108"/>
        <v>0</v>
      </c>
      <c r="F91" s="192">
        <f>SUM(F92:F98)</f>
        <v>4204</v>
      </c>
      <c r="G91" s="196">
        <f t="shared" ref="G91:H91" si="109">SUM(G92:G98)</f>
        <v>4186</v>
      </c>
      <c r="H91" s="197">
        <f t="shared" si="109"/>
        <v>0</v>
      </c>
      <c r="I91" s="192">
        <f>SUM(I92:I98)</f>
        <v>4186</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52">
        <v>2231</v>
      </c>
      <c r="B92" s="79" t="s">
        <v>113</v>
      </c>
      <c r="C92" s="559">
        <f t="shared" si="99"/>
        <v>712</v>
      </c>
      <c r="D92" s="190">
        <v>712</v>
      </c>
      <c r="E92" s="191"/>
      <c r="F92" s="192">
        <f t="shared" ref="F92:F98" si="112">D92+E92</f>
        <v>712</v>
      </c>
      <c r="G92" s="190"/>
      <c r="H92" s="191"/>
      <c r="I92" s="192">
        <f t="shared" ref="I92:I98" si="113">G92+H92</f>
        <v>0</v>
      </c>
      <c r="J92" s="193"/>
      <c r="K92" s="191"/>
      <c r="L92" s="192">
        <f t="shared" ref="L92:L98" si="114">J92+K92</f>
        <v>0</v>
      </c>
      <c r="M92" s="190"/>
      <c r="N92" s="191"/>
      <c r="O92" s="192">
        <f t="shared" ref="O92:O98" si="115">M92+N92</f>
        <v>0</v>
      </c>
      <c r="P92" s="20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x14ac:dyDescent="0.25">
      <c r="A94" s="45">
        <v>2233</v>
      </c>
      <c r="B94" s="71" t="s">
        <v>115</v>
      </c>
      <c r="C94" s="558">
        <f t="shared" si="99"/>
        <v>1376</v>
      </c>
      <c r="D94" s="185">
        <v>1376</v>
      </c>
      <c r="E94" s="186"/>
      <c r="F94" s="187">
        <f t="shared" si="112"/>
        <v>1376</v>
      </c>
      <c r="G94" s="185"/>
      <c r="H94" s="186"/>
      <c r="I94" s="187">
        <f t="shared" si="113"/>
        <v>0</v>
      </c>
      <c r="J94" s="188"/>
      <c r="K94" s="186"/>
      <c r="L94" s="187">
        <f t="shared" si="114"/>
        <v>0</v>
      </c>
      <c r="M94" s="185"/>
      <c r="N94" s="186"/>
      <c r="O94" s="187">
        <f t="shared" si="115"/>
        <v>0</v>
      </c>
      <c r="P94" s="208"/>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x14ac:dyDescent="0.25">
      <c r="A96" s="52">
        <v>2235</v>
      </c>
      <c r="B96" s="79" t="s">
        <v>117</v>
      </c>
      <c r="C96" s="559">
        <f t="shared" si="99"/>
        <v>4186</v>
      </c>
      <c r="D96" s="190"/>
      <c r="E96" s="191"/>
      <c r="F96" s="192">
        <f t="shared" si="112"/>
        <v>0</v>
      </c>
      <c r="G96" s="190">
        <v>4186</v>
      </c>
      <c r="H96" s="191"/>
      <c r="I96" s="192">
        <f t="shared" si="113"/>
        <v>4186</v>
      </c>
      <c r="J96" s="193"/>
      <c r="K96" s="191"/>
      <c r="L96" s="192">
        <f t="shared" si="114"/>
        <v>0</v>
      </c>
      <c r="M96" s="190"/>
      <c r="N96" s="191"/>
      <c r="O96" s="192">
        <f t="shared" si="115"/>
        <v>0</v>
      </c>
      <c r="P96" s="208"/>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2116</v>
      </c>
      <c r="D98" s="190">
        <v>2116</v>
      </c>
      <c r="E98" s="191">
        <v>0</v>
      </c>
      <c r="F98" s="192">
        <f t="shared" si="112"/>
        <v>2116</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6978</v>
      </c>
      <c r="D99" s="196">
        <f t="shared" ref="D99:E99" si="116">SUM(D100:D106)</f>
        <v>6978</v>
      </c>
      <c r="E99" s="197">
        <f t="shared" si="116"/>
        <v>0</v>
      </c>
      <c r="F99" s="192">
        <f>SUM(F100:F106)</f>
        <v>6978</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2940</v>
      </c>
      <c r="D102" s="190">
        <v>2940</v>
      </c>
      <c r="E102" s="191"/>
      <c r="F102" s="192">
        <f t="shared" si="120"/>
        <v>2940</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4038</v>
      </c>
      <c r="D103" s="190">
        <v>4038</v>
      </c>
      <c r="E103" s="191"/>
      <c r="F103" s="192">
        <f t="shared" si="120"/>
        <v>4038</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3123</v>
      </c>
      <c r="D107" s="190">
        <v>3123</v>
      </c>
      <c r="E107" s="191"/>
      <c r="F107" s="192">
        <f t="shared" si="120"/>
        <v>3123</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12950</v>
      </c>
      <c r="D108" s="196">
        <f t="shared" ref="D108:E108" si="124">SUM(D109:D113)</f>
        <v>9530</v>
      </c>
      <c r="E108" s="197">
        <f t="shared" si="124"/>
        <v>0</v>
      </c>
      <c r="F108" s="192">
        <f>SUM(F109:F113)</f>
        <v>9530</v>
      </c>
      <c r="G108" s="196">
        <f t="shared" ref="G108:H108" si="125">SUM(G109:G113)</f>
        <v>0</v>
      </c>
      <c r="H108" s="197">
        <f t="shared" si="125"/>
        <v>0</v>
      </c>
      <c r="I108" s="192">
        <f>SUM(I109:I113)</f>
        <v>0</v>
      </c>
      <c r="J108" s="198">
        <f t="shared" ref="J108:K108" si="126">SUM(J109:J113)</f>
        <v>3420</v>
      </c>
      <c r="K108" s="197">
        <f t="shared" si="126"/>
        <v>0</v>
      </c>
      <c r="L108" s="192">
        <f>SUM(L109:L113)</f>
        <v>3420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x14ac:dyDescent="0.25">
      <c r="A111" s="52">
        <v>2263</v>
      </c>
      <c r="B111" s="79" t="s">
        <v>132</v>
      </c>
      <c r="C111" s="559">
        <f t="shared" si="99"/>
        <v>9400</v>
      </c>
      <c r="D111" s="190">
        <v>9400</v>
      </c>
      <c r="E111" s="191"/>
      <c r="F111" s="192">
        <f t="shared" si="128"/>
        <v>9400</v>
      </c>
      <c r="G111" s="190"/>
      <c r="H111" s="191"/>
      <c r="I111" s="192">
        <f t="shared" si="129"/>
        <v>0</v>
      </c>
      <c r="J111" s="193"/>
      <c r="K111" s="191"/>
      <c r="L111" s="192">
        <f t="shared" si="130"/>
        <v>0</v>
      </c>
      <c r="M111" s="190"/>
      <c r="N111" s="191"/>
      <c r="O111" s="192">
        <f t="shared" si="131"/>
        <v>0</v>
      </c>
      <c r="P111" s="194"/>
    </row>
    <row r="112" spans="1:16" ht="24" x14ac:dyDescent="0.25">
      <c r="A112" s="52">
        <v>2264</v>
      </c>
      <c r="B112" s="79" t="s">
        <v>133</v>
      </c>
      <c r="C112" s="559">
        <f t="shared" si="99"/>
        <v>3420</v>
      </c>
      <c r="D112" s="190"/>
      <c r="E112" s="191"/>
      <c r="F112" s="192">
        <f t="shared" si="128"/>
        <v>0</v>
      </c>
      <c r="G112" s="190"/>
      <c r="H112" s="191"/>
      <c r="I112" s="192">
        <f t="shared" si="129"/>
        <v>0</v>
      </c>
      <c r="J112" s="193">
        <v>3420</v>
      </c>
      <c r="K112" s="191"/>
      <c r="L112" s="192">
        <f t="shared" si="130"/>
        <v>3420</v>
      </c>
      <c r="M112" s="190"/>
      <c r="N112" s="191"/>
      <c r="O112" s="192">
        <f t="shared" si="131"/>
        <v>0</v>
      </c>
      <c r="P112" s="194"/>
    </row>
    <row r="113" spans="1:16" x14ac:dyDescent="0.25">
      <c r="A113" s="52">
        <v>2269</v>
      </c>
      <c r="B113" s="79" t="s">
        <v>134</v>
      </c>
      <c r="C113" s="559">
        <f t="shared" si="99"/>
        <v>130</v>
      </c>
      <c r="D113" s="190">
        <v>130</v>
      </c>
      <c r="E113" s="191"/>
      <c r="F113" s="192">
        <f t="shared" si="128"/>
        <v>130</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v>0</v>
      </c>
      <c r="E117" s="191"/>
      <c r="F117" s="192">
        <f t="shared" si="136"/>
        <v>0</v>
      </c>
      <c r="G117" s="190">
        <v>0</v>
      </c>
      <c r="H117" s="191"/>
      <c r="I117" s="192">
        <f t="shared" si="137"/>
        <v>0</v>
      </c>
      <c r="J117" s="193"/>
      <c r="K117" s="191"/>
      <c r="L117" s="192">
        <f t="shared" si="138"/>
        <v>0</v>
      </c>
      <c r="M117" s="190"/>
      <c r="N117" s="19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48492</v>
      </c>
      <c r="D120" s="214">
        <f t="shared" ref="D120:E120" si="140">SUM(D121,D126,D130,D131,D134,D138,D146,D147,D150)</f>
        <v>37892</v>
      </c>
      <c r="E120" s="215">
        <f t="shared" si="140"/>
        <v>0</v>
      </c>
      <c r="F120" s="216">
        <f>SUM(F121,F126,F130,F131,F134,F138,F146,F147,F150)</f>
        <v>37892</v>
      </c>
      <c r="G120" s="214">
        <f t="shared" ref="G120:H120" si="141">SUM(G121,G126,G130,G131,G134,G138,G146,G147,G150)</f>
        <v>8225</v>
      </c>
      <c r="H120" s="215">
        <f t="shared" si="141"/>
        <v>0</v>
      </c>
      <c r="I120" s="216">
        <f>SUM(I121,I126,I130,I131,I134,I138,I146,I147,I150)</f>
        <v>8225</v>
      </c>
      <c r="J120" s="217">
        <f t="shared" ref="J120:K120" si="142">SUM(J121,J126,J130,J131,J134,J138,J146,J147,J150)</f>
        <v>2375</v>
      </c>
      <c r="K120" s="215">
        <f t="shared" si="142"/>
        <v>0</v>
      </c>
      <c r="L120" s="216">
        <f>SUM(L121,L126,L130,L131,L134,L138,L146,L147,L150)</f>
        <v>2375</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10776</v>
      </c>
      <c r="D121" s="204">
        <f t="shared" ref="D121:O121" si="144">SUM(D122:D125)</f>
        <v>10776</v>
      </c>
      <c r="E121" s="205">
        <f t="shared" si="144"/>
        <v>0</v>
      </c>
      <c r="F121" s="187">
        <f t="shared" si="144"/>
        <v>10776</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3766</v>
      </c>
      <c r="D122" s="190">
        <v>3766</v>
      </c>
      <c r="E122" s="191"/>
      <c r="F122" s="192">
        <f t="shared" ref="F122:F125" si="145">D122+E122</f>
        <v>3766</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7010</v>
      </c>
      <c r="D123" s="190">
        <v>7010</v>
      </c>
      <c r="E123" s="191"/>
      <c r="F123" s="192">
        <f t="shared" si="145"/>
        <v>7010</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36" hidden="1" customHeight="1" x14ac:dyDescent="0.25">
      <c r="A125" s="52">
        <v>2314</v>
      </c>
      <c r="B125" s="79" t="s">
        <v>146</v>
      </c>
      <c r="C125" s="559">
        <f t="shared" si="99"/>
        <v>0</v>
      </c>
      <c r="D125" s="190"/>
      <c r="E125" s="191"/>
      <c r="F125" s="192">
        <f t="shared" si="145"/>
        <v>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646</v>
      </c>
      <c r="D126" s="196">
        <f t="shared" ref="D126:E126" si="149">SUM(D127:D129)</f>
        <v>271</v>
      </c>
      <c r="E126" s="197">
        <f t="shared" si="149"/>
        <v>0</v>
      </c>
      <c r="F126" s="192">
        <f>SUM(F127:F129)</f>
        <v>271</v>
      </c>
      <c r="G126" s="196">
        <f t="shared" ref="G126:H126" si="150">SUM(G127:G129)</f>
        <v>0</v>
      </c>
      <c r="H126" s="197">
        <f t="shared" si="150"/>
        <v>0</v>
      </c>
      <c r="I126" s="192">
        <f>SUM(I127:I129)</f>
        <v>0</v>
      </c>
      <c r="J126" s="198">
        <f t="shared" ref="J126:K126" si="151">SUM(J127:J129)</f>
        <v>375</v>
      </c>
      <c r="K126" s="197">
        <f t="shared" si="151"/>
        <v>0</v>
      </c>
      <c r="L126" s="192">
        <f>SUM(L127:L129)</f>
        <v>375</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646</v>
      </c>
      <c r="D128" s="190">
        <v>271</v>
      </c>
      <c r="E128" s="191"/>
      <c r="F128" s="192">
        <f t="shared" si="153"/>
        <v>271</v>
      </c>
      <c r="G128" s="190"/>
      <c r="H128" s="191"/>
      <c r="I128" s="192">
        <f t="shared" si="154"/>
        <v>0</v>
      </c>
      <c r="J128" s="193">
        <v>375</v>
      </c>
      <c r="K128" s="191"/>
      <c r="L128" s="192">
        <f t="shared" si="155"/>
        <v>375</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41.25" customHeight="1" x14ac:dyDescent="0.25">
      <c r="A131" s="195">
        <v>2340</v>
      </c>
      <c r="B131" s="79" t="s">
        <v>152</v>
      </c>
      <c r="C131" s="559">
        <f t="shared" si="99"/>
        <v>312</v>
      </c>
      <c r="D131" s="196">
        <f t="shared" ref="D131:E131" si="157">SUM(D132:D133)</f>
        <v>312</v>
      </c>
      <c r="E131" s="197">
        <f t="shared" si="157"/>
        <v>0</v>
      </c>
      <c r="F131" s="192">
        <f>SUM(F132:F133)</f>
        <v>312</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312</v>
      </c>
      <c r="D132" s="190">
        <v>312</v>
      </c>
      <c r="E132" s="191"/>
      <c r="F132" s="192">
        <f t="shared" ref="F132:F133" si="161">D132+E132</f>
        <v>312</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6.5" customHeight="1" x14ac:dyDescent="0.25">
      <c r="A134" s="181">
        <v>2350</v>
      </c>
      <c r="B134" s="135" t="s">
        <v>155</v>
      </c>
      <c r="C134" s="565">
        <f t="shared" si="99"/>
        <v>8783</v>
      </c>
      <c r="D134" s="140">
        <f t="shared" ref="D134:E134" si="165">SUM(D135:D137)</f>
        <v>6783</v>
      </c>
      <c r="E134" s="141">
        <f t="shared" si="165"/>
        <v>0</v>
      </c>
      <c r="F134" s="182">
        <f>SUM(F135:F137)</f>
        <v>6783</v>
      </c>
      <c r="G134" s="140">
        <f t="shared" ref="G134:H134" si="166">SUM(G135:G137)</f>
        <v>0</v>
      </c>
      <c r="H134" s="141">
        <f t="shared" si="166"/>
        <v>0</v>
      </c>
      <c r="I134" s="182">
        <f>SUM(I135:I137)</f>
        <v>0</v>
      </c>
      <c r="J134" s="183">
        <f t="shared" ref="J134:K134" si="167">SUM(J135:J137)</f>
        <v>2000</v>
      </c>
      <c r="K134" s="141">
        <f t="shared" si="167"/>
        <v>0</v>
      </c>
      <c r="L134" s="182">
        <f>SUM(L135:L137)</f>
        <v>2000</v>
      </c>
      <c r="M134" s="140">
        <f t="shared" ref="M134:O134" si="168">SUM(M135:M137)</f>
        <v>0</v>
      </c>
      <c r="N134" s="141">
        <f t="shared" si="168"/>
        <v>0</v>
      </c>
      <c r="O134" s="182">
        <f t="shared" si="168"/>
        <v>0</v>
      </c>
      <c r="P134" s="184"/>
    </row>
    <row r="135" spans="1:16" x14ac:dyDescent="0.25">
      <c r="A135" s="45">
        <v>2351</v>
      </c>
      <c r="B135" s="71" t="s">
        <v>156</v>
      </c>
      <c r="C135" s="558">
        <f t="shared" si="99"/>
        <v>1547</v>
      </c>
      <c r="D135" s="185">
        <v>1547</v>
      </c>
      <c r="E135" s="186"/>
      <c r="F135" s="187">
        <f t="shared" ref="F135:F137" si="169">D135+E135</f>
        <v>1547</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7236</v>
      </c>
      <c r="D136" s="190">
        <v>5236</v>
      </c>
      <c r="E136" s="191"/>
      <c r="F136" s="192">
        <f t="shared" si="169"/>
        <v>5236</v>
      </c>
      <c r="G136" s="190"/>
      <c r="H136" s="191"/>
      <c r="I136" s="192">
        <f t="shared" si="170"/>
        <v>0</v>
      </c>
      <c r="J136" s="193">
        <v>2000</v>
      </c>
      <c r="K136" s="191"/>
      <c r="L136" s="192">
        <f t="shared" si="171"/>
        <v>2000</v>
      </c>
      <c r="M136" s="190"/>
      <c r="N136" s="191"/>
      <c r="O136" s="192">
        <f t="shared" si="172"/>
        <v>0</v>
      </c>
      <c r="P136" s="208"/>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4500</v>
      </c>
      <c r="D138" s="196">
        <f t="shared" ref="D138:E138" si="173">SUM(D139:D145)</f>
        <v>4500</v>
      </c>
      <c r="E138" s="197">
        <f t="shared" si="173"/>
        <v>0</v>
      </c>
      <c r="F138" s="192">
        <f>SUM(F139:F145)</f>
        <v>4500</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x14ac:dyDescent="0.25">
      <c r="A139" s="51">
        <v>2361</v>
      </c>
      <c r="B139" s="79" t="s">
        <v>160</v>
      </c>
      <c r="C139" s="559">
        <f t="shared" si="99"/>
        <v>1000</v>
      </c>
      <c r="D139" s="190">
        <v>1000</v>
      </c>
      <c r="E139" s="191"/>
      <c r="F139" s="192">
        <f t="shared" ref="F139:F146" si="177">D139+E139</f>
        <v>1000</v>
      </c>
      <c r="G139" s="190"/>
      <c r="H139" s="191"/>
      <c r="I139" s="192">
        <f t="shared" ref="I139:I146" si="178">G139+H139</f>
        <v>0</v>
      </c>
      <c r="J139" s="193"/>
      <c r="K139" s="191"/>
      <c r="L139" s="192">
        <f t="shared" ref="L139:L146" si="179">J139+K139</f>
        <v>0</v>
      </c>
      <c r="M139" s="190"/>
      <c r="N139" s="191"/>
      <c r="O139" s="192">
        <f t="shared" ref="O139:O146" si="180">M139+N139</f>
        <v>0</v>
      </c>
      <c r="P139" s="208"/>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x14ac:dyDescent="0.25">
      <c r="A141" s="51">
        <v>2363</v>
      </c>
      <c r="B141" s="79" t="s">
        <v>162</v>
      </c>
      <c r="C141" s="559">
        <f t="shared" si="99"/>
        <v>3500</v>
      </c>
      <c r="D141" s="190">
        <v>3500</v>
      </c>
      <c r="E141" s="191"/>
      <c r="F141" s="192">
        <f t="shared" si="177"/>
        <v>3500</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23475</v>
      </c>
      <c r="D146" s="199">
        <v>15250</v>
      </c>
      <c r="E146" s="200"/>
      <c r="F146" s="182">
        <f t="shared" si="177"/>
        <v>15250</v>
      </c>
      <c r="G146" s="199">
        <v>8225</v>
      </c>
      <c r="H146" s="200"/>
      <c r="I146" s="182">
        <f t="shared" si="178"/>
        <v>8225</v>
      </c>
      <c r="J146" s="201"/>
      <c r="K146" s="200"/>
      <c r="L146" s="182">
        <f t="shared" si="179"/>
        <v>0</v>
      </c>
      <c r="M146" s="199"/>
      <c r="N146" s="200"/>
      <c r="O146" s="182">
        <f t="shared" si="180"/>
        <v>0</v>
      </c>
      <c r="P146" s="311"/>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237</v>
      </c>
      <c r="D152" s="176">
        <f t="shared" ref="D152:E152" si="190">SUM(D153,D159)</f>
        <v>237</v>
      </c>
      <c r="E152" s="177">
        <f t="shared" si="190"/>
        <v>0</v>
      </c>
      <c r="F152" s="178">
        <f>SUM(F153,F159)</f>
        <v>237</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237</v>
      </c>
      <c r="D153" s="204">
        <f t="shared" ref="D153:E153" si="192">SUM(D154:D158)</f>
        <v>237</v>
      </c>
      <c r="E153" s="205">
        <f t="shared" si="192"/>
        <v>0</v>
      </c>
      <c r="F153" s="187">
        <f>SUM(F154:F158)</f>
        <v>237</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x14ac:dyDescent="0.25">
      <c r="A155" s="52">
        <v>2513</v>
      </c>
      <c r="B155" s="79" t="s">
        <v>176</v>
      </c>
      <c r="C155" s="559">
        <f t="shared" si="189"/>
        <v>237</v>
      </c>
      <c r="D155" s="190">
        <v>237</v>
      </c>
      <c r="E155" s="191"/>
      <c r="F155" s="192">
        <f t="shared" si="194"/>
        <v>237</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24060</v>
      </c>
      <c r="D181" s="163">
        <f t="shared" ref="D181:O181" si="245">SUM(D182,D211,D252,D265)</f>
        <v>18560</v>
      </c>
      <c r="E181" s="164">
        <f t="shared" si="245"/>
        <v>0</v>
      </c>
      <c r="F181" s="165">
        <f t="shared" si="245"/>
        <v>18560</v>
      </c>
      <c r="G181" s="163">
        <f t="shared" si="245"/>
        <v>3500</v>
      </c>
      <c r="H181" s="164">
        <f t="shared" si="245"/>
        <v>0</v>
      </c>
      <c r="I181" s="165">
        <f t="shared" si="245"/>
        <v>3500</v>
      </c>
      <c r="J181" s="166">
        <f t="shared" si="245"/>
        <v>2000</v>
      </c>
      <c r="K181" s="164">
        <f t="shared" si="245"/>
        <v>0</v>
      </c>
      <c r="L181" s="165">
        <f t="shared" si="245"/>
        <v>2000</v>
      </c>
      <c r="M181" s="163">
        <f t="shared" si="245"/>
        <v>0</v>
      </c>
      <c r="N181" s="164">
        <f t="shared" si="245"/>
        <v>0</v>
      </c>
      <c r="O181" s="165">
        <f t="shared" si="245"/>
        <v>0</v>
      </c>
      <c r="P181" s="240"/>
    </row>
    <row r="182" spans="1:16" x14ac:dyDescent="0.25">
      <c r="A182" s="168">
        <v>5000</v>
      </c>
      <c r="B182" s="168" t="s">
        <v>203</v>
      </c>
      <c r="C182" s="570">
        <f t="shared" si="189"/>
        <v>24060</v>
      </c>
      <c r="D182" s="169">
        <f t="shared" ref="D182:E182" si="246">D183+D187</f>
        <v>18560</v>
      </c>
      <c r="E182" s="170">
        <f t="shared" si="246"/>
        <v>0</v>
      </c>
      <c r="F182" s="171">
        <f>F183+F187</f>
        <v>18560</v>
      </c>
      <c r="G182" s="169">
        <f t="shared" ref="G182:H182" si="247">G183+G187</f>
        <v>3500</v>
      </c>
      <c r="H182" s="170">
        <f t="shared" si="247"/>
        <v>0</v>
      </c>
      <c r="I182" s="171">
        <f>I183+I187</f>
        <v>3500</v>
      </c>
      <c r="J182" s="172">
        <f t="shared" ref="J182:K182" si="248">J183+J187</f>
        <v>2000</v>
      </c>
      <c r="K182" s="170">
        <f t="shared" si="248"/>
        <v>0</v>
      </c>
      <c r="L182" s="171">
        <f>L183+L187</f>
        <v>2000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24060</v>
      </c>
      <c r="D187" s="176">
        <f t="shared" ref="D187:E187" si="258">D188+D198+D199+D206+D207+D208+D210</f>
        <v>18560</v>
      </c>
      <c r="E187" s="177">
        <f t="shared" si="258"/>
        <v>0</v>
      </c>
      <c r="F187" s="178">
        <f>F188+F198+F199+F206+F207+F208+F210</f>
        <v>18560</v>
      </c>
      <c r="G187" s="176">
        <f t="shared" ref="G187:H187" si="259">G188+G198+G199+G206+G207+G208+G210</f>
        <v>3500</v>
      </c>
      <c r="H187" s="177">
        <f t="shared" si="259"/>
        <v>0</v>
      </c>
      <c r="I187" s="178">
        <f>I188+I198+I199+I206+I207+I208+I210</f>
        <v>3500</v>
      </c>
      <c r="J187" s="179">
        <f t="shared" ref="J187:K187" si="260">J188+J198+J199+J206+J207+J208+J210</f>
        <v>2000</v>
      </c>
      <c r="K187" s="177">
        <f t="shared" si="260"/>
        <v>0</v>
      </c>
      <c r="L187" s="178">
        <f>L188+L198+L199+L206+L207+L208+L210</f>
        <v>2000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24060</v>
      </c>
      <c r="D199" s="196">
        <f t="shared" ref="D199:E199" si="270">SUM(D200:D205)</f>
        <v>18560</v>
      </c>
      <c r="E199" s="197">
        <f t="shared" si="270"/>
        <v>0</v>
      </c>
      <c r="F199" s="192">
        <f>SUM(F200:F205)</f>
        <v>18560</v>
      </c>
      <c r="G199" s="196">
        <f t="shared" ref="G199:H199" si="271">SUM(G200:G205)</f>
        <v>3500</v>
      </c>
      <c r="H199" s="197">
        <f t="shared" si="271"/>
        <v>0</v>
      </c>
      <c r="I199" s="192">
        <f>SUM(I200:I205)</f>
        <v>3500</v>
      </c>
      <c r="J199" s="198">
        <f t="shared" ref="J199:K199" si="272">SUM(J200:J205)</f>
        <v>2000</v>
      </c>
      <c r="K199" s="197">
        <f t="shared" si="272"/>
        <v>0</v>
      </c>
      <c r="L199" s="192">
        <f>SUM(L200:L205)</f>
        <v>2000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9500</v>
      </c>
      <c r="D201" s="190">
        <v>6000</v>
      </c>
      <c r="E201" s="191"/>
      <c r="F201" s="192">
        <f t="shared" si="274"/>
        <v>6000</v>
      </c>
      <c r="G201" s="190">
        <v>3500</v>
      </c>
      <c r="H201" s="191"/>
      <c r="I201" s="192">
        <f t="shared" si="275"/>
        <v>3500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12560</v>
      </c>
      <c r="D204" s="190">
        <v>12560</v>
      </c>
      <c r="E204" s="191"/>
      <c r="F204" s="192">
        <f t="shared" si="274"/>
        <v>12560</v>
      </c>
      <c r="G204" s="190"/>
      <c r="H204" s="191"/>
      <c r="I204" s="192">
        <f t="shared" si="275"/>
        <v>0</v>
      </c>
      <c r="J204" s="193"/>
      <c r="K204" s="191"/>
      <c r="L204" s="192">
        <f t="shared" si="276"/>
        <v>0</v>
      </c>
      <c r="M204" s="190"/>
      <c r="N204" s="191"/>
      <c r="O204" s="192">
        <f t="shared" si="277"/>
        <v>0</v>
      </c>
      <c r="P204" s="194"/>
    </row>
    <row r="205" spans="1:16" ht="24" x14ac:dyDescent="0.25">
      <c r="A205" s="52">
        <v>5239</v>
      </c>
      <c r="B205" s="79" t="s">
        <v>226</v>
      </c>
      <c r="C205" s="559">
        <f t="shared" si="189"/>
        <v>2000</v>
      </c>
      <c r="D205" s="190"/>
      <c r="E205" s="191"/>
      <c r="F205" s="192">
        <f t="shared" si="274"/>
        <v>0</v>
      </c>
      <c r="G205" s="190"/>
      <c r="H205" s="191"/>
      <c r="I205" s="192">
        <f t="shared" si="275"/>
        <v>0</v>
      </c>
      <c r="J205" s="193">
        <v>2000</v>
      </c>
      <c r="K205" s="191"/>
      <c r="L205" s="192">
        <f t="shared" si="276"/>
        <v>2000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1512685</v>
      </c>
      <c r="D272" s="269">
        <f>SUM(D269,D265,D252,D211,D182,D174,D160,D75,D53)</f>
        <v>669275</v>
      </c>
      <c r="E272" s="270">
        <f t="shared" ref="E272:O272" si="371">SUM(E269,E265,E252,E211,E182,E174,E160,E75,E53)</f>
        <v>0</v>
      </c>
      <c r="F272" s="271">
        <f t="shared" si="371"/>
        <v>669275</v>
      </c>
      <c r="G272" s="269">
        <f t="shared" si="371"/>
        <v>803972</v>
      </c>
      <c r="H272" s="270">
        <f t="shared" si="371"/>
        <v>2380</v>
      </c>
      <c r="I272" s="271">
        <f t="shared" si="371"/>
        <v>806352</v>
      </c>
      <c r="J272" s="272">
        <f t="shared" si="371"/>
        <v>37058</v>
      </c>
      <c r="K272" s="270">
        <f t="shared" si="371"/>
        <v>0</v>
      </c>
      <c r="L272" s="271">
        <f t="shared" si="371"/>
        <v>37058</v>
      </c>
      <c r="M272" s="269">
        <f t="shared" si="371"/>
        <v>0</v>
      </c>
      <c r="N272" s="270">
        <f t="shared" si="371"/>
        <v>0</v>
      </c>
      <c r="O272" s="271">
        <f t="shared" si="371"/>
        <v>0</v>
      </c>
      <c r="P272" s="273"/>
    </row>
    <row r="273" spans="1:16" s="29" customFormat="1" ht="13.5" thickTop="1" thickBot="1" x14ac:dyDescent="0.3">
      <c r="A273" s="1373" t="s">
        <v>295</v>
      </c>
      <c r="B273" s="1374"/>
      <c r="C273" s="576">
        <f t="shared" si="291"/>
        <v>-7621</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-7621</v>
      </c>
      <c r="K273" s="275">
        <f t="shared" si="374"/>
        <v>0</v>
      </c>
      <c r="L273" s="276">
        <f>(L26+L43)-L51</f>
        <v>-7621</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7621</v>
      </c>
      <c r="D274" s="279">
        <f t="shared" ref="D274:O274" si="376">SUM(D275,D276)-D283+D284</f>
        <v>0</v>
      </c>
      <c r="E274" s="280">
        <f t="shared" si="376"/>
        <v>0</v>
      </c>
      <c r="F274" s="281">
        <f t="shared" si="376"/>
        <v>0</v>
      </c>
      <c r="G274" s="279">
        <f t="shared" si="376"/>
        <v>0</v>
      </c>
      <c r="H274" s="280">
        <f t="shared" si="376"/>
        <v>0</v>
      </c>
      <c r="I274" s="281">
        <f t="shared" si="376"/>
        <v>0</v>
      </c>
      <c r="J274" s="286">
        <f t="shared" si="376"/>
        <v>7621</v>
      </c>
      <c r="K274" s="280">
        <f t="shared" si="376"/>
        <v>0</v>
      </c>
      <c r="L274" s="281">
        <f t="shared" si="376"/>
        <v>7621</v>
      </c>
      <c r="M274" s="279">
        <f t="shared" si="376"/>
        <v>0</v>
      </c>
      <c r="N274" s="280">
        <f t="shared" si="376"/>
        <v>0</v>
      </c>
      <c r="O274" s="281">
        <f t="shared" si="376"/>
        <v>0</v>
      </c>
      <c r="P274" s="283"/>
    </row>
    <row r="275" spans="1:16" s="29" customFormat="1" ht="12.75" thickBot="1" x14ac:dyDescent="0.3">
      <c r="A275" s="149" t="s">
        <v>297</v>
      </c>
      <c r="B275" s="149" t="s">
        <v>298</v>
      </c>
      <c r="C275" s="567">
        <f t="shared" si="291"/>
        <v>7621</v>
      </c>
      <c r="D275" s="150">
        <f>D21-D269</f>
        <v>0</v>
      </c>
      <c r="E275" s="150">
        <f t="shared" ref="E275:O275" si="377">E21-E269</f>
        <v>0</v>
      </c>
      <c r="F275" s="150">
        <f t="shared" si="377"/>
        <v>0</v>
      </c>
      <c r="G275" s="150">
        <f t="shared" si="377"/>
        <v>0</v>
      </c>
      <c r="H275" s="150">
        <f t="shared" si="377"/>
        <v>0</v>
      </c>
      <c r="I275" s="150">
        <f t="shared" si="377"/>
        <v>0</v>
      </c>
      <c r="J275" s="150">
        <f t="shared" si="377"/>
        <v>7621</v>
      </c>
      <c r="K275" s="150">
        <f t="shared" si="377"/>
        <v>0</v>
      </c>
      <c r="L275" s="567">
        <f t="shared" si="377"/>
        <v>7621</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XmwpLL30At31dDaggJrb0nsxk20DFVBIQFDHVFCoTI7P2XZg10o/nNEsmGM6eTxvOuYXA+tsFlU0Bv7SF/aW/w==" saltValue="yx61QvmbJS3kBJ92a0J3Rg==" spinCount="100000" sheet="1" objects="1" scenarios="1" formatCells="0" formatColumns="0" formatRows="0" sort="0"/>
  <autoFilter ref="A18:P284">
    <filterColumn colId="2">
      <filters>
        <filter val="1 000"/>
        <filter val="1 152"/>
        <filter val="1 321 511"/>
        <filter val="1 376"/>
        <filter val="1 475 627"/>
        <filter val="1 488 625"/>
        <filter val="1 512 685"/>
        <filter val="1 547"/>
        <filter val="10 776"/>
        <filter val="11 158"/>
        <filter val="118 330"/>
        <filter val="12 560"/>
        <filter val="12 950"/>
        <filter val="130"/>
        <filter val="167 114"/>
        <filter val="2 000"/>
        <filter val="2 050"/>
        <filter val="2 055"/>
        <filter val="2 116"/>
        <filter val="2 308"/>
        <filter val="2 940"/>
        <filter val="22 838"/>
        <filter val="22 953"/>
        <filter val="23 475"/>
        <filter val="237"/>
        <filter val="24 060"/>
        <filter val="251 651"/>
        <filter val="29 397"/>
        <filter val="3 123"/>
        <filter val="3 420"/>
        <filter val="3 428"/>
        <filter val="3 500"/>
        <filter val="3 766"/>
        <filter val="30 646"/>
        <filter val="312"/>
        <filter val="323 216"/>
        <filter val="4 038"/>
        <filter val="4 186"/>
        <filter val="4 275"/>
        <filter val="4 500"/>
        <filter val="40"/>
        <filter val="44 642"/>
        <filter val="46 419"/>
        <filter val="48 492"/>
        <filter val="52 290"/>
        <filter val="55"/>
        <filter val="6 444"/>
        <filter val="6 978"/>
        <filter val="646"/>
        <filter val="7 010"/>
        <filter val="7 236"/>
        <filter val="7 621"/>
        <filter val="-7 621"/>
        <filter val="71 565"/>
        <filter val="712"/>
        <filter val="77 263"/>
        <filter val="8 337"/>
        <filter val="8 390"/>
        <filter val="8 394"/>
        <filter val="8 783"/>
        <filter val="85 737"/>
        <filter val="9 400"/>
        <filter val="9 500"/>
        <filter val="916 757"/>
        <filter val="998 295"/>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7.pielikums Jūrmalas pilsētas domes
2020.gada 17.decembra saistošajiem noteikumiem Nr.38
(protokols Nr.23, 14.punkts)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10" sqref="R10"/>
    </sheetView>
  </sheetViews>
  <sheetFormatPr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384</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385</v>
      </c>
      <c r="D3" s="1410"/>
      <c r="E3" s="1410"/>
      <c r="F3" s="1410"/>
      <c r="G3" s="1410"/>
      <c r="H3" s="1410"/>
      <c r="I3" s="1410"/>
      <c r="J3" s="1410"/>
      <c r="K3" s="1410"/>
      <c r="L3" s="1410"/>
      <c r="M3" s="1410"/>
      <c r="N3" s="1410"/>
      <c r="O3" s="1410"/>
      <c r="P3" s="1411"/>
      <c r="Q3" s="590"/>
    </row>
    <row r="4" spans="1:17" ht="12.75" customHeight="1" x14ac:dyDescent="0.25">
      <c r="A4" s="3" t="s">
        <v>4</v>
      </c>
      <c r="B4" s="4"/>
      <c r="C4" s="1410" t="s">
        <v>386</v>
      </c>
      <c r="D4" s="1410"/>
      <c r="E4" s="1410"/>
      <c r="F4" s="1410"/>
      <c r="G4" s="1410"/>
      <c r="H4" s="1410"/>
      <c r="I4" s="1410"/>
      <c r="J4" s="1410"/>
      <c r="K4" s="1410"/>
      <c r="L4" s="1410"/>
      <c r="M4" s="1410"/>
      <c r="N4" s="1410"/>
      <c r="O4" s="1410"/>
      <c r="P4" s="1411"/>
      <c r="Q4" s="590"/>
    </row>
    <row r="5" spans="1:17" ht="12.75" customHeight="1" x14ac:dyDescent="0.25">
      <c r="A5" s="5" t="s">
        <v>6</v>
      </c>
      <c r="B5" s="6"/>
      <c r="C5" s="1404" t="s">
        <v>387</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5.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388</v>
      </c>
      <c r="D9" s="1404"/>
      <c r="E9" s="1404"/>
      <c r="F9" s="1404"/>
      <c r="G9" s="1404"/>
      <c r="H9" s="1404"/>
      <c r="I9" s="1404"/>
      <c r="J9" s="1404"/>
      <c r="K9" s="1404"/>
      <c r="L9" s="1404"/>
      <c r="M9" s="1404"/>
      <c r="N9" s="1404"/>
      <c r="O9" s="1404"/>
      <c r="P9" s="1405"/>
      <c r="Q9" s="590"/>
    </row>
    <row r="10" spans="1:17" ht="12.75" customHeight="1" x14ac:dyDescent="0.25">
      <c r="A10" s="5"/>
      <c r="B10" s="6" t="s">
        <v>15</v>
      </c>
      <c r="C10" s="1404" t="s">
        <v>389</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390</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456842</v>
      </c>
      <c r="D20" s="32">
        <f t="shared" ref="D20:E20" si="0">SUM(D21,D24,D25,D41,D43)</f>
        <v>295800</v>
      </c>
      <c r="E20" s="33">
        <f t="shared" si="0"/>
        <v>0</v>
      </c>
      <c r="F20" s="34">
        <f>SUM(F21,F24,F25,F41,F43)</f>
        <v>295800</v>
      </c>
      <c r="G20" s="32">
        <f t="shared" ref="G20:H20" si="1">SUM(G21,G24,G43)</f>
        <v>149948</v>
      </c>
      <c r="H20" s="33">
        <f t="shared" si="1"/>
        <v>740</v>
      </c>
      <c r="I20" s="34">
        <f>SUM(I21,I24,I43)</f>
        <v>150688</v>
      </c>
      <c r="J20" s="35">
        <f t="shared" ref="J20:K20" si="2">SUM(J21,J26,J43)</f>
        <v>10354</v>
      </c>
      <c r="K20" s="33">
        <f t="shared" si="2"/>
        <v>0</v>
      </c>
      <c r="L20" s="34">
        <f>SUM(L21,L26,L43)</f>
        <v>10354</v>
      </c>
      <c r="M20" s="32">
        <f t="shared" ref="M20:O20" si="3">SUM(M21,M45)</f>
        <v>0</v>
      </c>
      <c r="N20" s="33">
        <f t="shared" si="3"/>
        <v>0</v>
      </c>
      <c r="O20" s="34">
        <f t="shared" si="3"/>
        <v>0</v>
      </c>
      <c r="P20" s="36"/>
    </row>
    <row r="21" spans="1:17" ht="12.75" thickTop="1" x14ac:dyDescent="0.25">
      <c r="A21" s="37"/>
      <c r="B21" s="38" t="s">
        <v>41</v>
      </c>
      <c r="C21" s="553">
        <f t="shared" ref="C21:C84" si="4">F21+I21+L21+O21</f>
        <v>447</v>
      </c>
      <c r="D21" s="39">
        <f t="shared" ref="D21:E21" si="5">SUM(D22:D23)</f>
        <v>0</v>
      </c>
      <c r="E21" s="40">
        <f t="shared" si="5"/>
        <v>0</v>
      </c>
      <c r="F21" s="41">
        <f>SUM(F22:F23)</f>
        <v>0</v>
      </c>
      <c r="G21" s="39">
        <f t="shared" ref="G21:H21" si="6">SUM(G22:G23)</f>
        <v>0</v>
      </c>
      <c r="H21" s="40">
        <f t="shared" si="6"/>
        <v>0</v>
      </c>
      <c r="I21" s="41">
        <f>SUM(I22:I23)</f>
        <v>0</v>
      </c>
      <c r="J21" s="42">
        <f t="shared" ref="J21:K21" si="7">SUM(J22:J23)</f>
        <v>447</v>
      </c>
      <c r="K21" s="40">
        <f t="shared" si="7"/>
        <v>0</v>
      </c>
      <c r="L21" s="41">
        <f>SUM(L22:L23)</f>
        <v>447</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447</v>
      </c>
      <c r="D23" s="53"/>
      <c r="E23" s="54"/>
      <c r="F23" s="55">
        <f t="shared" ref="F23:F25" si="9">D23+E23</f>
        <v>0</v>
      </c>
      <c r="G23" s="53"/>
      <c r="H23" s="54"/>
      <c r="I23" s="55">
        <f t="shared" ref="I23:I24" si="10">G23+H23</f>
        <v>0</v>
      </c>
      <c r="J23" s="298">
        <v>447</v>
      </c>
      <c r="K23" s="54"/>
      <c r="L23" s="55">
        <f>J23+K23</f>
        <v>447</v>
      </c>
      <c r="M23" s="53"/>
      <c r="N23" s="54"/>
      <c r="O23" s="55">
        <f>M23+N23</f>
        <v>0</v>
      </c>
      <c r="P23" s="57"/>
    </row>
    <row r="24" spans="1:17" s="29" customFormat="1" ht="24.75" thickBot="1" x14ac:dyDescent="0.3">
      <c r="A24" s="300">
        <v>19300</v>
      </c>
      <c r="B24" s="300" t="s">
        <v>44</v>
      </c>
      <c r="C24" s="556">
        <f>F24+I24</f>
        <v>446488</v>
      </c>
      <c r="D24" s="301">
        <v>295800</v>
      </c>
      <c r="E24" s="302"/>
      <c r="F24" s="303">
        <f t="shared" si="9"/>
        <v>295800</v>
      </c>
      <c r="G24" s="301">
        <v>149948</v>
      </c>
      <c r="H24" s="302">
        <v>740</v>
      </c>
      <c r="I24" s="303">
        <f t="shared" si="10"/>
        <v>150688</v>
      </c>
      <c r="J24" s="304" t="s">
        <v>45</v>
      </c>
      <c r="K24" s="305" t="s">
        <v>45</v>
      </c>
      <c r="L24" s="308" t="s">
        <v>45</v>
      </c>
      <c r="M24" s="306" t="s">
        <v>45</v>
      </c>
      <c r="N24" s="307" t="s">
        <v>45</v>
      </c>
      <c r="O24" s="308" t="s">
        <v>45</v>
      </c>
      <c r="P24" s="210" t="s">
        <v>391</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9907</v>
      </c>
      <c r="D26" s="68" t="s">
        <v>45</v>
      </c>
      <c r="E26" s="67" t="s">
        <v>45</v>
      </c>
      <c r="F26" s="65" t="s">
        <v>45</v>
      </c>
      <c r="G26" s="68" t="s">
        <v>45</v>
      </c>
      <c r="H26" s="67" t="s">
        <v>45</v>
      </c>
      <c r="I26" s="65" t="s">
        <v>45</v>
      </c>
      <c r="J26" s="66">
        <f t="shared" ref="J26:K26" si="11">SUM(J27,J31,J33,J36)</f>
        <v>9907</v>
      </c>
      <c r="K26" s="67">
        <f t="shared" si="11"/>
        <v>0</v>
      </c>
      <c r="L26" s="178">
        <f>SUM(L27,L31,L33,L36)</f>
        <v>9907</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90</v>
      </c>
      <c r="D33" s="68" t="s">
        <v>45</v>
      </c>
      <c r="E33" s="67" t="s">
        <v>45</v>
      </c>
      <c r="F33" s="65" t="s">
        <v>45</v>
      </c>
      <c r="G33" s="68" t="s">
        <v>45</v>
      </c>
      <c r="H33" s="67" t="s">
        <v>45</v>
      </c>
      <c r="I33" s="65" t="s">
        <v>45</v>
      </c>
      <c r="J33" s="66">
        <f t="shared" ref="J33:K33" si="16">SUM(J34:J35)</f>
        <v>90</v>
      </c>
      <c r="K33" s="67">
        <f t="shared" si="16"/>
        <v>0</v>
      </c>
      <c r="L33" s="178">
        <f>SUM(L34:L35)</f>
        <v>90</v>
      </c>
      <c r="M33" s="68" t="s">
        <v>45</v>
      </c>
      <c r="N33" s="67" t="s">
        <v>45</v>
      </c>
      <c r="O33" s="65" t="s">
        <v>45</v>
      </c>
      <c r="P33" s="69"/>
    </row>
    <row r="34" spans="1:16" x14ac:dyDescent="0.25">
      <c r="A34" s="45">
        <v>21381</v>
      </c>
      <c r="B34" s="71" t="s">
        <v>56</v>
      </c>
      <c r="C34" s="558">
        <f t="shared" si="13"/>
        <v>90</v>
      </c>
      <c r="D34" s="72" t="s">
        <v>45</v>
      </c>
      <c r="E34" s="73" t="s">
        <v>45</v>
      </c>
      <c r="F34" s="74" t="s">
        <v>45</v>
      </c>
      <c r="G34" s="72" t="s">
        <v>45</v>
      </c>
      <c r="H34" s="73" t="s">
        <v>45</v>
      </c>
      <c r="I34" s="74" t="s">
        <v>45</v>
      </c>
      <c r="J34" s="75">
        <v>90</v>
      </c>
      <c r="K34" s="76"/>
      <c r="L34" s="187">
        <f t="shared" ref="L34:L35" si="17">J34+K34</f>
        <v>90</v>
      </c>
      <c r="M34" s="77" t="s">
        <v>45</v>
      </c>
      <c r="N34" s="76" t="s">
        <v>45</v>
      </c>
      <c r="O34" s="74" t="s">
        <v>45</v>
      </c>
      <c r="P34" s="97"/>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9817</v>
      </c>
      <c r="D36" s="68" t="s">
        <v>45</v>
      </c>
      <c r="E36" s="67" t="s">
        <v>45</v>
      </c>
      <c r="F36" s="65" t="s">
        <v>45</v>
      </c>
      <c r="G36" s="68" t="s">
        <v>45</v>
      </c>
      <c r="H36" s="67" t="s">
        <v>45</v>
      </c>
      <c r="I36" s="65" t="s">
        <v>45</v>
      </c>
      <c r="J36" s="66">
        <f t="shared" ref="J36:K36" si="18">SUM(J37:J40)</f>
        <v>9817</v>
      </c>
      <c r="K36" s="67">
        <f t="shared" si="18"/>
        <v>0</v>
      </c>
      <c r="L36" s="178">
        <f>SUM(L37:L40)</f>
        <v>9817</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9817</v>
      </c>
      <c r="D40" s="100" t="s">
        <v>45</v>
      </c>
      <c r="E40" s="101" t="s">
        <v>45</v>
      </c>
      <c r="F40" s="102" t="s">
        <v>45</v>
      </c>
      <c r="G40" s="100" t="s">
        <v>45</v>
      </c>
      <c r="H40" s="101" t="s">
        <v>45</v>
      </c>
      <c r="I40" s="102" t="s">
        <v>45</v>
      </c>
      <c r="J40" s="103">
        <v>9817</v>
      </c>
      <c r="K40" s="104"/>
      <c r="L40" s="216">
        <f t="shared" si="19"/>
        <v>9817</v>
      </c>
      <c r="M40" s="105" t="s">
        <v>45</v>
      </c>
      <c r="N40" s="104" t="s">
        <v>45</v>
      </c>
      <c r="O40" s="102" t="s">
        <v>45</v>
      </c>
      <c r="P40" s="42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456842</v>
      </c>
      <c r="D50" s="150">
        <f t="shared" ref="D50:E50" si="26">SUM(D51,D269)</f>
        <v>295800</v>
      </c>
      <c r="E50" s="151">
        <f t="shared" si="26"/>
        <v>0</v>
      </c>
      <c r="F50" s="152">
        <f>SUM(F51,F269)</f>
        <v>295800</v>
      </c>
      <c r="G50" s="150">
        <f t="shared" ref="G50:O50" si="27">SUM(G51,G269)</f>
        <v>149948</v>
      </c>
      <c r="H50" s="151">
        <f t="shared" si="27"/>
        <v>740</v>
      </c>
      <c r="I50" s="152">
        <f t="shared" si="27"/>
        <v>150688</v>
      </c>
      <c r="J50" s="153">
        <f t="shared" si="27"/>
        <v>10354</v>
      </c>
      <c r="K50" s="151">
        <f t="shared" si="27"/>
        <v>0</v>
      </c>
      <c r="L50" s="152">
        <f t="shared" si="27"/>
        <v>10354</v>
      </c>
      <c r="M50" s="150">
        <f t="shared" si="27"/>
        <v>0</v>
      </c>
      <c r="N50" s="151">
        <f t="shared" si="27"/>
        <v>0</v>
      </c>
      <c r="O50" s="152">
        <f t="shared" si="27"/>
        <v>0</v>
      </c>
      <c r="P50" s="154"/>
    </row>
    <row r="51" spans="1:16" s="29" customFormat="1" ht="36.75" thickTop="1" x14ac:dyDescent="0.25">
      <c r="A51" s="155"/>
      <c r="B51" s="156" t="s">
        <v>72</v>
      </c>
      <c r="C51" s="568">
        <f t="shared" si="4"/>
        <v>456842</v>
      </c>
      <c r="D51" s="157">
        <f t="shared" ref="D51:E51" si="28">SUM(D52,D181)</f>
        <v>295800</v>
      </c>
      <c r="E51" s="158">
        <f t="shared" si="28"/>
        <v>0</v>
      </c>
      <c r="F51" s="159">
        <f>SUM(F52,F181)</f>
        <v>295800</v>
      </c>
      <c r="G51" s="157">
        <f t="shared" ref="G51:H51" si="29">SUM(G52,G181)</f>
        <v>149948</v>
      </c>
      <c r="H51" s="158">
        <f t="shared" si="29"/>
        <v>740</v>
      </c>
      <c r="I51" s="159">
        <f>SUM(I52,I181)</f>
        <v>150688</v>
      </c>
      <c r="J51" s="160">
        <f t="shared" ref="J51:K51" si="30">SUM(J52,J181)</f>
        <v>10354</v>
      </c>
      <c r="K51" s="158">
        <f t="shared" si="30"/>
        <v>0</v>
      </c>
      <c r="L51" s="159">
        <f>SUM(L52,L181)</f>
        <v>10354</v>
      </c>
      <c r="M51" s="157">
        <f t="shared" ref="M51:O51" si="31">SUM(M52,M181)</f>
        <v>0</v>
      </c>
      <c r="N51" s="158">
        <f t="shared" si="31"/>
        <v>0</v>
      </c>
      <c r="O51" s="159">
        <f t="shared" si="31"/>
        <v>0</v>
      </c>
      <c r="P51" s="161"/>
    </row>
    <row r="52" spans="1:16" s="29" customFormat="1" ht="24" x14ac:dyDescent="0.25">
      <c r="A52" s="162"/>
      <c r="B52" s="20" t="s">
        <v>73</v>
      </c>
      <c r="C52" s="569">
        <f t="shared" si="4"/>
        <v>452167</v>
      </c>
      <c r="D52" s="163">
        <f t="shared" ref="D52:E52" si="32">SUM(D53,D75,D160,D174)</f>
        <v>292125</v>
      </c>
      <c r="E52" s="164">
        <f t="shared" si="32"/>
        <v>0</v>
      </c>
      <c r="F52" s="165">
        <f>SUM(F53,F75,F160,F174)</f>
        <v>292125</v>
      </c>
      <c r="G52" s="163">
        <f t="shared" ref="G52:H52" si="33">SUM(G53,G75,G160,G174)</f>
        <v>148948</v>
      </c>
      <c r="H52" s="164">
        <f t="shared" si="33"/>
        <v>740</v>
      </c>
      <c r="I52" s="165">
        <f>SUM(I53,I75,I160,I174)</f>
        <v>149688</v>
      </c>
      <c r="J52" s="166">
        <f t="shared" ref="J52:K52" si="34">SUM(J53,J75,J160,J174)</f>
        <v>10354</v>
      </c>
      <c r="K52" s="164">
        <f t="shared" si="34"/>
        <v>0</v>
      </c>
      <c r="L52" s="165">
        <f>SUM(L53,L75,L160,L174)</f>
        <v>10354</v>
      </c>
      <c r="M52" s="163">
        <f t="shared" ref="M52:O52" si="35">SUM(M53,M75,M160,M174)</f>
        <v>0</v>
      </c>
      <c r="N52" s="164">
        <f t="shared" si="35"/>
        <v>0</v>
      </c>
      <c r="O52" s="165">
        <f t="shared" si="35"/>
        <v>0</v>
      </c>
      <c r="P52" s="167"/>
    </row>
    <row r="53" spans="1:16" s="29" customFormat="1" x14ac:dyDescent="0.25">
      <c r="A53" s="168">
        <v>1000</v>
      </c>
      <c r="B53" s="168" t="s">
        <v>74</v>
      </c>
      <c r="C53" s="570">
        <f t="shared" si="4"/>
        <v>366142</v>
      </c>
      <c r="D53" s="169">
        <f t="shared" ref="D53:E53" si="36">SUM(D54,D67)</f>
        <v>219362</v>
      </c>
      <c r="E53" s="170">
        <f t="shared" si="36"/>
        <v>0</v>
      </c>
      <c r="F53" s="171">
        <f>SUM(F54,F67)</f>
        <v>219362</v>
      </c>
      <c r="G53" s="169">
        <f t="shared" ref="G53:H53" si="37">SUM(G54,G67)</f>
        <v>146040</v>
      </c>
      <c r="H53" s="170">
        <f t="shared" si="37"/>
        <v>740</v>
      </c>
      <c r="I53" s="171">
        <f>SUM(I54,I67)</f>
        <v>146780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275242</v>
      </c>
      <c r="D54" s="176">
        <f t="shared" ref="D54:E54" si="40">SUM(D55,D58,D66)</f>
        <v>158275</v>
      </c>
      <c r="E54" s="177">
        <f t="shared" si="40"/>
        <v>0</v>
      </c>
      <c r="F54" s="178">
        <f>SUM(F55,F58,F66)</f>
        <v>158275</v>
      </c>
      <c r="G54" s="176">
        <f t="shared" ref="G54:H54" si="41">SUM(G55,G58,G66)</f>
        <v>116370</v>
      </c>
      <c r="H54" s="177">
        <f t="shared" si="41"/>
        <v>597</v>
      </c>
      <c r="I54" s="178">
        <f>SUM(I55,I58,I66)</f>
        <v>116967</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249208</v>
      </c>
      <c r="D55" s="140">
        <f t="shared" ref="D55:E55" si="44">SUM(D56:D57)</f>
        <v>134622</v>
      </c>
      <c r="E55" s="141">
        <f t="shared" si="44"/>
        <v>0</v>
      </c>
      <c r="F55" s="182">
        <f>SUM(F56:F57)</f>
        <v>134622</v>
      </c>
      <c r="G55" s="140">
        <f t="shared" ref="G55:H55" si="45">SUM(G56:G57)</f>
        <v>114586</v>
      </c>
      <c r="H55" s="141">
        <f t="shared" si="45"/>
        <v>0</v>
      </c>
      <c r="I55" s="182">
        <f>SUM(I56:I57)</f>
        <v>114586</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customHeight="1" x14ac:dyDescent="0.25">
      <c r="A57" s="52">
        <v>1119</v>
      </c>
      <c r="B57" s="79" t="s">
        <v>78</v>
      </c>
      <c r="C57" s="559">
        <f t="shared" si="4"/>
        <v>249208</v>
      </c>
      <c r="D57" s="190">
        <v>134622</v>
      </c>
      <c r="E57" s="191"/>
      <c r="F57" s="192">
        <f t="shared" si="48"/>
        <v>134622</v>
      </c>
      <c r="G57" s="190">
        <v>114586</v>
      </c>
      <c r="H57" s="191"/>
      <c r="I57" s="192">
        <f t="shared" si="49"/>
        <v>114586</v>
      </c>
      <c r="J57" s="193"/>
      <c r="K57" s="191"/>
      <c r="L57" s="192">
        <f t="shared" si="50"/>
        <v>0</v>
      </c>
      <c r="M57" s="190"/>
      <c r="N57" s="191"/>
      <c r="O57" s="192">
        <f t="shared" si="51"/>
        <v>0</v>
      </c>
      <c r="P57" s="208"/>
    </row>
    <row r="58" spans="1:16" x14ac:dyDescent="0.25">
      <c r="A58" s="195">
        <v>1140</v>
      </c>
      <c r="B58" s="79" t="s">
        <v>79</v>
      </c>
      <c r="C58" s="559">
        <f t="shared" si="4"/>
        <v>23741</v>
      </c>
      <c r="D58" s="196">
        <f t="shared" ref="D58:E58" si="52">SUM(D59:D65)</f>
        <v>21360</v>
      </c>
      <c r="E58" s="197">
        <f t="shared" si="52"/>
        <v>0</v>
      </c>
      <c r="F58" s="192">
        <f>SUM(F59:F65)</f>
        <v>21360</v>
      </c>
      <c r="G58" s="196">
        <f t="shared" ref="G58:H58" si="53">SUM(G59:G65)</f>
        <v>1784</v>
      </c>
      <c r="H58" s="197">
        <f t="shared" si="53"/>
        <v>597</v>
      </c>
      <c r="I58" s="192">
        <f>SUM(I59:I65)</f>
        <v>2381</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1025</v>
      </c>
      <c r="D60" s="190">
        <v>1025</v>
      </c>
      <c r="E60" s="191"/>
      <c r="F60" s="192">
        <f t="shared" si="56"/>
        <v>1025</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2570</v>
      </c>
      <c r="D63" s="190">
        <v>2570</v>
      </c>
      <c r="E63" s="191"/>
      <c r="F63" s="192">
        <f t="shared" si="56"/>
        <v>2570</v>
      </c>
      <c r="G63" s="190"/>
      <c r="H63" s="191"/>
      <c r="I63" s="192">
        <f t="shared" si="57"/>
        <v>0</v>
      </c>
      <c r="J63" s="193"/>
      <c r="K63" s="191"/>
      <c r="L63" s="192">
        <f t="shared" si="58"/>
        <v>0</v>
      </c>
      <c r="M63" s="190"/>
      <c r="N63" s="191"/>
      <c r="O63" s="192">
        <f t="shared" si="59"/>
        <v>0</v>
      </c>
      <c r="P63" s="194"/>
    </row>
    <row r="64" spans="1:16" x14ac:dyDescent="0.25">
      <c r="A64" s="52">
        <v>1148</v>
      </c>
      <c r="B64" s="79" t="s">
        <v>85</v>
      </c>
      <c r="C64" s="559">
        <f t="shared" si="4"/>
        <v>15076</v>
      </c>
      <c r="D64" s="190">
        <v>13596</v>
      </c>
      <c r="E64" s="191"/>
      <c r="F64" s="192">
        <f t="shared" si="56"/>
        <v>13596</v>
      </c>
      <c r="G64" s="190">
        <v>1480</v>
      </c>
      <c r="H64" s="191"/>
      <c r="I64" s="192">
        <f t="shared" si="57"/>
        <v>1480</v>
      </c>
      <c r="J64" s="193"/>
      <c r="K64" s="191"/>
      <c r="L64" s="192">
        <f t="shared" si="58"/>
        <v>0</v>
      </c>
      <c r="M64" s="190"/>
      <c r="N64" s="191"/>
      <c r="O64" s="192">
        <f t="shared" si="59"/>
        <v>0</v>
      </c>
      <c r="P64" s="194"/>
    </row>
    <row r="65" spans="1:16" ht="24" customHeight="1" x14ac:dyDescent="0.25">
      <c r="A65" s="52">
        <v>1149</v>
      </c>
      <c r="B65" s="79" t="s">
        <v>86</v>
      </c>
      <c r="C65" s="559">
        <f t="shared" si="4"/>
        <v>901</v>
      </c>
      <c r="D65" s="190"/>
      <c r="E65" s="191"/>
      <c r="F65" s="192">
        <f t="shared" si="56"/>
        <v>0</v>
      </c>
      <c r="G65" s="190">
        <v>304</v>
      </c>
      <c r="H65" s="191">
        <v>597</v>
      </c>
      <c r="I65" s="192">
        <f t="shared" si="57"/>
        <v>901</v>
      </c>
      <c r="J65" s="193"/>
      <c r="K65" s="191"/>
      <c r="L65" s="192">
        <f t="shared" si="58"/>
        <v>0</v>
      </c>
      <c r="M65" s="190"/>
      <c r="N65" s="191"/>
      <c r="O65" s="192">
        <f t="shared" si="59"/>
        <v>0</v>
      </c>
      <c r="P65" s="208" t="s">
        <v>392</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90900</v>
      </c>
      <c r="D67" s="176">
        <f t="shared" ref="D67:E67" si="60">SUM(D68:D69)</f>
        <v>61087</v>
      </c>
      <c r="E67" s="177">
        <f t="shared" si="60"/>
        <v>0</v>
      </c>
      <c r="F67" s="178">
        <f>SUM(F68:F69)</f>
        <v>61087</v>
      </c>
      <c r="G67" s="176">
        <f t="shared" ref="G67:H67" si="61">SUM(G68:G69)</f>
        <v>29670</v>
      </c>
      <c r="H67" s="177">
        <f t="shared" si="61"/>
        <v>143</v>
      </c>
      <c r="I67" s="178">
        <f>SUM(I68:I69)</f>
        <v>29813</v>
      </c>
      <c r="J67" s="179">
        <f t="shared" ref="J67:K67" si="62">SUM(J68:J69)</f>
        <v>0</v>
      </c>
      <c r="K67" s="177">
        <f t="shared" si="62"/>
        <v>0</v>
      </c>
      <c r="L67" s="178">
        <f>SUM(L68:L69)</f>
        <v>0</v>
      </c>
      <c r="M67" s="176">
        <f t="shared" ref="M67:O67" si="63">SUM(M68:M69)</f>
        <v>0</v>
      </c>
      <c r="N67" s="177">
        <f t="shared" si="63"/>
        <v>0</v>
      </c>
      <c r="O67" s="178">
        <f t="shared" si="63"/>
        <v>0</v>
      </c>
      <c r="P67" s="202"/>
    </row>
    <row r="68" spans="1:16" ht="24" x14ac:dyDescent="0.25">
      <c r="A68" s="203">
        <v>1210</v>
      </c>
      <c r="B68" s="71" t="s">
        <v>90</v>
      </c>
      <c r="C68" s="558">
        <f t="shared" si="4"/>
        <v>68760</v>
      </c>
      <c r="D68" s="185">
        <v>40770</v>
      </c>
      <c r="E68" s="186"/>
      <c r="F68" s="187">
        <f>D68+E68</f>
        <v>40770</v>
      </c>
      <c r="G68" s="185">
        <v>27847</v>
      </c>
      <c r="H68" s="186">
        <v>143</v>
      </c>
      <c r="I68" s="187">
        <f>G68+H68</f>
        <v>27990</v>
      </c>
      <c r="J68" s="188"/>
      <c r="K68" s="186"/>
      <c r="L68" s="187">
        <f>J68+K68</f>
        <v>0</v>
      </c>
      <c r="M68" s="185"/>
      <c r="N68" s="186"/>
      <c r="O68" s="187">
        <f t="shared" ref="O68" si="64">M68+N68</f>
        <v>0</v>
      </c>
      <c r="P68" s="208" t="s">
        <v>393</v>
      </c>
    </row>
    <row r="69" spans="1:16" ht="24" x14ac:dyDescent="0.25">
      <c r="A69" s="195">
        <v>1220</v>
      </c>
      <c r="B69" s="79" t="s">
        <v>92</v>
      </c>
      <c r="C69" s="559">
        <f t="shared" si="4"/>
        <v>22140</v>
      </c>
      <c r="D69" s="196">
        <f t="shared" ref="D69:E69" si="65">SUM(D70:D74)</f>
        <v>20317</v>
      </c>
      <c r="E69" s="197">
        <f t="shared" si="65"/>
        <v>0</v>
      </c>
      <c r="F69" s="192">
        <f>SUM(F70:F74)</f>
        <v>20317</v>
      </c>
      <c r="G69" s="196">
        <f t="shared" ref="G69:H69" si="66">SUM(G70:G74)</f>
        <v>1823</v>
      </c>
      <c r="H69" s="197">
        <f t="shared" si="66"/>
        <v>0</v>
      </c>
      <c r="I69" s="192">
        <f>SUM(I70:I74)</f>
        <v>1823</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14246</v>
      </c>
      <c r="D70" s="190">
        <v>12423</v>
      </c>
      <c r="E70" s="191"/>
      <c r="F70" s="192">
        <f t="shared" ref="F70:F74" si="69">D70+E70</f>
        <v>12423</v>
      </c>
      <c r="G70" s="190">
        <v>1823</v>
      </c>
      <c r="H70" s="191"/>
      <c r="I70" s="192">
        <f t="shared" ref="I70:I74" si="70">G70+H70</f>
        <v>1823</v>
      </c>
      <c r="J70" s="193"/>
      <c r="K70" s="191"/>
      <c r="L70" s="192">
        <f t="shared" ref="L70:L74" si="71">J70+K70</f>
        <v>0</v>
      </c>
      <c r="M70" s="190"/>
      <c r="N70" s="191"/>
      <c r="O70" s="192">
        <f t="shared" ref="O70:O74" si="72">M70+N70</f>
        <v>0</v>
      </c>
      <c r="P70" s="20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7044</v>
      </c>
      <c r="D73" s="190">
        <v>7044</v>
      </c>
      <c r="E73" s="191"/>
      <c r="F73" s="192">
        <f t="shared" si="69"/>
        <v>7044</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850</v>
      </c>
      <c r="D74" s="190">
        <v>850</v>
      </c>
      <c r="E74" s="191"/>
      <c r="F74" s="192">
        <f t="shared" si="69"/>
        <v>850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86025</v>
      </c>
      <c r="D75" s="169">
        <f t="shared" ref="D75:O75" si="73">SUM(D76,D83,D120,D151,D152)</f>
        <v>72763</v>
      </c>
      <c r="E75" s="170">
        <f t="shared" si="73"/>
        <v>0</v>
      </c>
      <c r="F75" s="171">
        <f t="shared" si="73"/>
        <v>72763</v>
      </c>
      <c r="G75" s="169">
        <f t="shared" si="73"/>
        <v>2908</v>
      </c>
      <c r="H75" s="170">
        <f t="shared" si="73"/>
        <v>0</v>
      </c>
      <c r="I75" s="171">
        <f t="shared" si="73"/>
        <v>2908</v>
      </c>
      <c r="J75" s="172">
        <f t="shared" si="73"/>
        <v>10354</v>
      </c>
      <c r="K75" s="170">
        <f t="shared" si="73"/>
        <v>0</v>
      </c>
      <c r="L75" s="171">
        <f t="shared" si="73"/>
        <v>10354</v>
      </c>
      <c r="M75" s="169">
        <f t="shared" si="73"/>
        <v>0</v>
      </c>
      <c r="N75" s="170">
        <f t="shared" si="73"/>
        <v>0</v>
      </c>
      <c r="O75" s="171">
        <f t="shared" si="73"/>
        <v>0</v>
      </c>
      <c r="P75" s="174"/>
    </row>
    <row r="76" spans="1:16" ht="24" x14ac:dyDescent="0.25">
      <c r="A76" s="59">
        <v>2100</v>
      </c>
      <c r="B76" s="175" t="s">
        <v>99</v>
      </c>
      <c r="C76" s="557">
        <f t="shared" si="4"/>
        <v>18</v>
      </c>
      <c r="D76" s="176">
        <f t="shared" ref="D76:E76" si="74">SUM(D77,D80)</f>
        <v>18</v>
      </c>
      <c r="E76" s="177">
        <f t="shared" si="74"/>
        <v>0</v>
      </c>
      <c r="F76" s="178">
        <f>SUM(F77,F80)</f>
        <v>18</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x14ac:dyDescent="0.25">
      <c r="A77" s="203">
        <v>2110</v>
      </c>
      <c r="B77" s="71" t="s">
        <v>100</v>
      </c>
      <c r="C77" s="558">
        <f t="shared" si="4"/>
        <v>18</v>
      </c>
      <c r="D77" s="204">
        <f t="shared" ref="D77:E77" si="78">SUM(D78:D79)</f>
        <v>18</v>
      </c>
      <c r="E77" s="205">
        <f t="shared" si="78"/>
        <v>0</v>
      </c>
      <c r="F77" s="187">
        <f>SUM(F78:F79)</f>
        <v>18</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x14ac:dyDescent="0.25">
      <c r="A79" s="52">
        <v>2112</v>
      </c>
      <c r="B79" s="79" t="s">
        <v>102</v>
      </c>
      <c r="C79" s="559">
        <f t="shared" si="4"/>
        <v>18</v>
      </c>
      <c r="D79" s="190">
        <v>18</v>
      </c>
      <c r="E79" s="191"/>
      <c r="F79" s="192">
        <f t="shared" si="82"/>
        <v>18</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71459</v>
      </c>
      <c r="D83" s="176">
        <f t="shared" ref="D83:E83" si="94">SUM(D84,D85,D91,D99,D107,D108,D114,D119)</f>
        <v>59451</v>
      </c>
      <c r="E83" s="177">
        <f t="shared" si="94"/>
        <v>0</v>
      </c>
      <c r="F83" s="178">
        <f>SUM(F84,F85,F91,F99,F107,F108,F114,F119)</f>
        <v>59451</v>
      </c>
      <c r="G83" s="176">
        <f t="shared" ref="G83:H83" si="95">SUM(G84,G85,G91,G99,G107,G108,G114,G119)</f>
        <v>1654</v>
      </c>
      <c r="H83" s="177">
        <f t="shared" si="95"/>
        <v>0</v>
      </c>
      <c r="I83" s="178">
        <f>SUM(I84,I85,I91,I99,I107,I108,I114,I119)</f>
        <v>1654</v>
      </c>
      <c r="J83" s="179">
        <f t="shared" ref="J83:K83" si="96">SUM(J84,J85,J91,J99,J107,J108,J114,J119)</f>
        <v>10354</v>
      </c>
      <c r="K83" s="177">
        <f t="shared" si="96"/>
        <v>0</v>
      </c>
      <c r="L83" s="178">
        <f>SUM(L84,L85,L91,L99,L107,L108,L114,L119)</f>
        <v>10354</v>
      </c>
      <c r="M83" s="176">
        <f t="shared" ref="M83:O83" si="97">SUM(M84,M85,M91,M99,M107,M108,M114,M119)</f>
        <v>0</v>
      </c>
      <c r="N83" s="177">
        <f t="shared" si="97"/>
        <v>0</v>
      </c>
      <c r="O83" s="178">
        <f t="shared" si="97"/>
        <v>0</v>
      </c>
      <c r="P83" s="207"/>
    </row>
    <row r="84" spans="1:16" x14ac:dyDescent="0.25">
      <c r="A84" s="181">
        <v>2210</v>
      </c>
      <c r="B84" s="135" t="s">
        <v>105</v>
      </c>
      <c r="C84" s="565">
        <f t="shared" si="4"/>
        <v>1117</v>
      </c>
      <c r="D84" s="199">
        <v>1117</v>
      </c>
      <c r="E84" s="200"/>
      <c r="F84" s="182">
        <f>D84+E84</f>
        <v>1117</v>
      </c>
      <c r="G84" s="199"/>
      <c r="H84" s="200"/>
      <c r="I84" s="182">
        <f>G84+H84</f>
        <v>0</v>
      </c>
      <c r="J84" s="201"/>
      <c r="K84" s="200"/>
      <c r="L84" s="182">
        <f>J84+K84</f>
        <v>0</v>
      </c>
      <c r="M84" s="199"/>
      <c r="N84" s="200"/>
      <c r="O84" s="182">
        <f t="shared" ref="O84" si="98">M84+N84</f>
        <v>0</v>
      </c>
      <c r="P84" s="311"/>
    </row>
    <row r="85" spans="1:16" ht="24" x14ac:dyDescent="0.25">
      <c r="A85" s="195">
        <v>2220</v>
      </c>
      <c r="B85" s="79" t="s">
        <v>106</v>
      </c>
      <c r="C85" s="559">
        <f t="shared" ref="C85:C148" si="99">F85+I85+L85+O85</f>
        <v>30417</v>
      </c>
      <c r="D85" s="196">
        <f t="shared" ref="D85:E85" si="100">SUM(D86:D90)</f>
        <v>20063</v>
      </c>
      <c r="E85" s="197">
        <f t="shared" si="100"/>
        <v>0</v>
      </c>
      <c r="F85" s="192">
        <f>SUM(F86:F90)</f>
        <v>20063</v>
      </c>
      <c r="G85" s="196">
        <f t="shared" ref="G85:H85" si="101">SUM(G86:G90)</f>
        <v>0</v>
      </c>
      <c r="H85" s="197">
        <f t="shared" si="101"/>
        <v>0</v>
      </c>
      <c r="I85" s="192">
        <f>SUM(I86:I90)</f>
        <v>0</v>
      </c>
      <c r="J85" s="198">
        <f t="shared" ref="J85:K85" si="102">SUM(J86:J90)</f>
        <v>10354</v>
      </c>
      <c r="K85" s="197">
        <f t="shared" si="102"/>
        <v>0</v>
      </c>
      <c r="L85" s="192">
        <f>SUM(L86:L90)</f>
        <v>10354</v>
      </c>
      <c r="M85" s="196">
        <f t="shared" ref="M85:O85" si="103">SUM(M86:M90)</f>
        <v>0</v>
      </c>
      <c r="N85" s="197">
        <f t="shared" si="103"/>
        <v>0</v>
      </c>
      <c r="O85" s="192">
        <f t="shared" si="103"/>
        <v>0</v>
      </c>
      <c r="P85" s="194"/>
    </row>
    <row r="86" spans="1:16" x14ac:dyDescent="0.25">
      <c r="A86" s="52">
        <v>2221</v>
      </c>
      <c r="B86" s="79" t="s">
        <v>107</v>
      </c>
      <c r="C86" s="559">
        <f t="shared" si="99"/>
        <v>19851</v>
      </c>
      <c r="D86" s="190">
        <v>14923</v>
      </c>
      <c r="E86" s="191"/>
      <c r="F86" s="192">
        <f t="shared" ref="F86:F90" si="104">D86+E86</f>
        <v>14923</v>
      </c>
      <c r="G86" s="190"/>
      <c r="H86" s="191"/>
      <c r="I86" s="192">
        <f t="shared" ref="I86:I90" si="105">G86+H86</f>
        <v>0</v>
      </c>
      <c r="J86" s="193">
        <v>4928</v>
      </c>
      <c r="K86" s="191"/>
      <c r="L86" s="192">
        <f t="shared" ref="L86:L90" si="106">J86+K86</f>
        <v>4928</v>
      </c>
      <c r="M86" s="190"/>
      <c r="N86" s="191"/>
      <c r="O86" s="192">
        <f t="shared" ref="O86:O90" si="107">M86+N86</f>
        <v>0</v>
      </c>
      <c r="P86" s="208"/>
    </row>
    <row r="87" spans="1:16" ht="24" x14ac:dyDescent="0.25">
      <c r="A87" s="52">
        <v>2222</v>
      </c>
      <c r="B87" s="79" t="s">
        <v>108</v>
      </c>
      <c r="C87" s="559">
        <f t="shared" si="99"/>
        <v>1327</v>
      </c>
      <c r="D87" s="190">
        <v>733</v>
      </c>
      <c r="E87" s="191"/>
      <c r="F87" s="192">
        <f t="shared" si="104"/>
        <v>733</v>
      </c>
      <c r="G87" s="190"/>
      <c r="H87" s="191"/>
      <c r="I87" s="192">
        <f t="shared" si="105"/>
        <v>0</v>
      </c>
      <c r="J87" s="193">
        <v>594</v>
      </c>
      <c r="K87" s="191"/>
      <c r="L87" s="192">
        <f t="shared" si="106"/>
        <v>594</v>
      </c>
      <c r="M87" s="190"/>
      <c r="N87" s="191"/>
      <c r="O87" s="192">
        <f t="shared" si="107"/>
        <v>0</v>
      </c>
      <c r="P87" s="208"/>
    </row>
    <row r="88" spans="1:16" x14ac:dyDescent="0.25">
      <c r="A88" s="52">
        <v>2223</v>
      </c>
      <c r="B88" s="79" t="s">
        <v>109</v>
      </c>
      <c r="C88" s="559">
        <f t="shared" si="99"/>
        <v>9039</v>
      </c>
      <c r="D88" s="190">
        <v>4207</v>
      </c>
      <c r="E88" s="191"/>
      <c r="F88" s="192">
        <f t="shared" si="104"/>
        <v>4207</v>
      </c>
      <c r="G88" s="190"/>
      <c r="H88" s="191"/>
      <c r="I88" s="192">
        <f t="shared" si="105"/>
        <v>0</v>
      </c>
      <c r="J88" s="193">
        <v>4832</v>
      </c>
      <c r="K88" s="191"/>
      <c r="L88" s="192">
        <f t="shared" si="106"/>
        <v>4832</v>
      </c>
      <c r="M88" s="190"/>
      <c r="N88" s="191"/>
      <c r="O88" s="192">
        <f t="shared" si="107"/>
        <v>0</v>
      </c>
      <c r="P88" s="208"/>
    </row>
    <row r="89" spans="1:16" ht="48" x14ac:dyDescent="0.25">
      <c r="A89" s="52">
        <v>2224</v>
      </c>
      <c r="B89" s="79" t="s">
        <v>110</v>
      </c>
      <c r="C89" s="559">
        <f t="shared" si="99"/>
        <v>200</v>
      </c>
      <c r="D89" s="190">
        <v>200</v>
      </c>
      <c r="E89" s="191"/>
      <c r="F89" s="192">
        <f t="shared" si="104"/>
        <v>200</v>
      </c>
      <c r="G89" s="190"/>
      <c r="H89" s="191"/>
      <c r="I89" s="192">
        <f t="shared" si="105"/>
        <v>0</v>
      </c>
      <c r="J89" s="193">
        <v>0</v>
      </c>
      <c r="K89" s="191"/>
      <c r="L89" s="192">
        <f t="shared" si="106"/>
        <v>0</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5691</v>
      </c>
      <c r="D91" s="196">
        <f t="shared" ref="D91:E91" si="108">SUM(D92:D98)</f>
        <v>4037</v>
      </c>
      <c r="E91" s="197">
        <f t="shared" si="108"/>
        <v>0</v>
      </c>
      <c r="F91" s="192">
        <f>SUM(F92:F98)</f>
        <v>4037</v>
      </c>
      <c r="G91" s="196">
        <f t="shared" ref="G91:H91" si="109">SUM(G92:G98)</f>
        <v>1654</v>
      </c>
      <c r="H91" s="197">
        <f t="shared" si="109"/>
        <v>0</v>
      </c>
      <c r="I91" s="192">
        <f>SUM(I92:I98)</f>
        <v>1654</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52">
        <v>2231</v>
      </c>
      <c r="B92" s="79" t="s">
        <v>113</v>
      </c>
      <c r="C92" s="559">
        <f t="shared" si="99"/>
        <v>1387</v>
      </c>
      <c r="D92" s="190">
        <v>213</v>
      </c>
      <c r="E92" s="191"/>
      <c r="F92" s="192">
        <f t="shared" ref="F92:F98" si="112">D92+E92</f>
        <v>213</v>
      </c>
      <c r="G92" s="190">
        <v>1174</v>
      </c>
      <c r="H92" s="191"/>
      <c r="I92" s="192">
        <f t="shared" ref="I92:I98" si="113">G92+H92</f>
        <v>1174</v>
      </c>
      <c r="J92" s="193"/>
      <c r="K92" s="191"/>
      <c r="L92" s="192">
        <f t="shared" ref="L92:L98" si="114">J92+K92</f>
        <v>0</v>
      </c>
      <c r="M92" s="190"/>
      <c r="N92" s="191"/>
      <c r="O92" s="192">
        <f t="shared" ref="O92:O98" si="115">M92+N92</f>
        <v>0</v>
      </c>
      <c r="P92" s="20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x14ac:dyDescent="0.25">
      <c r="A94" s="45">
        <v>2233</v>
      </c>
      <c r="B94" s="71" t="s">
        <v>115</v>
      </c>
      <c r="C94" s="558">
        <f t="shared" si="99"/>
        <v>730</v>
      </c>
      <c r="D94" s="185">
        <v>250</v>
      </c>
      <c r="E94" s="186"/>
      <c r="F94" s="187">
        <f t="shared" si="112"/>
        <v>250</v>
      </c>
      <c r="G94" s="185">
        <v>480</v>
      </c>
      <c r="H94" s="186"/>
      <c r="I94" s="187">
        <f t="shared" si="113"/>
        <v>480</v>
      </c>
      <c r="J94" s="188">
        <v>0</v>
      </c>
      <c r="K94" s="186"/>
      <c r="L94" s="187">
        <f t="shared" si="114"/>
        <v>0</v>
      </c>
      <c r="M94" s="185"/>
      <c r="N94" s="186"/>
      <c r="O94" s="187">
        <f t="shared" si="115"/>
        <v>0</v>
      </c>
      <c r="P94" s="310"/>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3574</v>
      </c>
      <c r="D98" s="190">
        <v>3574</v>
      </c>
      <c r="E98" s="191"/>
      <c r="F98" s="192">
        <f t="shared" si="112"/>
        <v>3574</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5877</v>
      </c>
      <c r="D99" s="196">
        <f t="shared" ref="D99:E99" si="116">SUM(D100:D106)</f>
        <v>5877</v>
      </c>
      <c r="E99" s="197">
        <f t="shared" si="116"/>
        <v>0</v>
      </c>
      <c r="F99" s="192">
        <f>SUM(F100:F106)</f>
        <v>5877</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x14ac:dyDescent="0.25">
      <c r="A101" s="52">
        <v>2242</v>
      </c>
      <c r="B101" s="79" t="s">
        <v>122</v>
      </c>
      <c r="C101" s="559">
        <f t="shared" si="99"/>
        <v>687</v>
      </c>
      <c r="D101" s="190">
        <v>687</v>
      </c>
      <c r="E101" s="191"/>
      <c r="F101" s="192">
        <f t="shared" si="120"/>
        <v>687</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414</v>
      </c>
      <c r="D102" s="190">
        <v>414</v>
      </c>
      <c r="E102" s="191"/>
      <c r="F102" s="192">
        <f t="shared" si="120"/>
        <v>414</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4776</v>
      </c>
      <c r="D103" s="190">
        <v>4776</v>
      </c>
      <c r="E103" s="191"/>
      <c r="F103" s="192">
        <f t="shared" si="120"/>
        <v>4776</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hidden="1" x14ac:dyDescent="0.25">
      <c r="A106" s="52">
        <v>2249</v>
      </c>
      <c r="B106" s="79" t="s">
        <v>127</v>
      </c>
      <c r="C106" s="559">
        <f t="shared" si="99"/>
        <v>0</v>
      </c>
      <c r="D106" s="190"/>
      <c r="E106" s="191"/>
      <c r="F106" s="192">
        <f t="shared" si="120"/>
        <v>0</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560</v>
      </c>
      <c r="D107" s="190">
        <v>560</v>
      </c>
      <c r="E107" s="191"/>
      <c r="F107" s="192">
        <f t="shared" si="120"/>
        <v>560</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27797</v>
      </c>
      <c r="D108" s="196">
        <f t="shared" ref="D108:E108" si="124">SUM(D109:D113)</f>
        <v>27797</v>
      </c>
      <c r="E108" s="197">
        <f t="shared" si="124"/>
        <v>0</v>
      </c>
      <c r="F108" s="192">
        <f>SUM(F109:F113)</f>
        <v>27797</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x14ac:dyDescent="0.25">
      <c r="A109" s="52">
        <v>2261</v>
      </c>
      <c r="B109" s="79" t="s">
        <v>130</v>
      </c>
      <c r="C109" s="559">
        <f t="shared" si="99"/>
        <v>27771</v>
      </c>
      <c r="D109" s="190">
        <v>27771</v>
      </c>
      <c r="E109" s="191"/>
      <c r="F109" s="192">
        <f t="shared" ref="F109:F113" si="128">D109+E109</f>
        <v>27771</v>
      </c>
      <c r="G109" s="190"/>
      <c r="H109" s="191"/>
      <c r="I109" s="192">
        <f t="shared" ref="I109:I113" si="129">G109+H109</f>
        <v>0</v>
      </c>
      <c r="J109" s="193"/>
      <c r="K109" s="191"/>
      <c r="L109" s="192">
        <f t="shared" ref="L109:L113" si="130">J109+K109</f>
        <v>0</v>
      </c>
      <c r="M109" s="190"/>
      <c r="N109" s="191"/>
      <c r="O109" s="192">
        <f t="shared" ref="O109:O113" si="131">M109+N109</f>
        <v>0</v>
      </c>
      <c r="P109" s="208"/>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26</v>
      </c>
      <c r="D113" s="190">
        <v>26</v>
      </c>
      <c r="E113" s="191"/>
      <c r="F113" s="192">
        <f t="shared" si="128"/>
        <v>26</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14274</v>
      </c>
      <c r="D120" s="214">
        <f t="shared" ref="D120:E120" si="140">SUM(D121,D126,D130,D131,D134,D138,D146,D147,D150)</f>
        <v>13020</v>
      </c>
      <c r="E120" s="215">
        <f t="shared" si="140"/>
        <v>0</v>
      </c>
      <c r="F120" s="216">
        <f>SUM(F121,F126,F130,F131,F134,F138,F146,F147,F150)</f>
        <v>13020</v>
      </c>
      <c r="G120" s="214">
        <f t="shared" ref="G120:H120" si="141">SUM(G121,G126,G130,G131,G134,G138,G146,G147,G150)</f>
        <v>1254</v>
      </c>
      <c r="H120" s="215">
        <f t="shared" si="141"/>
        <v>0</v>
      </c>
      <c r="I120" s="216">
        <f>SUM(I121,I126,I130,I131,I134,I138,I146,I147,I150)</f>
        <v>1254</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5537</v>
      </c>
      <c r="D121" s="204">
        <f t="shared" ref="D121:O121" si="144">SUM(D122:D125)</f>
        <v>5537</v>
      </c>
      <c r="E121" s="205">
        <f t="shared" si="144"/>
        <v>0</v>
      </c>
      <c r="F121" s="187">
        <f t="shared" si="144"/>
        <v>5537</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700</v>
      </c>
      <c r="D122" s="190">
        <v>700</v>
      </c>
      <c r="E122" s="191"/>
      <c r="F122" s="192">
        <f t="shared" ref="F122:F125" si="145">D122+E122</f>
        <v>700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4347</v>
      </c>
      <c r="D123" s="190">
        <v>4347</v>
      </c>
      <c r="E123" s="191"/>
      <c r="F123" s="192">
        <f t="shared" si="145"/>
        <v>4347</v>
      </c>
      <c r="G123" s="190"/>
      <c r="H123" s="191"/>
      <c r="I123" s="192">
        <f t="shared" si="146"/>
        <v>0</v>
      </c>
      <c r="J123" s="193"/>
      <c r="K123" s="191"/>
      <c r="L123" s="192">
        <f t="shared" si="147"/>
        <v>0</v>
      </c>
      <c r="M123" s="190"/>
      <c r="N123" s="191"/>
      <c r="O123" s="192">
        <f t="shared" si="148"/>
        <v>0</v>
      </c>
      <c r="P123" s="20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7" customHeight="1" x14ac:dyDescent="0.25">
      <c r="A125" s="52">
        <v>2314</v>
      </c>
      <c r="B125" s="79" t="s">
        <v>146</v>
      </c>
      <c r="C125" s="559">
        <f t="shared" si="99"/>
        <v>490</v>
      </c>
      <c r="D125" s="190">
        <v>490</v>
      </c>
      <c r="E125" s="191"/>
      <c r="F125" s="192">
        <f t="shared" si="145"/>
        <v>490</v>
      </c>
      <c r="G125" s="190"/>
      <c r="H125" s="191"/>
      <c r="I125" s="192">
        <f t="shared" si="146"/>
        <v>0</v>
      </c>
      <c r="J125" s="193"/>
      <c r="K125" s="191"/>
      <c r="L125" s="192">
        <f t="shared" si="147"/>
        <v>0</v>
      </c>
      <c r="M125" s="190"/>
      <c r="N125" s="191"/>
      <c r="O125" s="192">
        <f t="shared" si="148"/>
        <v>0</v>
      </c>
      <c r="P125" s="208"/>
    </row>
    <row r="126" spans="1:16" x14ac:dyDescent="0.25">
      <c r="A126" s="195">
        <v>2320</v>
      </c>
      <c r="B126" s="79" t="s">
        <v>147</v>
      </c>
      <c r="C126" s="559">
        <f t="shared" si="99"/>
        <v>799</v>
      </c>
      <c r="D126" s="196">
        <f t="shared" ref="D126:E126" si="149">SUM(D127:D129)</f>
        <v>799</v>
      </c>
      <c r="E126" s="197">
        <f t="shared" si="149"/>
        <v>0</v>
      </c>
      <c r="F126" s="192">
        <f>SUM(F127:F129)</f>
        <v>799</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x14ac:dyDescent="0.25">
      <c r="A128" s="52">
        <v>2322</v>
      </c>
      <c r="B128" s="79" t="s">
        <v>149</v>
      </c>
      <c r="C128" s="559">
        <f t="shared" si="99"/>
        <v>799</v>
      </c>
      <c r="D128" s="190">
        <v>799</v>
      </c>
      <c r="E128" s="191"/>
      <c r="F128" s="192">
        <f t="shared" si="153"/>
        <v>799</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8.25" customHeight="1" x14ac:dyDescent="0.25">
      <c r="A131" s="195">
        <v>2340</v>
      </c>
      <c r="B131" s="79" t="s">
        <v>152</v>
      </c>
      <c r="C131" s="559">
        <f t="shared" si="99"/>
        <v>140</v>
      </c>
      <c r="D131" s="196">
        <f t="shared" ref="D131:E131" si="157">SUM(D132:D133)</f>
        <v>140</v>
      </c>
      <c r="E131" s="197">
        <f t="shared" si="157"/>
        <v>0</v>
      </c>
      <c r="F131" s="192">
        <f>SUM(F132:F133)</f>
        <v>140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100</v>
      </c>
      <c r="D132" s="190">
        <v>100</v>
      </c>
      <c r="E132" s="191"/>
      <c r="F132" s="192">
        <f t="shared" ref="F132:F133" si="161">D132+E132</f>
        <v>100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x14ac:dyDescent="0.25">
      <c r="A133" s="52">
        <v>2344</v>
      </c>
      <c r="B133" s="79" t="s">
        <v>154</v>
      </c>
      <c r="C133" s="559">
        <f t="shared" si="99"/>
        <v>40</v>
      </c>
      <c r="D133" s="190">
        <v>40</v>
      </c>
      <c r="E133" s="191"/>
      <c r="F133" s="192">
        <f t="shared" si="161"/>
        <v>40</v>
      </c>
      <c r="G133" s="190"/>
      <c r="H133" s="191"/>
      <c r="I133" s="192">
        <f t="shared" si="162"/>
        <v>0</v>
      </c>
      <c r="J133" s="193"/>
      <c r="K133" s="191"/>
      <c r="L133" s="192">
        <f t="shared" si="163"/>
        <v>0</v>
      </c>
      <c r="M133" s="190"/>
      <c r="N133" s="191"/>
      <c r="O133" s="192">
        <f t="shared" si="164"/>
        <v>0</v>
      </c>
      <c r="P133" s="194"/>
    </row>
    <row r="134" spans="1:16" ht="15.75" customHeight="1" x14ac:dyDescent="0.25">
      <c r="A134" s="181">
        <v>2350</v>
      </c>
      <c r="B134" s="135" t="s">
        <v>155</v>
      </c>
      <c r="C134" s="565">
        <f t="shared" si="99"/>
        <v>2439</v>
      </c>
      <c r="D134" s="140">
        <f t="shared" ref="D134:E134" si="165">SUM(D135:D137)</f>
        <v>2439</v>
      </c>
      <c r="E134" s="141">
        <f t="shared" si="165"/>
        <v>0</v>
      </c>
      <c r="F134" s="182">
        <f>SUM(F135:F137)</f>
        <v>2439</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470</v>
      </c>
      <c r="D135" s="185">
        <v>470</v>
      </c>
      <c r="E135" s="186"/>
      <c r="F135" s="187">
        <f t="shared" ref="F135:F137" si="169">D135+E135</f>
        <v>470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1682</v>
      </c>
      <c r="D136" s="190">
        <v>1682</v>
      </c>
      <c r="E136" s="191"/>
      <c r="F136" s="192">
        <f t="shared" si="169"/>
        <v>1682</v>
      </c>
      <c r="G136" s="190"/>
      <c r="H136" s="191"/>
      <c r="I136" s="192">
        <f t="shared" si="170"/>
        <v>0</v>
      </c>
      <c r="J136" s="193"/>
      <c r="K136" s="191"/>
      <c r="L136" s="192">
        <f t="shared" si="171"/>
        <v>0</v>
      </c>
      <c r="M136" s="190"/>
      <c r="N136" s="191"/>
      <c r="O136" s="192">
        <f t="shared" si="172"/>
        <v>0</v>
      </c>
      <c r="P136" s="194"/>
    </row>
    <row r="137" spans="1:16" ht="24" x14ac:dyDescent="0.25">
      <c r="A137" s="52">
        <v>2353</v>
      </c>
      <c r="B137" s="79" t="s">
        <v>158</v>
      </c>
      <c r="C137" s="559">
        <f t="shared" si="99"/>
        <v>287</v>
      </c>
      <c r="D137" s="190">
        <v>287</v>
      </c>
      <c r="E137" s="191"/>
      <c r="F137" s="192">
        <f t="shared" si="169"/>
        <v>287</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1225</v>
      </c>
      <c r="D138" s="196">
        <f t="shared" ref="D138:E138" si="173">SUM(D139:D145)</f>
        <v>1225</v>
      </c>
      <c r="E138" s="197">
        <f t="shared" si="173"/>
        <v>0</v>
      </c>
      <c r="F138" s="192">
        <f>SUM(F139:F145)</f>
        <v>1225</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hidden="1" x14ac:dyDescent="0.25">
      <c r="A139" s="51">
        <v>2361</v>
      </c>
      <c r="B139" s="79" t="s">
        <v>160</v>
      </c>
      <c r="C139" s="559">
        <f t="shared" si="99"/>
        <v>0</v>
      </c>
      <c r="D139" s="190"/>
      <c r="E139" s="191"/>
      <c r="F139" s="192">
        <f t="shared" ref="F139:F146" si="177">D139+E139</f>
        <v>0</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x14ac:dyDescent="0.25">
      <c r="A141" s="51">
        <v>2363</v>
      </c>
      <c r="B141" s="79" t="s">
        <v>162</v>
      </c>
      <c r="C141" s="559">
        <f t="shared" si="99"/>
        <v>1225</v>
      </c>
      <c r="D141" s="190">
        <v>1225</v>
      </c>
      <c r="E141" s="191"/>
      <c r="F141" s="192">
        <f t="shared" si="177"/>
        <v>1225</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3934</v>
      </c>
      <c r="D146" s="199">
        <v>2680</v>
      </c>
      <c r="E146" s="200"/>
      <c r="F146" s="182">
        <f t="shared" si="177"/>
        <v>2680</v>
      </c>
      <c r="G146" s="199">
        <v>1254</v>
      </c>
      <c r="H146" s="200"/>
      <c r="I146" s="182">
        <f t="shared" si="178"/>
        <v>1254</v>
      </c>
      <c r="J146" s="201"/>
      <c r="K146" s="200"/>
      <c r="L146" s="182">
        <f t="shared" si="179"/>
        <v>0</v>
      </c>
      <c r="M146" s="199"/>
      <c r="N146" s="200"/>
      <c r="O146" s="182">
        <f t="shared" si="180"/>
        <v>0</v>
      </c>
      <c r="P146" s="311"/>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x14ac:dyDescent="0.25">
      <c r="A150" s="181">
        <v>2390</v>
      </c>
      <c r="B150" s="135" t="s">
        <v>171</v>
      </c>
      <c r="C150" s="565">
        <f t="shared" si="189"/>
        <v>200</v>
      </c>
      <c r="D150" s="199">
        <v>200</v>
      </c>
      <c r="E150" s="200"/>
      <c r="F150" s="182">
        <f t="shared" si="185"/>
        <v>200</v>
      </c>
      <c r="G150" s="199"/>
      <c r="H150" s="200"/>
      <c r="I150" s="182">
        <f t="shared" si="186"/>
        <v>0</v>
      </c>
      <c r="J150" s="201"/>
      <c r="K150" s="200"/>
      <c r="L150" s="182">
        <f t="shared" si="187"/>
        <v>0</v>
      </c>
      <c r="M150" s="199"/>
      <c r="N150" s="200"/>
      <c r="O150" s="182">
        <f t="shared" si="188"/>
        <v>0</v>
      </c>
      <c r="P150" s="184"/>
    </row>
    <row r="151" spans="1:16" x14ac:dyDescent="0.25">
      <c r="A151" s="59">
        <v>2400</v>
      </c>
      <c r="B151" s="175" t="s">
        <v>172</v>
      </c>
      <c r="C151" s="557">
        <f t="shared" si="189"/>
        <v>193</v>
      </c>
      <c r="D151" s="221">
        <v>193</v>
      </c>
      <c r="E151" s="222"/>
      <c r="F151" s="178">
        <f t="shared" si="185"/>
        <v>193</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81</v>
      </c>
      <c r="D152" s="176">
        <f t="shared" ref="D152:E152" si="190">SUM(D153,D159)</f>
        <v>81</v>
      </c>
      <c r="E152" s="177">
        <f t="shared" si="190"/>
        <v>0</v>
      </c>
      <c r="F152" s="178">
        <f>SUM(F153,F159)</f>
        <v>81</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81</v>
      </c>
      <c r="D153" s="204">
        <f t="shared" ref="D153:E153" si="192">SUM(D154:D158)</f>
        <v>81</v>
      </c>
      <c r="E153" s="205">
        <f t="shared" si="192"/>
        <v>0</v>
      </c>
      <c r="F153" s="187">
        <f>SUM(F154:F158)</f>
        <v>81</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x14ac:dyDescent="0.25">
      <c r="A158" s="52">
        <v>2519</v>
      </c>
      <c r="B158" s="79" t="s">
        <v>179</v>
      </c>
      <c r="C158" s="559">
        <f t="shared" si="189"/>
        <v>81</v>
      </c>
      <c r="D158" s="190">
        <v>81</v>
      </c>
      <c r="E158" s="191"/>
      <c r="F158" s="192">
        <f t="shared" si="194"/>
        <v>81</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4675</v>
      </c>
      <c r="D181" s="163">
        <f t="shared" ref="D181:O181" si="245">SUM(D182,D211,D252,D265)</f>
        <v>3675</v>
      </c>
      <c r="E181" s="164">
        <f t="shared" si="245"/>
        <v>0</v>
      </c>
      <c r="F181" s="165">
        <f t="shared" si="245"/>
        <v>3675</v>
      </c>
      <c r="G181" s="163">
        <f t="shared" si="245"/>
        <v>1000</v>
      </c>
      <c r="H181" s="164">
        <f t="shared" si="245"/>
        <v>0</v>
      </c>
      <c r="I181" s="165">
        <f t="shared" si="245"/>
        <v>1000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4675</v>
      </c>
      <c r="D182" s="169">
        <f t="shared" ref="D182:E182" si="246">D183+D187</f>
        <v>3675</v>
      </c>
      <c r="E182" s="170">
        <f t="shared" si="246"/>
        <v>0</v>
      </c>
      <c r="F182" s="171">
        <f>F183+F187</f>
        <v>3675</v>
      </c>
      <c r="G182" s="169">
        <f t="shared" ref="G182:H182" si="247">G183+G187</f>
        <v>1000</v>
      </c>
      <c r="H182" s="170">
        <f t="shared" si="247"/>
        <v>0</v>
      </c>
      <c r="I182" s="171">
        <f>I183+I187</f>
        <v>1000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x14ac:dyDescent="0.25">
      <c r="A183" s="59">
        <v>5100</v>
      </c>
      <c r="B183" s="175" t="s">
        <v>204</v>
      </c>
      <c r="C183" s="557">
        <f t="shared" si="189"/>
        <v>75</v>
      </c>
      <c r="D183" s="176">
        <f t="shared" ref="D183:E183" si="250">SUM(D184:D186)</f>
        <v>75</v>
      </c>
      <c r="E183" s="177">
        <f t="shared" si="250"/>
        <v>0</v>
      </c>
      <c r="F183" s="178">
        <f>SUM(F184:F186)</f>
        <v>75</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x14ac:dyDescent="0.25">
      <c r="A185" s="195">
        <v>5120</v>
      </c>
      <c r="B185" s="79" t="s">
        <v>206</v>
      </c>
      <c r="C185" s="559">
        <f t="shared" si="189"/>
        <v>75</v>
      </c>
      <c r="D185" s="190">
        <v>75</v>
      </c>
      <c r="E185" s="191"/>
      <c r="F185" s="192">
        <f t="shared" si="254"/>
        <v>75</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4600</v>
      </c>
      <c r="D187" s="176">
        <f t="shared" ref="D187:E187" si="258">D188+D198+D199+D206+D207+D208+D210</f>
        <v>3600</v>
      </c>
      <c r="E187" s="177">
        <f t="shared" si="258"/>
        <v>0</v>
      </c>
      <c r="F187" s="178">
        <f>F188+F198+F199+F206+F207+F208+F210</f>
        <v>3600</v>
      </c>
      <c r="G187" s="176">
        <f t="shared" ref="G187:H187" si="259">G188+G198+G199+G206+G207+G208+G210</f>
        <v>1000</v>
      </c>
      <c r="H187" s="177">
        <f t="shared" si="259"/>
        <v>0</v>
      </c>
      <c r="I187" s="178">
        <f>I188+I198+I199+I206+I207+I208+I210</f>
        <v>1000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4600</v>
      </c>
      <c r="D199" s="196">
        <f t="shared" ref="D199:E199" si="270">SUM(D200:D205)</f>
        <v>3600</v>
      </c>
      <c r="E199" s="197">
        <f t="shared" si="270"/>
        <v>0</v>
      </c>
      <c r="F199" s="192">
        <f>SUM(F200:F205)</f>
        <v>3600</v>
      </c>
      <c r="G199" s="196">
        <f t="shared" ref="G199:H199" si="271">SUM(G200:G205)</f>
        <v>1000</v>
      </c>
      <c r="H199" s="197">
        <f t="shared" si="271"/>
        <v>0</v>
      </c>
      <c r="I199" s="192">
        <f>SUM(I200:I205)</f>
        <v>1000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2000</v>
      </c>
      <c r="D201" s="190">
        <v>1000</v>
      </c>
      <c r="E201" s="191"/>
      <c r="F201" s="192">
        <f t="shared" si="274"/>
        <v>1000</v>
      </c>
      <c r="G201" s="190">
        <v>1000</v>
      </c>
      <c r="H201" s="191"/>
      <c r="I201" s="192">
        <f t="shared" si="275"/>
        <v>1000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2600</v>
      </c>
      <c r="D204" s="190">
        <v>2600</v>
      </c>
      <c r="E204" s="191"/>
      <c r="F204" s="192">
        <f t="shared" si="274"/>
        <v>2600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456842</v>
      </c>
      <c r="D272" s="269">
        <f>SUM(D269,D265,D252,D211,D182,D174,D160,D75,D53)</f>
        <v>295800</v>
      </c>
      <c r="E272" s="270">
        <f t="shared" ref="E272:O272" si="371">SUM(E269,E265,E252,E211,E182,E174,E160,E75,E53)</f>
        <v>0</v>
      </c>
      <c r="F272" s="271">
        <f t="shared" si="371"/>
        <v>295800</v>
      </c>
      <c r="G272" s="269">
        <f t="shared" si="371"/>
        <v>149948</v>
      </c>
      <c r="H272" s="270">
        <f t="shared" si="371"/>
        <v>740</v>
      </c>
      <c r="I272" s="271">
        <f t="shared" si="371"/>
        <v>150688</v>
      </c>
      <c r="J272" s="272">
        <f t="shared" si="371"/>
        <v>10354</v>
      </c>
      <c r="K272" s="270">
        <f t="shared" si="371"/>
        <v>0</v>
      </c>
      <c r="L272" s="271">
        <f t="shared" si="371"/>
        <v>10354</v>
      </c>
      <c r="M272" s="269">
        <f t="shared" si="371"/>
        <v>0</v>
      </c>
      <c r="N272" s="270">
        <f t="shared" si="371"/>
        <v>0</v>
      </c>
      <c r="O272" s="271">
        <f t="shared" si="371"/>
        <v>0</v>
      </c>
      <c r="P272" s="273"/>
    </row>
    <row r="273" spans="1:16" s="29" customFormat="1" ht="13.5" thickTop="1" thickBot="1" x14ac:dyDescent="0.3">
      <c r="A273" s="1373" t="s">
        <v>295</v>
      </c>
      <c r="B273" s="1374"/>
      <c r="C273" s="576">
        <f t="shared" si="291"/>
        <v>-447</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-447</v>
      </c>
      <c r="K273" s="275">
        <f t="shared" si="374"/>
        <v>0</v>
      </c>
      <c r="L273" s="276">
        <f>(L26+L43)-L51</f>
        <v>-447</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447</v>
      </c>
      <c r="D274" s="279">
        <f t="shared" ref="D274:O274" si="376">SUM(D275,D276)-D283+D284</f>
        <v>0</v>
      </c>
      <c r="E274" s="280">
        <f t="shared" si="376"/>
        <v>0</v>
      </c>
      <c r="F274" s="281">
        <f t="shared" si="376"/>
        <v>0</v>
      </c>
      <c r="G274" s="279">
        <f t="shared" si="376"/>
        <v>0</v>
      </c>
      <c r="H274" s="280">
        <f t="shared" si="376"/>
        <v>0</v>
      </c>
      <c r="I274" s="281">
        <f t="shared" si="376"/>
        <v>0</v>
      </c>
      <c r="J274" s="286">
        <f t="shared" si="376"/>
        <v>447</v>
      </c>
      <c r="K274" s="280">
        <f t="shared" si="376"/>
        <v>0</v>
      </c>
      <c r="L274" s="281">
        <f t="shared" si="376"/>
        <v>447</v>
      </c>
      <c r="M274" s="279">
        <f t="shared" si="376"/>
        <v>0</v>
      </c>
      <c r="N274" s="280">
        <f t="shared" si="376"/>
        <v>0</v>
      </c>
      <c r="O274" s="281">
        <f t="shared" si="376"/>
        <v>0</v>
      </c>
      <c r="P274" s="283"/>
    </row>
    <row r="275" spans="1:16" s="29" customFormat="1" ht="12.75" thickBot="1" x14ac:dyDescent="0.3">
      <c r="A275" s="149" t="s">
        <v>297</v>
      </c>
      <c r="B275" s="149" t="s">
        <v>298</v>
      </c>
      <c r="C275" s="567">
        <f t="shared" si="291"/>
        <v>447</v>
      </c>
      <c r="D275" s="150">
        <f>D21-D269</f>
        <v>0</v>
      </c>
      <c r="E275" s="150">
        <f t="shared" ref="E275:O275" si="377">E21-E269</f>
        <v>0</v>
      </c>
      <c r="F275" s="150">
        <f t="shared" si="377"/>
        <v>0</v>
      </c>
      <c r="G275" s="150">
        <f t="shared" si="377"/>
        <v>0</v>
      </c>
      <c r="H275" s="150">
        <f t="shared" si="377"/>
        <v>0</v>
      </c>
      <c r="I275" s="150">
        <f t="shared" si="377"/>
        <v>0</v>
      </c>
      <c r="J275" s="150">
        <f t="shared" si="377"/>
        <v>447</v>
      </c>
      <c r="K275" s="150">
        <f t="shared" si="377"/>
        <v>0</v>
      </c>
      <c r="L275" s="567">
        <f t="shared" si="377"/>
        <v>447</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YWRGky3be7YkW6uDs+q4jsjfag2B8i5WKk7leEbb69VWHJlTvlmqdfrbQR+HeKsdPKjonsCjSen/IiY64y22Rw==" saltValue="fRSyojhnDrkD/C7DrGC6cg==" spinCount="100000" sheet="1" objects="1" scenarios="1" formatCells="0" formatColumns="0" formatRows="0" sort="0"/>
  <autoFilter ref="A18:P284">
    <filterColumn colId="2">
      <filters>
        <filter val="1 025"/>
        <filter val="1 117"/>
        <filter val="1 225"/>
        <filter val="1 327"/>
        <filter val="1 387"/>
        <filter val="1 682"/>
        <filter val="100"/>
        <filter val="14 246"/>
        <filter val="14 274"/>
        <filter val="140"/>
        <filter val="15 076"/>
        <filter val="18"/>
        <filter val="19 851"/>
        <filter val="193"/>
        <filter val="2 000"/>
        <filter val="2 293"/>
        <filter val="2 439"/>
        <filter val="2 570"/>
        <filter val="2 600"/>
        <filter val="200"/>
        <filter val="22 140"/>
        <filter val="23 741"/>
        <filter val="249 208"/>
        <filter val="26"/>
        <filter val="27 771"/>
        <filter val="27 797"/>
        <filter val="275 242"/>
        <filter val="287"/>
        <filter val="3 574"/>
        <filter val="3 934"/>
        <filter val="30 417"/>
        <filter val="366 142"/>
        <filter val="4 169"/>
        <filter val="4 347"/>
        <filter val="4 600"/>
        <filter val="4 675"/>
        <filter val="4 776"/>
        <filter val="40"/>
        <filter val="414"/>
        <filter val="446 488"/>
        <filter val="447"/>
        <filter val="-447"/>
        <filter val="452 167"/>
        <filter val="456 842"/>
        <filter val="470"/>
        <filter val="490"/>
        <filter val="5 537"/>
        <filter val="5 691"/>
        <filter val="5 877"/>
        <filter val="560"/>
        <filter val="68 760"/>
        <filter val="687"/>
        <filter val="7 044"/>
        <filter val="700"/>
        <filter val="71 459"/>
        <filter val="730"/>
        <filter val="75"/>
        <filter val="799"/>
        <filter val="81"/>
        <filter val="850"/>
        <filter val="86 025"/>
        <filter val="9 039"/>
        <filter val="9 817"/>
        <filter val="9 907"/>
        <filter val="90"/>
        <filter val="90 900"/>
        <filter val="901"/>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8.pielikums Jūrmalas pilsētas domes
2020.gada 17.decembra saistošajiem noteikumiem Nr.38
(protokols Nr.23, 14.punkts)</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R4" sqref="R4"/>
    </sheetView>
  </sheetViews>
  <sheetFormatPr defaultColWidth="9.140625" defaultRowHeight="12" outlineLevelCol="1" x14ac:dyDescent="0.25"/>
  <cols>
    <col min="1" max="1" width="10.85546875" style="297" customWidth="1"/>
    <col min="2" max="2" width="28" style="297" customWidth="1"/>
    <col min="3" max="3" width="8"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406</v>
      </c>
      <c r="P1" s="429"/>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407</v>
      </c>
      <c r="D3" s="1410"/>
      <c r="E3" s="1410"/>
      <c r="F3" s="1410"/>
      <c r="G3" s="1410"/>
      <c r="H3" s="1410"/>
      <c r="I3" s="1410"/>
      <c r="J3" s="1410"/>
      <c r="K3" s="1410"/>
      <c r="L3" s="1410"/>
      <c r="M3" s="1410"/>
      <c r="N3" s="1410"/>
      <c r="O3" s="1410"/>
      <c r="P3" s="1411"/>
      <c r="Q3" s="590"/>
    </row>
    <row r="4" spans="1:17" ht="12.75" customHeight="1" x14ac:dyDescent="0.25">
      <c r="A4" s="3" t="s">
        <v>4</v>
      </c>
      <c r="B4" s="4"/>
      <c r="C4" s="1410" t="s">
        <v>408</v>
      </c>
      <c r="D4" s="1410"/>
      <c r="E4" s="1410"/>
      <c r="F4" s="1410"/>
      <c r="G4" s="1410"/>
      <c r="H4" s="1410"/>
      <c r="I4" s="1410"/>
      <c r="J4" s="1410"/>
      <c r="K4" s="1410"/>
      <c r="L4" s="1410"/>
      <c r="M4" s="1410"/>
      <c r="N4" s="1410"/>
      <c r="O4" s="1410"/>
      <c r="P4" s="1411"/>
      <c r="Q4" s="590"/>
    </row>
    <row r="5" spans="1:17" ht="12.75" customHeight="1" x14ac:dyDescent="0.25">
      <c r="A5" s="5" t="s">
        <v>6</v>
      </c>
      <c r="B5" s="6"/>
      <c r="C5" s="1404" t="s">
        <v>409</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5.5"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410</v>
      </c>
      <c r="D9" s="1404"/>
      <c r="E9" s="1404"/>
      <c r="F9" s="1404"/>
      <c r="G9" s="1404"/>
      <c r="H9" s="1404"/>
      <c r="I9" s="1404"/>
      <c r="J9" s="1404"/>
      <c r="K9" s="1404"/>
      <c r="L9" s="1404"/>
      <c r="M9" s="1404"/>
      <c r="N9" s="1404"/>
      <c r="O9" s="1404"/>
      <c r="P9" s="1405"/>
      <c r="Q9" s="590"/>
    </row>
    <row r="10" spans="1:17" ht="12.75" customHeight="1" x14ac:dyDescent="0.25">
      <c r="A10" s="5"/>
      <c r="B10" s="6" t="s">
        <v>15</v>
      </c>
      <c r="C10" s="1404" t="s">
        <v>411</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412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633991</v>
      </c>
      <c r="D20" s="32">
        <f t="shared" ref="D20:E20" si="0">SUM(D21,D24,D25,D41,D43)</f>
        <v>432648</v>
      </c>
      <c r="E20" s="33">
        <f t="shared" si="0"/>
        <v>0</v>
      </c>
      <c r="F20" s="34">
        <f>SUM(F21,F24,F25,F41,F43)</f>
        <v>432648</v>
      </c>
      <c r="G20" s="32">
        <f t="shared" ref="G20:H20" si="1">SUM(G21,G24,G43)</f>
        <v>184990</v>
      </c>
      <c r="H20" s="33">
        <f t="shared" si="1"/>
        <v>276</v>
      </c>
      <c r="I20" s="34">
        <f>SUM(I21,I24,I43)</f>
        <v>185266</v>
      </c>
      <c r="J20" s="35">
        <f t="shared" ref="J20:K20" si="2">SUM(J21,J26,J43)</f>
        <v>16077</v>
      </c>
      <c r="K20" s="33">
        <f t="shared" si="2"/>
        <v>0</v>
      </c>
      <c r="L20" s="34">
        <f>SUM(L21,L26,L43)</f>
        <v>16077</v>
      </c>
      <c r="M20" s="32">
        <f t="shared" ref="M20:O20" si="3">SUM(M21,M45)</f>
        <v>0</v>
      </c>
      <c r="N20" s="33">
        <f t="shared" si="3"/>
        <v>0</v>
      </c>
      <c r="O20" s="34">
        <f t="shared" si="3"/>
        <v>0</v>
      </c>
      <c r="P20" s="36"/>
    </row>
    <row r="21" spans="1:17" ht="12.75" thickTop="1" x14ac:dyDescent="0.25">
      <c r="A21" s="37"/>
      <c r="B21" s="38" t="s">
        <v>41</v>
      </c>
      <c r="C21" s="553">
        <f t="shared" ref="C21:C84" si="4">F21+I21+L21+O21</f>
        <v>5170</v>
      </c>
      <c r="D21" s="39">
        <f t="shared" ref="D21:E21" si="5">SUM(D22:D23)</f>
        <v>0</v>
      </c>
      <c r="E21" s="40">
        <f t="shared" si="5"/>
        <v>0</v>
      </c>
      <c r="F21" s="41">
        <f>SUM(F22:F23)</f>
        <v>0</v>
      </c>
      <c r="G21" s="39">
        <f t="shared" ref="G21:H21" si="6">SUM(G22:G23)</f>
        <v>0</v>
      </c>
      <c r="H21" s="40">
        <f t="shared" si="6"/>
        <v>0</v>
      </c>
      <c r="I21" s="41">
        <f>SUM(I22:I23)</f>
        <v>0</v>
      </c>
      <c r="J21" s="42">
        <f t="shared" ref="J21:K21" si="7">SUM(J22:J23)</f>
        <v>5170</v>
      </c>
      <c r="K21" s="40">
        <f t="shared" si="7"/>
        <v>0</v>
      </c>
      <c r="L21" s="41">
        <f>SUM(L22:L23)</f>
        <v>5170</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368"/>
      <c r="B23" s="355" t="s">
        <v>43</v>
      </c>
      <c r="C23" s="579">
        <f t="shared" si="4"/>
        <v>5170</v>
      </c>
      <c r="D23" s="329"/>
      <c r="E23" s="330"/>
      <c r="F23" s="331">
        <f t="shared" ref="F23:F25" si="9">D23+E23</f>
        <v>0</v>
      </c>
      <c r="G23" s="329"/>
      <c r="H23" s="330"/>
      <c r="I23" s="331">
        <f t="shared" ref="I23:I24" si="10">G23+H23</f>
        <v>0</v>
      </c>
      <c r="J23" s="332">
        <v>5170</v>
      </c>
      <c r="K23" s="330">
        <v>0</v>
      </c>
      <c r="L23" s="331">
        <f>J23+K23</f>
        <v>5170</v>
      </c>
      <c r="M23" s="329"/>
      <c r="N23" s="330"/>
      <c r="O23" s="331">
        <f>M23+N23</f>
        <v>0</v>
      </c>
      <c r="P23" s="430"/>
    </row>
    <row r="24" spans="1:17" s="29" customFormat="1" ht="28.5" customHeight="1" thickBot="1" x14ac:dyDescent="0.3">
      <c r="A24" s="431">
        <v>19300</v>
      </c>
      <c r="B24" s="431" t="s">
        <v>44</v>
      </c>
      <c r="C24" s="583">
        <f>F24+I24</f>
        <v>617914</v>
      </c>
      <c r="D24" s="432">
        <v>432648</v>
      </c>
      <c r="E24" s="433"/>
      <c r="F24" s="434">
        <f t="shared" si="9"/>
        <v>432648</v>
      </c>
      <c r="G24" s="432">
        <v>184990</v>
      </c>
      <c r="H24" s="433">
        <v>276</v>
      </c>
      <c r="I24" s="434">
        <f t="shared" si="10"/>
        <v>185266</v>
      </c>
      <c r="J24" s="435" t="s">
        <v>45</v>
      </c>
      <c r="K24" s="436" t="s">
        <v>45</v>
      </c>
      <c r="L24" s="439" t="s">
        <v>45</v>
      </c>
      <c r="M24" s="437" t="s">
        <v>45</v>
      </c>
      <c r="N24" s="438" t="s">
        <v>45</v>
      </c>
      <c r="O24" s="439" t="s">
        <v>45</v>
      </c>
      <c r="P24" s="440" t="s">
        <v>413</v>
      </c>
    </row>
    <row r="25" spans="1:17" s="29" customFormat="1" ht="39.6" hidden="1" customHeight="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10811</v>
      </c>
      <c r="D26" s="68" t="s">
        <v>45</v>
      </c>
      <c r="E26" s="67" t="s">
        <v>45</v>
      </c>
      <c r="F26" s="65" t="s">
        <v>45</v>
      </c>
      <c r="G26" s="68" t="s">
        <v>45</v>
      </c>
      <c r="H26" s="67" t="s">
        <v>45</v>
      </c>
      <c r="I26" s="65" t="s">
        <v>45</v>
      </c>
      <c r="J26" s="66">
        <f t="shared" ref="J26:K26" si="11">SUM(J27,J31,J33,J36)</f>
        <v>10811</v>
      </c>
      <c r="K26" s="67">
        <f t="shared" si="11"/>
        <v>0</v>
      </c>
      <c r="L26" s="178">
        <f>SUM(L27,L31,L33,L36)</f>
        <v>10811</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ht="16.5" customHeight="1" x14ac:dyDescent="0.25">
      <c r="A33" s="70">
        <v>21380</v>
      </c>
      <c r="B33" s="59" t="s">
        <v>55</v>
      </c>
      <c r="C33" s="557">
        <f t="shared" si="13"/>
        <v>8671</v>
      </c>
      <c r="D33" s="68" t="s">
        <v>45</v>
      </c>
      <c r="E33" s="67" t="s">
        <v>45</v>
      </c>
      <c r="F33" s="65" t="s">
        <v>45</v>
      </c>
      <c r="G33" s="68" t="s">
        <v>45</v>
      </c>
      <c r="H33" s="67" t="s">
        <v>45</v>
      </c>
      <c r="I33" s="65" t="s">
        <v>45</v>
      </c>
      <c r="J33" s="66">
        <f t="shared" ref="J33:K33" si="16">SUM(J34:J35)</f>
        <v>8671</v>
      </c>
      <c r="K33" s="67">
        <f t="shared" si="16"/>
        <v>0</v>
      </c>
      <c r="L33" s="178">
        <f>SUM(L34:L35)</f>
        <v>8671</v>
      </c>
      <c r="M33" s="68" t="s">
        <v>45</v>
      </c>
      <c r="N33" s="67" t="s">
        <v>45</v>
      </c>
      <c r="O33" s="65" t="s">
        <v>45</v>
      </c>
      <c r="P33" s="69"/>
    </row>
    <row r="34" spans="1:16" ht="18" customHeight="1" x14ac:dyDescent="0.25">
      <c r="A34" s="88">
        <v>21381</v>
      </c>
      <c r="B34" s="89" t="s">
        <v>56</v>
      </c>
      <c r="C34" s="560">
        <f t="shared" si="13"/>
        <v>8671</v>
      </c>
      <c r="D34" s="90" t="s">
        <v>45</v>
      </c>
      <c r="E34" s="91" t="s">
        <v>45</v>
      </c>
      <c r="F34" s="92" t="s">
        <v>45</v>
      </c>
      <c r="G34" s="90" t="s">
        <v>45</v>
      </c>
      <c r="H34" s="91" t="s">
        <v>45</v>
      </c>
      <c r="I34" s="92" t="s">
        <v>45</v>
      </c>
      <c r="J34" s="93">
        <v>8671</v>
      </c>
      <c r="K34" s="94"/>
      <c r="L34" s="247">
        <f t="shared" ref="L34:L35" si="17">J34+K34</f>
        <v>8671</v>
      </c>
      <c r="M34" s="95" t="s">
        <v>45</v>
      </c>
      <c r="N34" s="94" t="s">
        <v>45</v>
      </c>
      <c r="O34" s="92" t="s">
        <v>45</v>
      </c>
      <c r="P34" s="423"/>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2140</v>
      </c>
      <c r="D36" s="68" t="s">
        <v>45</v>
      </c>
      <c r="E36" s="67" t="s">
        <v>45</v>
      </c>
      <c r="F36" s="65" t="s">
        <v>45</v>
      </c>
      <c r="G36" s="68" t="s">
        <v>45</v>
      </c>
      <c r="H36" s="67" t="s">
        <v>45</v>
      </c>
      <c r="I36" s="65" t="s">
        <v>45</v>
      </c>
      <c r="J36" s="66">
        <f t="shared" ref="J36:K36" si="18">SUM(J37:J40)</f>
        <v>2140</v>
      </c>
      <c r="K36" s="67">
        <f t="shared" si="18"/>
        <v>0</v>
      </c>
      <c r="L36" s="178">
        <f>SUM(L37:L40)</f>
        <v>2140</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2140</v>
      </c>
      <c r="D40" s="100" t="s">
        <v>45</v>
      </c>
      <c r="E40" s="101" t="s">
        <v>45</v>
      </c>
      <c r="F40" s="102" t="s">
        <v>45</v>
      </c>
      <c r="G40" s="100" t="s">
        <v>45</v>
      </c>
      <c r="H40" s="101" t="s">
        <v>45</v>
      </c>
      <c r="I40" s="102" t="s">
        <v>45</v>
      </c>
      <c r="J40" s="103">
        <v>2140</v>
      </c>
      <c r="K40" s="104"/>
      <c r="L40" s="216">
        <f t="shared" si="19"/>
        <v>2140</v>
      </c>
      <c r="M40" s="105" t="s">
        <v>45</v>
      </c>
      <c r="N40" s="104" t="s">
        <v>45</v>
      </c>
      <c r="O40" s="102" t="s">
        <v>45</v>
      </c>
      <c r="P40" s="42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x14ac:dyDescent="0.25">
      <c r="A43" s="70">
        <v>21490</v>
      </c>
      <c r="B43" s="59" t="s">
        <v>65</v>
      </c>
      <c r="C43" s="563">
        <f>F43+I43+L43</f>
        <v>96</v>
      </c>
      <c r="D43" s="124">
        <f t="shared" ref="D43:E43" si="21">D44</f>
        <v>0</v>
      </c>
      <c r="E43" s="125">
        <f t="shared" si="21"/>
        <v>0</v>
      </c>
      <c r="F43" s="62">
        <f>F44</f>
        <v>0</v>
      </c>
      <c r="G43" s="124">
        <f t="shared" ref="G43:L43" si="22">G44</f>
        <v>0</v>
      </c>
      <c r="H43" s="125">
        <f t="shared" si="22"/>
        <v>0</v>
      </c>
      <c r="I43" s="62">
        <f t="shared" si="22"/>
        <v>0</v>
      </c>
      <c r="J43" s="126">
        <f t="shared" si="22"/>
        <v>96</v>
      </c>
      <c r="K43" s="125">
        <f t="shared" si="22"/>
        <v>0</v>
      </c>
      <c r="L43" s="62">
        <f t="shared" si="22"/>
        <v>96</v>
      </c>
      <c r="M43" s="68" t="s">
        <v>45</v>
      </c>
      <c r="N43" s="67" t="s">
        <v>45</v>
      </c>
      <c r="O43" s="65" t="s">
        <v>45</v>
      </c>
      <c r="P43" s="69"/>
    </row>
    <row r="44" spans="1:16" s="29" customFormat="1" ht="24" x14ac:dyDescent="0.25">
      <c r="A44" s="52">
        <v>21499</v>
      </c>
      <c r="B44" s="79" t="s">
        <v>66</v>
      </c>
      <c r="C44" s="564">
        <f>F44+I44+L44</f>
        <v>96</v>
      </c>
      <c r="D44" s="127"/>
      <c r="E44" s="128"/>
      <c r="F44" s="48">
        <f>D44+E44</f>
        <v>0</v>
      </c>
      <c r="G44" s="46"/>
      <c r="H44" s="47"/>
      <c r="I44" s="48">
        <f>G44+H44</f>
        <v>0</v>
      </c>
      <c r="J44" s="75">
        <v>96</v>
      </c>
      <c r="K44" s="76"/>
      <c r="L44" s="48">
        <f>J44+K44</f>
        <v>96</v>
      </c>
      <c r="M44" s="95" t="s">
        <v>45</v>
      </c>
      <c r="N44" s="94" t="s">
        <v>45</v>
      </c>
      <c r="O44" s="92" t="s">
        <v>45</v>
      </c>
      <c r="P44" s="441"/>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633991</v>
      </c>
      <c r="D50" s="150">
        <f t="shared" ref="D50:E50" si="26">SUM(D51,D269)</f>
        <v>432648</v>
      </c>
      <c r="E50" s="151">
        <f t="shared" si="26"/>
        <v>0</v>
      </c>
      <c r="F50" s="152">
        <f>SUM(F51,F269)</f>
        <v>432648</v>
      </c>
      <c r="G50" s="150">
        <f t="shared" ref="G50:O50" si="27">SUM(G51,G269)</f>
        <v>184990</v>
      </c>
      <c r="H50" s="151">
        <f t="shared" si="27"/>
        <v>276</v>
      </c>
      <c r="I50" s="152">
        <f t="shared" si="27"/>
        <v>185266</v>
      </c>
      <c r="J50" s="153">
        <f t="shared" si="27"/>
        <v>16077</v>
      </c>
      <c r="K50" s="151">
        <f t="shared" si="27"/>
        <v>0</v>
      </c>
      <c r="L50" s="152">
        <f t="shared" si="27"/>
        <v>16077</v>
      </c>
      <c r="M50" s="150">
        <f t="shared" si="27"/>
        <v>0</v>
      </c>
      <c r="N50" s="151">
        <f t="shared" si="27"/>
        <v>0</v>
      </c>
      <c r="O50" s="152">
        <f t="shared" si="27"/>
        <v>0</v>
      </c>
      <c r="P50" s="154"/>
    </row>
    <row r="51" spans="1:16" s="29" customFormat="1" ht="36.75" thickTop="1" x14ac:dyDescent="0.25">
      <c r="A51" s="155"/>
      <c r="B51" s="156" t="s">
        <v>72</v>
      </c>
      <c r="C51" s="568">
        <f t="shared" si="4"/>
        <v>633991</v>
      </c>
      <c r="D51" s="157">
        <f t="shared" ref="D51:E51" si="28">SUM(D52,D181)</f>
        <v>432648</v>
      </c>
      <c r="E51" s="158">
        <f t="shared" si="28"/>
        <v>0</v>
      </c>
      <c r="F51" s="159">
        <f>SUM(F52,F181)</f>
        <v>432648</v>
      </c>
      <c r="G51" s="157">
        <f t="shared" ref="G51:H51" si="29">SUM(G52,G181)</f>
        <v>184990</v>
      </c>
      <c r="H51" s="158">
        <f t="shared" si="29"/>
        <v>276</v>
      </c>
      <c r="I51" s="159">
        <f>SUM(I52,I181)</f>
        <v>185266</v>
      </c>
      <c r="J51" s="160">
        <f t="shared" ref="J51:K51" si="30">SUM(J52,J181)</f>
        <v>16077</v>
      </c>
      <c r="K51" s="158">
        <f t="shared" si="30"/>
        <v>0</v>
      </c>
      <c r="L51" s="159">
        <f>SUM(L52,L181)</f>
        <v>16077</v>
      </c>
      <c r="M51" s="157">
        <f t="shared" ref="M51:O51" si="31">SUM(M52,M181)</f>
        <v>0</v>
      </c>
      <c r="N51" s="158">
        <f t="shared" si="31"/>
        <v>0</v>
      </c>
      <c r="O51" s="159">
        <f t="shared" si="31"/>
        <v>0</v>
      </c>
      <c r="P51" s="161"/>
    </row>
    <row r="52" spans="1:16" s="29" customFormat="1" ht="24" x14ac:dyDescent="0.25">
      <c r="A52" s="162"/>
      <c r="B52" s="20" t="s">
        <v>73</v>
      </c>
      <c r="C52" s="569">
        <f t="shared" si="4"/>
        <v>625127</v>
      </c>
      <c r="D52" s="163">
        <f t="shared" ref="D52:E52" si="32">SUM(D53,D75,D160,D174)</f>
        <v>426008</v>
      </c>
      <c r="E52" s="164">
        <f t="shared" si="32"/>
        <v>0</v>
      </c>
      <c r="F52" s="165">
        <f>SUM(F53,F75,F160,F174)</f>
        <v>426008</v>
      </c>
      <c r="G52" s="163">
        <f t="shared" ref="G52:H52" si="33">SUM(G53,G75,G160,G174)</f>
        <v>182766</v>
      </c>
      <c r="H52" s="164">
        <f t="shared" si="33"/>
        <v>276</v>
      </c>
      <c r="I52" s="165">
        <f>SUM(I53,I75,I160,I174)</f>
        <v>183042</v>
      </c>
      <c r="J52" s="166">
        <f t="shared" ref="J52:K52" si="34">SUM(J53,J75,J160,J174)</f>
        <v>16077</v>
      </c>
      <c r="K52" s="164">
        <f t="shared" si="34"/>
        <v>0</v>
      </c>
      <c r="L52" s="165">
        <f>SUM(L53,L75,L160,L174)</f>
        <v>16077</v>
      </c>
      <c r="M52" s="163">
        <f t="shared" ref="M52:O52" si="35">SUM(M53,M75,M160,M174)</f>
        <v>0</v>
      </c>
      <c r="N52" s="164">
        <f t="shared" si="35"/>
        <v>0</v>
      </c>
      <c r="O52" s="165">
        <f t="shared" si="35"/>
        <v>0</v>
      </c>
      <c r="P52" s="167"/>
    </row>
    <row r="53" spans="1:16" s="29" customFormat="1" x14ac:dyDescent="0.25">
      <c r="A53" s="168">
        <v>1000</v>
      </c>
      <c r="B53" s="168" t="s">
        <v>74</v>
      </c>
      <c r="C53" s="570">
        <f t="shared" si="4"/>
        <v>513099</v>
      </c>
      <c r="D53" s="169">
        <f t="shared" ref="D53:E53" si="36">SUM(D54,D67)</f>
        <v>332079</v>
      </c>
      <c r="E53" s="170">
        <f t="shared" si="36"/>
        <v>0</v>
      </c>
      <c r="F53" s="171">
        <f>SUM(F54,F67)</f>
        <v>332079</v>
      </c>
      <c r="G53" s="169">
        <f t="shared" ref="G53:H53" si="37">SUM(G54,G67)</f>
        <v>180744</v>
      </c>
      <c r="H53" s="170">
        <f t="shared" si="37"/>
        <v>276</v>
      </c>
      <c r="I53" s="171">
        <f>SUM(I54,I67)</f>
        <v>181020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379398</v>
      </c>
      <c r="D54" s="176">
        <f t="shared" ref="D54:E54" si="40">SUM(D55,D58,D66)</f>
        <v>234215</v>
      </c>
      <c r="E54" s="177">
        <f t="shared" si="40"/>
        <v>0</v>
      </c>
      <c r="F54" s="178">
        <f>SUM(F55,F58,F66)</f>
        <v>234215</v>
      </c>
      <c r="G54" s="176">
        <f t="shared" ref="G54:H54" si="41">SUM(G55,G58,G66)</f>
        <v>144961</v>
      </c>
      <c r="H54" s="177">
        <f t="shared" si="41"/>
        <v>222</v>
      </c>
      <c r="I54" s="178">
        <f>SUM(I55,I58,I66)</f>
        <v>145183</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345746</v>
      </c>
      <c r="D55" s="140">
        <f t="shared" ref="D55:E55" si="44">SUM(D56:D57)</f>
        <v>204757</v>
      </c>
      <c r="E55" s="141">
        <f t="shared" si="44"/>
        <v>0</v>
      </c>
      <c r="F55" s="182">
        <f>SUM(F56:F57)</f>
        <v>204757</v>
      </c>
      <c r="G55" s="140">
        <f t="shared" ref="G55:H55" si="45">SUM(G56:G57)</f>
        <v>140989</v>
      </c>
      <c r="H55" s="141">
        <f t="shared" si="45"/>
        <v>0</v>
      </c>
      <c r="I55" s="182">
        <f>SUM(I56:I57)</f>
        <v>140989</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customHeight="1" x14ac:dyDescent="0.25">
      <c r="A57" s="52">
        <v>1119</v>
      </c>
      <c r="B57" s="79" t="s">
        <v>78</v>
      </c>
      <c r="C57" s="559">
        <f t="shared" si="4"/>
        <v>345746</v>
      </c>
      <c r="D57" s="190">
        <v>204757</v>
      </c>
      <c r="E57" s="191"/>
      <c r="F57" s="192">
        <f t="shared" si="48"/>
        <v>204757</v>
      </c>
      <c r="G57" s="190">
        <v>140989</v>
      </c>
      <c r="H57" s="191"/>
      <c r="I57" s="192">
        <f t="shared" si="49"/>
        <v>140989</v>
      </c>
      <c r="J57" s="193"/>
      <c r="K57" s="191"/>
      <c r="L57" s="192">
        <f t="shared" si="50"/>
        <v>0</v>
      </c>
      <c r="M57" s="190"/>
      <c r="N57" s="191"/>
      <c r="O57" s="192">
        <f t="shared" si="51"/>
        <v>0</v>
      </c>
      <c r="P57" s="310"/>
    </row>
    <row r="58" spans="1:16" x14ac:dyDescent="0.25">
      <c r="A58" s="195">
        <v>1140</v>
      </c>
      <c r="B58" s="79" t="s">
        <v>79</v>
      </c>
      <c r="C58" s="559">
        <f t="shared" si="4"/>
        <v>30595</v>
      </c>
      <c r="D58" s="196">
        <f t="shared" ref="D58:E58" si="52">SUM(D59:D65)</f>
        <v>26401</v>
      </c>
      <c r="E58" s="197">
        <f t="shared" si="52"/>
        <v>0</v>
      </c>
      <c r="F58" s="192">
        <f>SUM(F59:F65)</f>
        <v>26401</v>
      </c>
      <c r="G58" s="196">
        <f t="shared" ref="G58:H58" si="53">SUM(G59:G65)</f>
        <v>3972</v>
      </c>
      <c r="H58" s="197">
        <f t="shared" si="53"/>
        <v>222</v>
      </c>
      <c r="I58" s="192">
        <f>SUM(I59:I65)</f>
        <v>4194</v>
      </c>
      <c r="J58" s="198">
        <f t="shared" ref="J58:K58" si="54">SUM(J59:J65)</f>
        <v>0</v>
      </c>
      <c r="K58" s="197">
        <f t="shared" si="54"/>
        <v>0</v>
      </c>
      <c r="L58" s="192">
        <f>SUM(L59:L65)</f>
        <v>0</v>
      </c>
      <c r="M58" s="196">
        <f t="shared" ref="M58:O58" si="55">SUM(M59:M65)</f>
        <v>0</v>
      </c>
      <c r="N58" s="197">
        <f t="shared" si="55"/>
        <v>0</v>
      </c>
      <c r="O58" s="192">
        <f t="shared" si="55"/>
        <v>0</v>
      </c>
      <c r="P58" s="208"/>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1025</v>
      </c>
      <c r="D60" s="190">
        <v>1025</v>
      </c>
      <c r="E60" s="191"/>
      <c r="F60" s="192">
        <f t="shared" si="56"/>
        <v>1025</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ht="17.25" customHeight="1" x14ac:dyDescent="0.25">
      <c r="A63" s="52">
        <v>1147</v>
      </c>
      <c r="B63" s="79" t="s">
        <v>84</v>
      </c>
      <c r="C63" s="559">
        <f t="shared" si="4"/>
        <v>3511</v>
      </c>
      <c r="D63" s="190">
        <v>3511</v>
      </c>
      <c r="E63" s="191"/>
      <c r="F63" s="192">
        <f t="shared" si="56"/>
        <v>3511</v>
      </c>
      <c r="G63" s="190"/>
      <c r="H63" s="191"/>
      <c r="I63" s="192">
        <f t="shared" si="57"/>
        <v>0</v>
      </c>
      <c r="J63" s="193"/>
      <c r="K63" s="191"/>
      <c r="L63" s="192">
        <f t="shared" si="58"/>
        <v>0</v>
      </c>
      <c r="M63" s="190"/>
      <c r="N63" s="191"/>
      <c r="O63" s="192">
        <f t="shared" si="59"/>
        <v>0</v>
      </c>
      <c r="P63" s="442"/>
    </row>
    <row r="64" spans="1:16" x14ac:dyDescent="0.25">
      <c r="A64" s="52">
        <v>1148</v>
      </c>
      <c r="B64" s="79" t="s">
        <v>85</v>
      </c>
      <c r="C64" s="559">
        <f t="shared" si="4"/>
        <v>19573</v>
      </c>
      <c r="D64" s="190">
        <v>17696</v>
      </c>
      <c r="E64" s="191"/>
      <c r="F64" s="192">
        <f t="shared" si="56"/>
        <v>17696</v>
      </c>
      <c r="G64" s="190">
        <v>1877</v>
      </c>
      <c r="H64" s="191"/>
      <c r="I64" s="192">
        <f t="shared" si="57"/>
        <v>1877</v>
      </c>
      <c r="J64" s="193"/>
      <c r="K64" s="191"/>
      <c r="L64" s="192">
        <f t="shared" si="58"/>
        <v>0</v>
      </c>
      <c r="M64" s="190"/>
      <c r="N64" s="191"/>
      <c r="O64" s="192">
        <f t="shared" si="59"/>
        <v>0</v>
      </c>
      <c r="P64" s="184"/>
    </row>
    <row r="65" spans="1:16" ht="30" customHeight="1" x14ac:dyDescent="0.25">
      <c r="A65" s="52">
        <v>1149</v>
      </c>
      <c r="B65" s="79" t="s">
        <v>86</v>
      </c>
      <c r="C65" s="559">
        <f t="shared" si="4"/>
        <v>2317</v>
      </c>
      <c r="D65" s="190"/>
      <c r="E65" s="191"/>
      <c r="F65" s="192">
        <f t="shared" si="56"/>
        <v>0</v>
      </c>
      <c r="G65" s="190">
        <v>2095</v>
      </c>
      <c r="H65" s="191">
        <v>222</v>
      </c>
      <c r="I65" s="192">
        <f t="shared" si="57"/>
        <v>2317</v>
      </c>
      <c r="J65" s="193"/>
      <c r="K65" s="191"/>
      <c r="L65" s="192">
        <f t="shared" si="58"/>
        <v>0</v>
      </c>
      <c r="M65" s="190"/>
      <c r="N65" s="191"/>
      <c r="O65" s="192">
        <f t="shared" si="59"/>
        <v>0</v>
      </c>
      <c r="P65" s="442" t="s">
        <v>413</v>
      </c>
    </row>
    <row r="66" spans="1:16" ht="36" x14ac:dyDescent="0.25">
      <c r="A66" s="181">
        <v>1150</v>
      </c>
      <c r="B66" s="135" t="s">
        <v>88</v>
      </c>
      <c r="C66" s="565">
        <f t="shared" si="4"/>
        <v>3057</v>
      </c>
      <c r="D66" s="199">
        <v>3057</v>
      </c>
      <c r="E66" s="200"/>
      <c r="F66" s="182">
        <f t="shared" si="56"/>
        <v>3057</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133701</v>
      </c>
      <c r="D67" s="176">
        <f t="shared" ref="D67:E67" si="60">SUM(D68:D69)</f>
        <v>97864</v>
      </c>
      <c r="E67" s="177">
        <f t="shared" si="60"/>
        <v>0</v>
      </c>
      <c r="F67" s="178">
        <f>SUM(F68:F69)</f>
        <v>97864</v>
      </c>
      <c r="G67" s="176">
        <f t="shared" ref="G67:H67" si="61">SUM(G68:G69)</f>
        <v>35783</v>
      </c>
      <c r="H67" s="177">
        <f t="shared" si="61"/>
        <v>54</v>
      </c>
      <c r="I67" s="178">
        <f>SUM(I68:I69)</f>
        <v>35837</v>
      </c>
      <c r="J67" s="179">
        <f t="shared" ref="J67:K67" si="62">SUM(J68:J69)</f>
        <v>0</v>
      </c>
      <c r="K67" s="177">
        <f t="shared" si="62"/>
        <v>0</v>
      </c>
      <c r="L67" s="178">
        <f>SUM(L68:L69)</f>
        <v>0</v>
      </c>
      <c r="M67" s="176">
        <f t="shared" ref="M67:O67" si="63">SUM(M68:M69)</f>
        <v>0</v>
      </c>
      <c r="N67" s="177">
        <f t="shared" si="63"/>
        <v>0</v>
      </c>
      <c r="O67" s="178">
        <f t="shared" si="63"/>
        <v>0</v>
      </c>
      <c r="P67" s="202"/>
    </row>
    <row r="68" spans="1:16" ht="28.5" customHeight="1" x14ac:dyDescent="0.25">
      <c r="A68" s="203">
        <v>1210</v>
      </c>
      <c r="B68" s="71" t="s">
        <v>90</v>
      </c>
      <c r="C68" s="558">
        <f t="shared" si="4"/>
        <v>97351</v>
      </c>
      <c r="D68" s="185">
        <v>62204</v>
      </c>
      <c r="E68" s="186"/>
      <c r="F68" s="187">
        <f>D68+E68</f>
        <v>62204</v>
      </c>
      <c r="G68" s="185">
        <v>35093</v>
      </c>
      <c r="H68" s="186">
        <v>54</v>
      </c>
      <c r="I68" s="187">
        <f>G68+H68</f>
        <v>35147</v>
      </c>
      <c r="J68" s="188"/>
      <c r="K68" s="186"/>
      <c r="L68" s="187">
        <f>J68+K68</f>
        <v>0</v>
      </c>
      <c r="M68" s="185"/>
      <c r="N68" s="186"/>
      <c r="O68" s="187">
        <f t="shared" ref="O68" si="64">M68+N68</f>
        <v>0</v>
      </c>
      <c r="P68" s="310" t="s">
        <v>414</v>
      </c>
    </row>
    <row r="69" spans="1:16" ht="24" x14ac:dyDescent="0.25">
      <c r="A69" s="195">
        <v>1220</v>
      </c>
      <c r="B69" s="79" t="s">
        <v>92</v>
      </c>
      <c r="C69" s="559">
        <f t="shared" si="4"/>
        <v>36350</v>
      </c>
      <c r="D69" s="196">
        <f t="shared" ref="D69:E69" si="65">SUM(D70:D74)</f>
        <v>35660</v>
      </c>
      <c r="E69" s="197">
        <f t="shared" si="65"/>
        <v>0</v>
      </c>
      <c r="F69" s="192">
        <f>SUM(F70:F74)</f>
        <v>35660</v>
      </c>
      <c r="G69" s="196">
        <f t="shared" ref="G69:H69" si="66">SUM(G70:G74)</f>
        <v>690</v>
      </c>
      <c r="H69" s="197">
        <f t="shared" si="66"/>
        <v>0</v>
      </c>
      <c r="I69" s="192">
        <f>SUM(I70:I74)</f>
        <v>690</v>
      </c>
      <c r="J69" s="198">
        <f t="shared" ref="J69:K69" si="67">SUM(J70:J74)</f>
        <v>0</v>
      </c>
      <c r="K69" s="197">
        <f t="shared" si="67"/>
        <v>0</v>
      </c>
      <c r="L69" s="192">
        <f>SUM(L70:L74)</f>
        <v>0</v>
      </c>
      <c r="M69" s="196">
        <f t="shared" ref="M69:O69" si="68">SUM(M70:M74)</f>
        <v>0</v>
      </c>
      <c r="N69" s="197">
        <f t="shared" si="68"/>
        <v>0</v>
      </c>
      <c r="O69" s="192">
        <f t="shared" si="68"/>
        <v>0</v>
      </c>
      <c r="P69" s="194"/>
    </row>
    <row r="70" spans="1:16" ht="62.25" customHeight="1" x14ac:dyDescent="0.25">
      <c r="A70" s="52">
        <v>1221</v>
      </c>
      <c r="B70" s="79" t="s">
        <v>93</v>
      </c>
      <c r="C70" s="559">
        <f t="shared" si="4"/>
        <v>24688</v>
      </c>
      <c r="D70" s="190">
        <v>23998</v>
      </c>
      <c r="E70" s="191"/>
      <c r="F70" s="192">
        <f t="shared" ref="F70:F74" si="69">D70+E70</f>
        <v>23998</v>
      </c>
      <c r="G70" s="190">
        <v>690</v>
      </c>
      <c r="H70" s="191"/>
      <c r="I70" s="192">
        <f t="shared" ref="I70:I74" si="70">G70+H70</f>
        <v>690</v>
      </c>
      <c r="J70" s="193"/>
      <c r="K70" s="191"/>
      <c r="L70" s="192">
        <f t="shared" ref="L70:L74" si="71">J70+K70</f>
        <v>0</v>
      </c>
      <c r="M70" s="190"/>
      <c r="N70" s="191"/>
      <c r="O70" s="192">
        <f t="shared" ref="O70:O74" si="72">M70+N70</f>
        <v>0</v>
      </c>
      <c r="P70" s="20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10672</v>
      </c>
      <c r="D73" s="190">
        <v>10672</v>
      </c>
      <c r="E73" s="191"/>
      <c r="F73" s="192">
        <f t="shared" si="69"/>
        <v>10672</v>
      </c>
      <c r="G73" s="190"/>
      <c r="H73" s="191"/>
      <c r="I73" s="192">
        <f t="shared" si="70"/>
        <v>0</v>
      </c>
      <c r="J73" s="193"/>
      <c r="K73" s="191"/>
      <c r="L73" s="192">
        <f t="shared" si="71"/>
        <v>0</v>
      </c>
      <c r="M73" s="190"/>
      <c r="N73" s="191"/>
      <c r="O73" s="192">
        <f t="shared" si="72"/>
        <v>0</v>
      </c>
      <c r="P73" s="194"/>
    </row>
    <row r="74" spans="1:16" ht="62.45" customHeight="1" x14ac:dyDescent="0.25">
      <c r="A74" s="52">
        <v>1228</v>
      </c>
      <c r="B74" s="79" t="s">
        <v>97</v>
      </c>
      <c r="C74" s="559">
        <f t="shared" si="4"/>
        <v>990</v>
      </c>
      <c r="D74" s="190">
        <v>990</v>
      </c>
      <c r="E74" s="191"/>
      <c r="F74" s="192">
        <f t="shared" si="69"/>
        <v>990</v>
      </c>
      <c r="G74" s="190"/>
      <c r="H74" s="191"/>
      <c r="I74" s="192">
        <f t="shared" si="70"/>
        <v>0</v>
      </c>
      <c r="J74" s="193"/>
      <c r="K74" s="191"/>
      <c r="L74" s="192">
        <f t="shared" si="71"/>
        <v>0</v>
      </c>
      <c r="M74" s="190"/>
      <c r="N74" s="191"/>
      <c r="O74" s="192">
        <f t="shared" si="72"/>
        <v>0</v>
      </c>
      <c r="P74" s="208"/>
    </row>
    <row r="75" spans="1:16" x14ac:dyDescent="0.25">
      <c r="A75" s="168">
        <v>2000</v>
      </c>
      <c r="B75" s="168" t="s">
        <v>98</v>
      </c>
      <c r="C75" s="570">
        <f t="shared" si="4"/>
        <v>112028</v>
      </c>
      <c r="D75" s="169">
        <f t="shared" ref="D75:O75" si="73">SUM(D76,D83,D120,D151,D152)</f>
        <v>93929</v>
      </c>
      <c r="E75" s="170">
        <f t="shared" si="73"/>
        <v>0</v>
      </c>
      <c r="F75" s="171">
        <f t="shared" si="73"/>
        <v>93929</v>
      </c>
      <c r="G75" s="169">
        <f t="shared" si="73"/>
        <v>2022</v>
      </c>
      <c r="H75" s="170">
        <f t="shared" si="73"/>
        <v>0</v>
      </c>
      <c r="I75" s="171">
        <f t="shared" si="73"/>
        <v>2022</v>
      </c>
      <c r="J75" s="172">
        <f t="shared" si="73"/>
        <v>16077</v>
      </c>
      <c r="K75" s="170">
        <f t="shared" si="73"/>
        <v>0</v>
      </c>
      <c r="L75" s="171">
        <f t="shared" si="73"/>
        <v>16077</v>
      </c>
      <c r="M75" s="169">
        <f t="shared" si="73"/>
        <v>0</v>
      </c>
      <c r="N75" s="170">
        <f t="shared" si="73"/>
        <v>0</v>
      </c>
      <c r="O75" s="171">
        <f t="shared" si="73"/>
        <v>0</v>
      </c>
      <c r="P75" s="174"/>
    </row>
    <row r="76" spans="1:16" ht="24" x14ac:dyDescent="0.25">
      <c r="A76" s="59">
        <v>2100</v>
      </c>
      <c r="B76" s="175" t="s">
        <v>99</v>
      </c>
      <c r="C76" s="557">
        <f t="shared" si="4"/>
        <v>28</v>
      </c>
      <c r="D76" s="176">
        <f t="shared" ref="D76:E76" si="74">SUM(D77,D80)</f>
        <v>28</v>
      </c>
      <c r="E76" s="177">
        <f t="shared" si="74"/>
        <v>0</v>
      </c>
      <c r="F76" s="178">
        <f>SUM(F77,F80)</f>
        <v>28</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x14ac:dyDescent="0.25">
      <c r="A77" s="598">
        <v>2110</v>
      </c>
      <c r="B77" s="89" t="s">
        <v>100</v>
      </c>
      <c r="C77" s="560">
        <f t="shared" si="4"/>
        <v>28</v>
      </c>
      <c r="D77" s="599">
        <f t="shared" ref="D77:E77" si="78">SUM(D78:D79)</f>
        <v>28</v>
      </c>
      <c r="E77" s="600">
        <f t="shared" si="78"/>
        <v>0</v>
      </c>
      <c r="F77" s="247">
        <f>SUM(F78:F79)</f>
        <v>28</v>
      </c>
      <c r="G77" s="599">
        <f t="shared" ref="G77:H77" si="79">SUM(G78:G79)</f>
        <v>0</v>
      </c>
      <c r="H77" s="600">
        <f t="shared" si="79"/>
        <v>0</v>
      </c>
      <c r="I77" s="247">
        <f>SUM(I78:I79)</f>
        <v>0</v>
      </c>
      <c r="J77" s="601">
        <f t="shared" ref="J77:K77" si="80">SUM(J78:J79)</f>
        <v>0</v>
      </c>
      <c r="K77" s="600">
        <f t="shared" si="80"/>
        <v>0</v>
      </c>
      <c r="L77" s="247">
        <f>SUM(L78:L79)</f>
        <v>0</v>
      </c>
      <c r="M77" s="599">
        <f t="shared" ref="M77:O77" si="81">SUM(M78:M79)</f>
        <v>0</v>
      </c>
      <c r="N77" s="600">
        <f t="shared" si="81"/>
        <v>0</v>
      </c>
      <c r="O77" s="247">
        <f t="shared" si="81"/>
        <v>0</v>
      </c>
      <c r="P77" s="224"/>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x14ac:dyDescent="0.25">
      <c r="A79" s="52">
        <v>2112</v>
      </c>
      <c r="B79" s="79" t="s">
        <v>102</v>
      </c>
      <c r="C79" s="559">
        <f t="shared" si="4"/>
        <v>28</v>
      </c>
      <c r="D79" s="190">
        <v>28</v>
      </c>
      <c r="E79" s="191"/>
      <c r="F79" s="192">
        <f t="shared" si="82"/>
        <v>28</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99064</v>
      </c>
      <c r="D83" s="176">
        <f t="shared" ref="D83:E83" si="94">SUM(D84,D85,D91,D99,D107,D108,D114,D119)</f>
        <v>81965</v>
      </c>
      <c r="E83" s="177">
        <f t="shared" si="94"/>
        <v>0</v>
      </c>
      <c r="F83" s="178">
        <f>SUM(F84,F85,F91,F99,F107,F108,F114,F119)</f>
        <v>81965</v>
      </c>
      <c r="G83" s="176">
        <f t="shared" ref="G83:H83" si="95">SUM(G84,G85,G91,G99,G107,G108,G114,G119)</f>
        <v>1022</v>
      </c>
      <c r="H83" s="177">
        <f t="shared" si="95"/>
        <v>0</v>
      </c>
      <c r="I83" s="178">
        <f>SUM(I84,I85,I91,I99,I107,I108,I114,I119)</f>
        <v>1022</v>
      </c>
      <c r="J83" s="179">
        <f t="shared" ref="J83:K83" si="96">SUM(J84,J85,J91,J99,J107,J108,J114,J119)</f>
        <v>16077</v>
      </c>
      <c r="K83" s="177">
        <f t="shared" si="96"/>
        <v>0</v>
      </c>
      <c r="L83" s="178">
        <f>SUM(L84,L85,L91,L99,L107,L108,L114,L119)</f>
        <v>16077</v>
      </c>
      <c r="M83" s="176">
        <f t="shared" ref="M83:O83" si="97">SUM(M84,M85,M91,M99,M107,M108,M114,M119)</f>
        <v>0</v>
      </c>
      <c r="N83" s="177">
        <f t="shared" si="97"/>
        <v>0</v>
      </c>
      <c r="O83" s="178">
        <f t="shared" si="97"/>
        <v>0</v>
      </c>
      <c r="P83" s="207"/>
    </row>
    <row r="84" spans="1:16" x14ac:dyDescent="0.25">
      <c r="A84" s="181">
        <v>2210</v>
      </c>
      <c r="B84" s="135" t="s">
        <v>105</v>
      </c>
      <c r="C84" s="565">
        <f t="shared" si="4"/>
        <v>1535</v>
      </c>
      <c r="D84" s="199">
        <v>1439</v>
      </c>
      <c r="E84" s="200"/>
      <c r="F84" s="182">
        <f>D84+E84</f>
        <v>1439</v>
      </c>
      <c r="G84" s="199"/>
      <c r="H84" s="200"/>
      <c r="I84" s="182">
        <f>G84+H84</f>
        <v>0</v>
      </c>
      <c r="J84" s="201">
        <v>96</v>
      </c>
      <c r="K84" s="200"/>
      <c r="L84" s="182">
        <f>J84+K84</f>
        <v>96</v>
      </c>
      <c r="M84" s="199"/>
      <c r="N84" s="200"/>
      <c r="O84" s="182">
        <f t="shared" ref="O84" si="98">M84+N84</f>
        <v>0</v>
      </c>
      <c r="P84" s="184"/>
    </row>
    <row r="85" spans="1:16" ht="24" x14ac:dyDescent="0.25">
      <c r="A85" s="195">
        <v>2220</v>
      </c>
      <c r="B85" s="79" t="s">
        <v>106</v>
      </c>
      <c r="C85" s="559">
        <f t="shared" ref="C85:C148" si="99">F85+I85+L85+O85</f>
        <v>85527</v>
      </c>
      <c r="D85" s="196">
        <f t="shared" ref="D85:E85" si="100">SUM(D86:D90)</f>
        <v>69546</v>
      </c>
      <c r="E85" s="197">
        <f t="shared" si="100"/>
        <v>0</v>
      </c>
      <c r="F85" s="192">
        <f>SUM(F86:F90)</f>
        <v>69546</v>
      </c>
      <c r="G85" s="196">
        <f t="shared" ref="G85:H85" si="101">SUM(G86:G90)</f>
        <v>0</v>
      </c>
      <c r="H85" s="197">
        <f t="shared" si="101"/>
        <v>0</v>
      </c>
      <c r="I85" s="192">
        <f>SUM(I86:I90)</f>
        <v>0</v>
      </c>
      <c r="J85" s="198">
        <f t="shared" ref="J85:K85" si="102">SUM(J86:J90)</f>
        <v>15981</v>
      </c>
      <c r="K85" s="197">
        <f t="shared" si="102"/>
        <v>0</v>
      </c>
      <c r="L85" s="192">
        <f>SUM(L86:L90)</f>
        <v>15981</v>
      </c>
      <c r="M85" s="196">
        <f t="shared" ref="M85:O85" si="103">SUM(M86:M90)</f>
        <v>0</v>
      </c>
      <c r="N85" s="197">
        <f t="shared" si="103"/>
        <v>0</v>
      </c>
      <c r="O85" s="192">
        <f t="shared" si="103"/>
        <v>0</v>
      </c>
      <c r="P85" s="194"/>
    </row>
    <row r="86" spans="1:16" ht="15.75" customHeight="1" x14ac:dyDescent="0.25">
      <c r="A86" s="355">
        <v>2221</v>
      </c>
      <c r="B86" s="356" t="s">
        <v>107</v>
      </c>
      <c r="C86" s="580">
        <f t="shared" si="99"/>
        <v>66916</v>
      </c>
      <c r="D86" s="242">
        <v>59784</v>
      </c>
      <c r="E86" s="211"/>
      <c r="F86" s="241">
        <f t="shared" ref="F86:F90" si="104">D86+E86</f>
        <v>59784</v>
      </c>
      <c r="G86" s="242"/>
      <c r="H86" s="211"/>
      <c r="I86" s="241">
        <f t="shared" ref="I86:I90" si="105">G86+H86</f>
        <v>0</v>
      </c>
      <c r="J86" s="357">
        <v>7132</v>
      </c>
      <c r="K86" s="211"/>
      <c r="L86" s="241">
        <f t="shared" ref="L86:L90" si="106">J86+K86</f>
        <v>7132</v>
      </c>
      <c r="M86" s="242"/>
      <c r="N86" s="211"/>
      <c r="O86" s="241">
        <f t="shared" ref="O86:O90" si="107">M86+N86</f>
        <v>0</v>
      </c>
      <c r="P86" s="358"/>
    </row>
    <row r="87" spans="1:16" ht="28.15" customHeight="1" x14ac:dyDescent="0.25">
      <c r="A87" s="355">
        <v>2222</v>
      </c>
      <c r="B87" s="356" t="s">
        <v>108</v>
      </c>
      <c r="C87" s="580">
        <f t="shared" si="99"/>
        <v>3964</v>
      </c>
      <c r="D87" s="242">
        <v>1294</v>
      </c>
      <c r="E87" s="211"/>
      <c r="F87" s="241">
        <f t="shared" si="104"/>
        <v>1294</v>
      </c>
      <c r="G87" s="242"/>
      <c r="H87" s="211"/>
      <c r="I87" s="241">
        <f t="shared" si="105"/>
        <v>0</v>
      </c>
      <c r="J87" s="357">
        <v>2670</v>
      </c>
      <c r="K87" s="211"/>
      <c r="L87" s="241">
        <f t="shared" si="106"/>
        <v>2670</v>
      </c>
      <c r="M87" s="242"/>
      <c r="N87" s="211"/>
      <c r="O87" s="241">
        <f t="shared" si="107"/>
        <v>0</v>
      </c>
      <c r="P87" s="358"/>
    </row>
    <row r="88" spans="1:16" ht="16.5" customHeight="1" x14ac:dyDescent="0.25">
      <c r="A88" s="355">
        <v>2223</v>
      </c>
      <c r="B88" s="356" t="s">
        <v>109</v>
      </c>
      <c r="C88" s="580">
        <f t="shared" si="99"/>
        <v>12608</v>
      </c>
      <c r="D88" s="242">
        <v>7157</v>
      </c>
      <c r="E88" s="211"/>
      <c r="F88" s="241">
        <f t="shared" si="104"/>
        <v>7157</v>
      </c>
      <c r="G88" s="242"/>
      <c r="H88" s="211"/>
      <c r="I88" s="241">
        <f t="shared" si="105"/>
        <v>0</v>
      </c>
      <c r="J88" s="357">
        <v>5451</v>
      </c>
      <c r="K88" s="211"/>
      <c r="L88" s="241">
        <f t="shared" si="106"/>
        <v>5451</v>
      </c>
      <c r="M88" s="242"/>
      <c r="N88" s="211"/>
      <c r="O88" s="241">
        <f t="shared" si="107"/>
        <v>0</v>
      </c>
      <c r="P88" s="358"/>
    </row>
    <row r="89" spans="1:16" ht="50.25" customHeight="1" x14ac:dyDescent="0.25">
      <c r="A89" s="52">
        <v>2224</v>
      </c>
      <c r="B89" s="79" t="s">
        <v>110</v>
      </c>
      <c r="C89" s="559">
        <f t="shared" si="99"/>
        <v>1253</v>
      </c>
      <c r="D89" s="190">
        <v>525</v>
      </c>
      <c r="E89" s="191"/>
      <c r="F89" s="192">
        <f t="shared" si="104"/>
        <v>525</v>
      </c>
      <c r="G89" s="190"/>
      <c r="H89" s="191"/>
      <c r="I89" s="192">
        <f t="shared" si="105"/>
        <v>0</v>
      </c>
      <c r="J89" s="193">
        <v>728</v>
      </c>
      <c r="K89" s="191"/>
      <c r="L89" s="192">
        <f t="shared" si="106"/>
        <v>728</v>
      </c>
      <c r="M89" s="190"/>
      <c r="N89" s="191"/>
      <c r="O89" s="192">
        <f t="shared" si="107"/>
        <v>0</v>
      </c>
      <c r="P89" s="208"/>
    </row>
    <row r="90" spans="1:16" ht="27.75" customHeight="1" x14ac:dyDescent="0.25">
      <c r="A90" s="52">
        <v>2229</v>
      </c>
      <c r="B90" s="79" t="s">
        <v>111</v>
      </c>
      <c r="C90" s="559">
        <f t="shared" si="99"/>
        <v>786</v>
      </c>
      <c r="D90" s="190">
        <v>786</v>
      </c>
      <c r="E90" s="191"/>
      <c r="F90" s="192">
        <f t="shared" si="104"/>
        <v>786</v>
      </c>
      <c r="G90" s="190"/>
      <c r="H90" s="191"/>
      <c r="I90" s="192">
        <f t="shared" si="105"/>
        <v>0</v>
      </c>
      <c r="J90" s="193"/>
      <c r="K90" s="191"/>
      <c r="L90" s="192">
        <f t="shared" si="106"/>
        <v>0</v>
      </c>
      <c r="M90" s="190"/>
      <c r="N90" s="191"/>
      <c r="O90" s="192">
        <f t="shared" si="107"/>
        <v>0</v>
      </c>
      <c r="P90" s="208"/>
    </row>
    <row r="91" spans="1:16" x14ac:dyDescent="0.25">
      <c r="A91" s="195">
        <v>2230</v>
      </c>
      <c r="B91" s="79" t="s">
        <v>112</v>
      </c>
      <c r="C91" s="559">
        <f t="shared" si="99"/>
        <v>6601</v>
      </c>
      <c r="D91" s="196">
        <f t="shared" ref="D91:E91" si="108">SUM(D92:D98)</f>
        <v>5579</v>
      </c>
      <c r="E91" s="197">
        <f t="shared" si="108"/>
        <v>0</v>
      </c>
      <c r="F91" s="192">
        <f>SUM(F92:F98)</f>
        <v>5579</v>
      </c>
      <c r="G91" s="196">
        <f t="shared" ref="G91:H91" si="109">SUM(G92:G98)</f>
        <v>1022</v>
      </c>
      <c r="H91" s="197">
        <f t="shared" si="109"/>
        <v>0</v>
      </c>
      <c r="I91" s="192">
        <f>SUM(I92:I98)</f>
        <v>1022</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7.75" customHeight="1" x14ac:dyDescent="0.25">
      <c r="A92" s="355">
        <v>2231</v>
      </c>
      <c r="B92" s="356" t="s">
        <v>113</v>
      </c>
      <c r="C92" s="580">
        <f t="shared" si="99"/>
        <v>1022</v>
      </c>
      <c r="D92" s="242"/>
      <c r="E92" s="211"/>
      <c r="F92" s="241">
        <f t="shared" ref="F92:F98" si="112">D92+E92</f>
        <v>0</v>
      </c>
      <c r="G92" s="242">
        <v>342</v>
      </c>
      <c r="H92" s="211">
        <v>680</v>
      </c>
      <c r="I92" s="241">
        <f t="shared" ref="I92:I98" si="113">G92+H92</f>
        <v>1022</v>
      </c>
      <c r="J92" s="357"/>
      <c r="K92" s="211"/>
      <c r="L92" s="241">
        <f t="shared" ref="L92:L98" si="114">J92+K92</f>
        <v>0</v>
      </c>
      <c r="M92" s="242"/>
      <c r="N92" s="211"/>
      <c r="O92" s="241">
        <f t="shared" ref="O92:O98" si="115">M92+N92</f>
        <v>0</v>
      </c>
      <c r="P92" s="358" t="s">
        <v>415</v>
      </c>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57.75" hidden="1" customHeight="1" x14ac:dyDescent="0.25">
      <c r="A94" s="362">
        <v>2233</v>
      </c>
      <c r="B94" s="363" t="s">
        <v>115</v>
      </c>
      <c r="C94" s="581">
        <f t="shared" si="99"/>
        <v>0</v>
      </c>
      <c r="D94" s="364"/>
      <c r="E94" s="365"/>
      <c r="F94" s="366">
        <f t="shared" si="112"/>
        <v>0</v>
      </c>
      <c r="G94" s="364">
        <v>680</v>
      </c>
      <c r="H94" s="365">
        <v>-680</v>
      </c>
      <c r="I94" s="366">
        <f t="shared" si="113"/>
        <v>0</v>
      </c>
      <c r="J94" s="367"/>
      <c r="K94" s="365">
        <v>0</v>
      </c>
      <c r="L94" s="366">
        <f t="shared" si="114"/>
        <v>0</v>
      </c>
      <c r="M94" s="364"/>
      <c r="N94" s="365"/>
      <c r="O94" s="366">
        <f t="shared" si="115"/>
        <v>0</v>
      </c>
      <c r="P94" s="358" t="s">
        <v>415</v>
      </c>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194"/>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ht="16.5" customHeight="1" x14ac:dyDescent="0.25">
      <c r="A98" s="355">
        <v>2239</v>
      </c>
      <c r="B98" s="356" t="s">
        <v>119</v>
      </c>
      <c r="C98" s="580">
        <f t="shared" si="99"/>
        <v>5579</v>
      </c>
      <c r="D98" s="242">
        <v>5579</v>
      </c>
      <c r="E98" s="211"/>
      <c r="F98" s="241">
        <f t="shared" si="112"/>
        <v>5579</v>
      </c>
      <c r="G98" s="242"/>
      <c r="H98" s="211">
        <v>0</v>
      </c>
      <c r="I98" s="241">
        <f t="shared" si="113"/>
        <v>0</v>
      </c>
      <c r="J98" s="357"/>
      <c r="K98" s="211">
        <v>0</v>
      </c>
      <c r="L98" s="241">
        <f t="shared" si="114"/>
        <v>0</v>
      </c>
      <c r="M98" s="242"/>
      <c r="N98" s="211"/>
      <c r="O98" s="241">
        <f t="shared" si="115"/>
        <v>0</v>
      </c>
      <c r="P98" s="208"/>
    </row>
    <row r="99" spans="1:16" ht="36" x14ac:dyDescent="0.25">
      <c r="A99" s="195">
        <v>2240</v>
      </c>
      <c r="B99" s="79" t="s">
        <v>120</v>
      </c>
      <c r="C99" s="559">
        <f t="shared" si="99"/>
        <v>3271</v>
      </c>
      <c r="D99" s="196">
        <f t="shared" ref="D99:E99" si="116">SUM(D100:D106)</f>
        <v>3271</v>
      </c>
      <c r="E99" s="197">
        <f t="shared" si="116"/>
        <v>0</v>
      </c>
      <c r="F99" s="192">
        <f>SUM(F100:F106)</f>
        <v>3271</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459</v>
      </c>
      <c r="D102" s="190">
        <v>459</v>
      </c>
      <c r="E102" s="191"/>
      <c r="F102" s="192">
        <f t="shared" si="120"/>
        <v>459</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2442</v>
      </c>
      <c r="D103" s="190">
        <v>2442</v>
      </c>
      <c r="E103" s="191"/>
      <c r="F103" s="192">
        <f t="shared" si="120"/>
        <v>2442</v>
      </c>
      <c r="G103" s="190"/>
      <c r="H103" s="191"/>
      <c r="I103" s="192">
        <f t="shared" si="121"/>
        <v>0</v>
      </c>
      <c r="J103" s="193"/>
      <c r="K103" s="191"/>
      <c r="L103" s="192">
        <f t="shared" si="122"/>
        <v>0</v>
      </c>
      <c r="M103" s="190"/>
      <c r="N103" s="191"/>
      <c r="O103" s="192">
        <f t="shared" si="123"/>
        <v>0</v>
      </c>
      <c r="P103" s="194"/>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370</v>
      </c>
      <c r="D106" s="190">
        <v>370</v>
      </c>
      <c r="E106" s="191"/>
      <c r="F106" s="192">
        <f t="shared" si="120"/>
        <v>370</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2104</v>
      </c>
      <c r="D107" s="190">
        <v>2104</v>
      </c>
      <c r="E107" s="191"/>
      <c r="F107" s="192">
        <f t="shared" si="120"/>
        <v>2104</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26</v>
      </c>
      <c r="D108" s="196">
        <f t="shared" ref="D108:E108" si="124">SUM(D109:D113)</f>
        <v>26</v>
      </c>
      <c r="E108" s="197">
        <f t="shared" si="124"/>
        <v>0</v>
      </c>
      <c r="F108" s="192">
        <f>SUM(F109:F113)</f>
        <v>26</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26</v>
      </c>
      <c r="D113" s="190">
        <v>26</v>
      </c>
      <c r="E113" s="191"/>
      <c r="F113" s="192">
        <f t="shared" si="128"/>
        <v>26</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355">
        <v>2275</v>
      </c>
      <c r="B117" s="356" t="s">
        <v>138</v>
      </c>
      <c r="C117" s="580">
        <f t="shared" si="99"/>
        <v>0</v>
      </c>
      <c r="D117" s="242"/>
      <c r="E117" s="211"/>
      <c r="F117" s="241">
        <f t="shared" si="136"/>
        <v>0</v>
      </c>
      <c r="G117" s="242">
        <v>0</v>
      </c>
      <c r="H117" s="211">
        <v>0</v>
      </c>
      <c r="I117" s="241">
        <f t="shared" si="137"/>
        <v>0</v>
      </c>
      <c r="J117" s="357"/>
      <c r="K117" s="211"/>
      <c r="L117" s="241">
        <f t="shared" si="138"/>
        <v>0</v>
      </c>
      <c r="M117" s="242"/>
      <c r="N117" s="211"/>
      <c r="O117" s="241">
        <f t="shared" si="139"/>
        <v>0</v>
      </c>
      <c r="P117" s="35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12936</v>
      </c>
      <c r="D120" s="214">
        <f t="shared" ref="D120:E120" si="140">SUM(D121,D126,D130,D131,D134,D138,D146,D147,D150)</f>
        <v>11936</v>
      </c>
      <c r="E120" s="215">
        <f t="shared" si="140"/>
        <v>0</v>
      </c>
      <c r="F120" s="216">
        <f>SUM(F121,F126,F130,F131,F134,F138,F146,F147,F150)</f>
        <v>11936</v>
      </c>
      <c r="G120" s="214">
        <f t="shared" ref="G120:H120" si="141">SUM(G121,G126,G130,G131,G134,G138,G146,G147,G150)</f>
        <v>1000</v>
      </c>
      <c r="H120" s="215">
        <f t="shared" si="141"/>
        <v>0</v>
      </c>
      <c r="I120" s="216">
        <f>SUM(I121,I126,I130,I131,I134,I138,I146,I147,I150)</f>
        <v>1000</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2617</v>
      </c>
      <c r="D121" s="204">
        <f t="shared" ref="D121:O121" si="144">SUM(D122:D125)</f>
        <v>2617</v>
      </c>
      <c r="E121" s="205">
        <f t="shared" si="144"/>
        <v>0</v>
      </c>
      <c r="F121" s="187">
        <f t="shared" si="144"/>
        <v>2617</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1670</v>
      </c>
      <c r="D122" s="190">
        <v>1670</v>
      </c>
      <c r="E122" s="191"/>
      <c r="F122" s="192">
        <f t="shared" ref="F122:F125" si="145">D122+E122</f>
        <v>1670</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ht="17.25" customHeight="1" x14ac:dyDescent="0.25">
      <c r="A123" s="52">
        <v>2312</v>
      </c>
      <c r="B123" s="79" t="s">
        <v>144</v>
      </c>
      <c r="C123" s="559">
        <f t="shared" si="99"/>
        <v>497</v>
      </c>
      <c r="D123" s="190">
        <v>497</v>
      </c>
      <c r="E123" s="191"/>
      <c r="F123" s="192">
        <f t="shared" si="145"/>
        <v>497</v>
      </c>
      <c r="G123" s="190"/>
      <c r="H123" s="191"/>
      <c r="I123" s="192">
        <f t="shared" si="146"/>
        <v>0</v>
      </c>
      <c r="J123" s="193"/>
      <c r="K123" s="191"/>
      <c r="L123" s="192">
        <f t="shared" si="147"/>
        <v>0</v>
      </c>
      <c r="M123" s="190"/>
      <c r="N123" s="191"/>
      <c r="O123" s="192">
        <f t="shared" si="148"/>
        <v>0</v>
      </c>
      <c r="P123" s="208"/>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7.75" customHeight="1" x14ac:dyDescent="0.25">
      <c r="A125" s="52">
        <v>2314</v>
      </c>
      <c r="B125" s="79" t="s">
        <v>146</v>
      </c>
      <c r="C125" s="559">
        <f t="shared" si="99"/>
        <v>450</v>
      </c>
      <c r="D125" s="190">
        <v>450</v>
      </c>
      <c r="E125" s="191"/>
      <c r="F125" s="192">
        <f t="shared" si="145"/>
        <v>450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28.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343</v>
      </c>
      <c r="D131" s="196">
        <f t="shared" ref="D131:E131" si="157">SUM(D132:D133)</f>
        <v>343</v>
      </c>
      <c r="E131" s="197">
        <f t="shared" si="157"/>
        <v>0</v>
      </c>
      <c r="F131" s="192">
        <f>SUM(F132:F133)</f>
        <v>343</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ht="15.75" customHeight="1" x14ac:dyDescent="0.25">
      <c r="A132" s="52">
        <v>2341</v>
      </c>
      <c r="B132" s="79" t="s">
        <v>153</v>
      </c>
      <c r="C132" s="559">
        <f t="shared" si="99"/>
        <v>186</v>
      </c>
      <c r="D132" s="190">
        <v>186</v>
      </c>
      <c r="E132" s="191"/>
      <c r="F132" s="192">
        <f t="shared" ref="F132:F133" si="161">D132+E132</f>
        <v>186</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7" customHeight="1" x14ac:dyDescent="0.25">
      <c r="A133" s="52">
        <v>2344</v>
      </c>
      <c r="B133" s="79" t="s">
        <v>154</v>
      </c>
      <c r="C133" s="559">
        <f t="shared" si="99"/>
        <v>157</v>
      </c>
      <c r="D133" s="190">
        <v>157</v>
      </c>
      <c r="E133" s="191"/>
      <c r="F133" s="192">
        <f t="shared" si="161"/>
        <v>157</v>
      </c>
      <c r="G133" s="190"/>
      <c r="H133" s="191"/>
      <c r="I133" s="192">
        <f t="shared" si="162"/>
        <v>0</v>
      </c>
      <c r="J133" s="193"/>
      <c r="K133" s="191"/>
      <c r="L133" s="192">
        <f t="shared" si="163"/>
        <v>0</v>
      </c>
      <c r="M133" s="190"/>
      <c r="N133" s="191"/>
      <c r="O133" s="192">
        <f t="shared" si="164"/>
        <v>0</v>
      </c>
      <c r="P133" s="194"/>
    </row>
    <row r="134" spans="1:16" ht="18" customHeight="1" x14ac:dyDescent="0.25">
      <c r="A134" s="181">
        <v>2350</v>
      </c>
      <c r="B134" s="135" t="s">
        <v>155</v>
      </c>
      <c r="C134" s="565">
        <f t="shared" si="99"/>
        <v>3637</v>
      </c>
      <c r="D134" s="140">
        <f t="shared" ref="D134:E134" si="165">SUM(D135:D137)</f>
        <v>3637</v>
      </c>
      <c r="E134" s="141">
        <f t="shared" si="165"/>
        <v>0</v>
      </c>
      <c r="F134" s="182">
        <f>SUM(F135:F137)</f>
        <v>3637</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ht="14.25" customHeight="1" x14ac:dyDescent="0.25">
      <c r="A135" s="45">
        <v>2351</v>
      </c>
      <c r="B135" s="71" t="s">
        <v>156</v>
      </c>
      <c r="C135" s="558">
        <f t="shared" si="99"/>
        <v>879</v>
      </c>
      <c r="D135" s="185">
        <v>879</v>
      </c>
      <c r="E135" s="186"/>
      <c r="F135" s="187">
        <f t="shared" ref="F135:F137" si="169">D135+E135</f>
        <v>879</v>
      </c>
      <c r="G135" s="185"/>
      <c r="H135" s="186"/>
      <c r="I135" s="187">
        <f t="shared" ref="I135:I137" si="170">G135+H135</f>
        <v>0</v>
      </c>
      <c r="J135" s="188"/>
      <c r="K135" s="186"/>
      <c r="L135" s="187">
        <f t="shared" ref="L135:L137" si="171">J135+K135</f>
        <v>0</v>
      </c>
      <c r="M135" s="185"/>
      <c r="N135" s="186"/>
      <c r="O135" s="187">
        <f t="shared" ref="O135:O137" si="172">M135+N135</f>
        <v>0</v>
      </c>
      <c r="P135" s="310"/>
    </row>
    <row r="136" spans="1:16" ht="24" x14ac:dyDescent="0.25">
      <c r="A136" s="52">
        <v>2352</v>
      </c>
      <c r="B136" s="79" t="s">
        <v>157</v>
      </c>
      <c r="C136" s="559">
        <f t="shared" si="99"/>
        <v>2758</v>
      </c>
      <c r="D136" s="190">
        <v>2758</v>
      </c>
      <c r="E136" s="191"/>
      <c r="F136" s="192">
        <f t="shared" si="169"/>
        <v>2758</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225</v>
      </c>
      <c r="D138" s="196">
        <f t="shared" ref="D138:E138" si="173">SUM(D139:D145)</f>
        <v>225</v>
      </c>
      <c r="E138" s="197">
        <f t="shared" si="173"/>
        <v>0</v>
      </c>
      <c r="F138" s="192">
        <f>SUM(F139:F145)</f>
        <v>225</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x14ac:dyDescent="0.25">
      <c r="A139" s="51">
        <v>2361</v>
      </c>
      <c r="B139" s="79" t="s">
        <v>160</v>
      </c>
      <c r="C139" s="559">
        <f t="shared" si="99"/>
        <v>225</v>
      </c>
      <c r="D139" s="190">
        <v>225</v>
      </c>
      <c r="E139" s="191"/>
      <c r="F139" s="192">
        <f t="shared" ref="F139:F146" si="177">D139+E139</f>
        <v>225</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c r="E141" s="191"/>
      <c r="F141" s="192">
        <f t="shared" si="177"/>
        <v>0</v>
      </c>
      <c r="G141" s="190"/>
      <c r="H141" s="191"/>
      <c r="I141" s="192">
        <f t="shared" si="178"/>
        <v>0</v>
      </c>
      <c r="J141" s="193"/>
      <c r="K141" s="191"/>
      <c r="L141" s="192">
        <f t="shared" si="179"/>
        <v>0</v>
      </c>
      <c r="M141" s="190"/>
      <c r="N141" s="191"/>
      <c r="O141" s="192">
        <f t="shared" si="180"/>
        <v>0</v>
      </c>
      <c r="P141" s="194"/>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ht="18" customHeight="1" x14ac:dyDescent="0.25">
      <c r="A146" s="369">
        <v>2370</v>
      </c>
      <c r="B146" s="370" t="s">
        <v>167</v>
      </c>
      <c r="C146" s="582">
        <f t="shared" si="99"/>
        <v>6114</v>
      </c>
      <c r="D146" s="219">
        <v>5114</v>
      </c>
      <c r="E146" s="220"/>
      <c r="F146" s="218">
        <f t="shared" si="177"/>
        <v>5114</v>
      </c>
      <c r="G146" s="219">
        <v>1000</v>
      </c>
      <c r="H146" s="220">
        <v>0</v>
      </c>
      <c r="I146" s="218">
        <f t="shared" si="178"/>
        <v>1000</v>
      </c>
      <c r="J146" s="371"/>
      <c r="K146" s="220"/>
      <c r="L146" s="218">
        <f t="shared" si="179"/>
        <v>0</v>
      </c>
      <c r="M146" s="219"/>
      <c r="N146" s="220"/>
      <c r="O146" s="241">
        <f t="shared" si="180"/>
        <v>0</v>
      </c>
      <c r="P146" s="602"/>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hidden="1" x14ac:dyDescent="0.25">
      <c r="A152" s="59">
        <v>2500</v>
      </c>
      <c r="B152" s="175" t="s">
        <v>173</v>
      </c>
      <c r="C152" s="557">
        <f t="shared" si="189"/>
        <v>0</v>
      </c>
      <c r="D152" s="176">
        <f t="shared" ref="D152:E152" si="190">SUM(D153,D159)</f>
        <v>0</v>
      </c>
      <c r="E152" s="177">
        <f t="shared" si="190"/>
        <v>0</v>
      </c>
      <c r="F152" s="178">
        <f>SUM(F153,F159)</f>
        <v>0</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hidden="1" x14ac:dyDescent="0.25">
      <c r="A153" s="203">
        <v>2510</v>
      </c>
      <c r="B153" s="71" t="s">
        <v>174</v>
      </c>
      <c r="C153" s="558">
        <f t="shared" si="189"/>
        <v>0</v>
      </c>
      <c r="D153" s="204">
        <f t="shared" ref="D153:E153" si="192">SUM(D154:D158)</f>
        <v>0</v>
      </c>
      <c r="E153" s="205">
        <f t="shared" si="192"/>
        <v>0</v>
      </c>
      <c r="F153" s="187">
        <f>SUM(F154:F158)</f>
        <v>0</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hidden="1" x14ac:dyDescent="0.25">
      <c r="A158" s="52">
        <v>2519</v>
      </c>
      <c r="B158" s="79" t="s">
        <v>179</v>
      </c>
      <c r="C158" s="559">
        <f t="shared" si="189"/>
        <v>0</v>
      </c>
      <c r="D158" s="190"/>
      <c r="E158" s="191"/>
      <c r="F158" s="192">
        <f t="shared" si="194"/>
        <v>0</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8864</v>
      </c>
      <c r="D181" s="163">
        <f t="shared" ref="D181:O181" si="245">SUM(D182,D211,D252,D265)</f>
        <v>6640</v>
      </c>
      <c r="E181" s="164">
        <f t="shared" si="245"/>
        <v>0</v>
      </c>
      <c r="F181" s="165">
        <f t="shared" si="245"/>
        <v>6640</v>
      </c>
      <c r="G181" s="163">
        <f t="shared" si="245"/>
        <v>2224</v>
      </c>
      <c r="H181" s="164">
        <f t="shared" si="245"/>
        <v>0</v>
      </c>
      <c r="I181" s="165">
        <f t="shared" si="245"/>
        <v>2224</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8864</v>
      </c>
      <c r="D182" s="169">
        <f t="shared" ref="D182:E182" si="246">D183+D187</f>
        <v>6640</v>
      </c>
      <c r="E182" s="170">
        <f t="shared" si="246"/>
        <v>0</v>
      </c>
      <c r="F182" s="171">
        <f>F183+F187</f>
        <v>6640</v>
      </c>
      <c r="G182" s="169">
        <f t="shared" ref="G182:H182" si="247">G183+G187</f>
        <v>2224</v>
      </c>
      <c r="H182" s="170">
        <f t="shared" si="247"/>
        <v>0</v>
      </c>
      <c r="I182" s="171">
        <f>I183+I187</f>
        <v>2224</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8864</v>
      </c>
      <c r="D187" s="176">
        <f t="shared" ref="D187:E187" si="258">D188+D198+D199+D206+D207+D208+D210</f>
        <v>6640</v>
      </c>
      <c r="E187" s="177">
        <f t="shared" si="258"/>
        <v>0</v>
      </c>
      <c r="F187" s="178">
        <f>F188+F198+F199+F206+F207+F208+F210</f>
        <v>6640</v>
      </c>
      <c r="G187" s="176">
        <f t="shared" ref="G187:H187" si="259">G188+G198+G199+G206+G207+G208+G210</f>
        <v>2224</v>
      </c>
      <c r="H187" s="177">
        <f t="shared" si="259"/>
        <v>0</v>
      </c>
      <c r="I187" s="178">
        <f>I188+I198+I199+I206+I207+I208+I210</f>
        <v>2224</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8864</v>
      </c>
      <c r="D199" s="196">
        <f t="shared" ref="D199:E199" si="270">SUM(D200:D205)</f>
        <v>6640</v>
      </c>
      <c r="E199" s="197">
        <f t="shared" si="270"/>
        <v>0</v>
      </c>
      <c r="F199" s="192">
        <f>SUM(F200:F205)</f>
        <v>6640</v>
      </c>
      <c r="G199" s="196">
        <f t="shared" ref="G199:H199" si="271">SUM(G200:G205)</f>
        <v>2224</v>
      </c>
      <c r="H199" s="197">
        <f t="shared" si="271"/>
        <v>0</v>
      </c>
      <c r="I199" s="192">
        <f>SUM(I200:I205)</f>
        <v>2224</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3224</v>
      </c>
      <c r="D201" s="190">
        <v>1000</v>
      </c>
      <c r="E201" s="191"/>
      <c r="F201" s="192">
        <f t="shared" si="274"/>
        <v>1000</v>
      </c>
      <c r="G201" s="190">
        <v>2224</v>
      </c>
      <c r="H201" s="191"/>
      <c r="I201" s="192">
        <f t="shared" si="275"/>
        <v>2224</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5640</v>
      </c>
      <c r="D204" s="190">
        <v>5640</v>
      </c>
      <c r="E204" s="191"/>
      <c r="F204" s="192">
        <f t="shared" si="274"/>
        <v>5640</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v>0</v>
      </c>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633991</v>
      </c>
      <c r="D272" s="269">
        <f t="shared" ref="D272:O272" si="371">SUM(D265,D252,D211,D182,D174,D160,D75,D53)</f>
        <v>432648</v>
      </c>
      <c r="E272" s="270">
        <f t="shared" si="371"/>
        <v>0</v>
      </c>
      <c r="F272" s="271">
        <f t="shared" si="371"/>
        <v>432648</v>
      </c>
      <c r="G272" s="269">
        <f t="shared" si="371"/>
        <v>184990</v>
      </c>
      <c r="H272" s="270">
        <f t="shared" si="371"/>
        <v>276</v>
      </c>
      <c r="I272" s="271">
        <f t="shared" si="371"/>
        <v>185266</v>
      </c>
      <c r="J272" s="272">
        <f t="shared" si="371"/>
        <v>16077</v>
      </c>
      <c r="K272" s="270">
        <f t="shared" si="371"/>
        <v>0</v>
      </c>
      <c r="L272" s="271">
        <f t="shared" si="371"/>
        <v>16077</v>
      </c>
      <c r="M272" s="269">
        <f t="shared" si="371"/>
        <v>0</v>
      </c>
      <c r="N272" s="270">
        <f t="shared" si="371"/>
        <v>0</v>
      </c>
      <c r="O272" s="271">
        <f t="shared" si="371"/>
        <v>0</v>
      </c>
      <c r="P272" s="273"/>
    </row>
    <row r="273" spans="1:16" s="29" customFormat="1" ht="13.5" thickTop="1" thickBot="1" x14ac:dyDescent="0.3">
      <c r="A273" s="1373" t="s">
        <v>295</v>
      </c>
      <c r="B273" s="1374"/>
      <c r="C273" s="576">
        <f t="shared" si="291"/>
        <v>-5170</v>
      </c>
      <c r="D273" s="274">
        <f t="shared" ref="D273:E273" si="372">SUM(D24,D25,D41)-D51</f>
        <v>0</v>
      </c>
      <c r="E273" s="275">
        <f t="shared" si="372"/>
        <v>0</v>
      </c>
      <c r="F273" s="276">
        <f>SUM(F24,F25,F41)-F51</f>
        <v>0</v>
      </c>
      <c r="G273" s="274">
        <f t="shared" ref="G273:H273" si="373">SUM(G24,G25,G41)-G51</f>
        <v>0</v>
      </c>
      <c r="H273" s="275">
        <f t="shared" si="373"/>
        <v>0</v>
      </c>
      <c r="I273" s="276">
        <f>SUM(I24,I25,I41)-I51</f>
        <v>0</v>
      </c>
      <c r="J273" s="277">
        <f t="shared" ref="J273:K273" si="374">(J26+J43)-J51</f>
        <v>-5170</v>
      </c>
      <c r="K273" s="275">
        <f t="shared" si="374"/>
        <v>0</v>
      </c>
      <c r="L273" s="276">
        <f>(L26+L43)-L51</f>
        <v>-5170</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5170</v>
      </c>
      <c r="D274" s="279">
        <f t="shared" ref="D274:O274" si="376">SUM(D275,D276)-D283+D284</f>
        <v>0</v>
      </c>
      <c r="E274" s="280">
        <f t="shared" si="376"/>
        <v>0</v>
      </c>
      <c r="F274" s="281">
        <f t="shared" si="376"/>
        <v>0</v>
      </c>
      <c r="G274" s="279">
        <f t="shared" si="376"/>
        <v>0</v>
      </c>
      <c r="H274" s="280">
        <f t="shared" si="376"/>
        <v>0</v>
      </c>
      <c r="I274" s="281">
        <f t="shared" si="376"/>
        <v>0</v>
      </c>
      <c r="J274" s="286">
        <f t="shared" si="376"/>
        <v>5170</v>
      </c>
      <c r="K274" s="280">
        <f t="shared" si="376"/>
        <v>0</v>
      </c>
      <c r="L274" s="281">
        <f t="shared" si="376"/>
        <v>5170</v>
      </c>
      <c r="M274" s="279">
        <f t="shared" si="376"/>
        <v>0</v>
      </c>
      <c r="N274" s="280">
        <f t="shared" si="376"/>
        <v>0</v>
      </c>
      <c r="O274" s="281">
        <f t="shared" si="376"/>
        <v>0</v>
      </c>
      <c r="P274" s="283"/>
    </row>
    <row r="275" spans="1:16" s="29" customFormat="1" ht="12.75" thickBot="1" x14ac:dyDescent="0.3">
      <c r="A275" s="149" t="s">
        <v>297</v>
      </c>
      <c r="B275" s="149" t="s">
        <v>298</v>
      </c>
      <c r="C275" s="567">
        <f t="shared" si="291"/>
        <v>5170</v>
      </c>
      <c r="D275" s="150">
        <f t="shared" ref="D275:O275" si="377">D21-D265</f>
        <v>0</v>
      </c>
      <c r="E275" s="151">
        <f t="shared" si="377"/>
        <v>0</v>
      </c>
      <c r="F275" s="152">
        <f t="shared" si="377"/>
        <v>0</v>
      </c>
      <c r="G275" s="150">
        <f t="shared" si="377"/>
        <v>0</v>
      </c>
      <c r="H275" s="151">
        <f t="shared" si="377"/>
        <v>0</v>
      </c>
      <c r="I275" s="152">
        <f t="shared" si="377"/>
        <v>0</v>
      </c>
      <c r="J275" s="153">
        <f t="shared" si="377"/>
        <v>5170</v>
      </c>
      <c r="K275" s="151">
        <f t="shared" si="377"/>
        <v>0</v>
      </c>
      <c r="L275" s="152">
        <f t="shared" si="377"/>
        <v>5170</v>
      </c>
      <c r="M275" s="150">
        <f t="shared" si="377"/>
        <v>0</v>
      </c>
      <c r="N275" s="151">
        <f t="shared" si="377"/>
        <v>0</v>
      </c>
      <c r="O275" s="152">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P/4KhRgMiqlMJ6ICqJx3NxPBRU6s9wwU7izBG2UIqM0PxGOPVgkTKRiak/HBNper/r6nufKLXHyK11LSq0a2Hg==" saltValue="EdKG2Qs3FV0YpUkrVeA00A==" spinCount="100000" sheet="1" objects="1" scenarios="1" formatCells="0" formatColumns="0" formatRows="0" sort="0"/>
  <autoFilter ref="A18:P284">
    <filterColumn colId="2">
      <filters>
        <filter val="1 022"/>
        <filter val="1 025"/>
        <filter val="1 253"/>
        <filter val="1 535"/>
        <filter val="1 670"/>
        <filter val="10 672"/>
        <filter val="10 811"/>
        <filter val="112 028"/>
        <filter val="12 608"/>
        <filter val="12 936"/>
        <filter val="133 701"/>
        <filter val="157"/>
        <filter val="186"/>
        <filter val="19 573"/>
        <filter val="2 104"/>
        <filter val="2 140"/>
        <filter val="2 317"/>
        <filter val="2 442"/>
        <filter val="2 617"/>
        <filter val="2 758"/>
        <filter val="225"/>
        <filter val="24 688"/>
        <filter val="26"/>
        <filter val="28"/>
        <filter val="3 057"/>
        <filter val="3 224"/>
        <filter val="3 271"/>
        <filter val="3 511"/>
        <filter val="3 637"/>
        <filter val="3 964"/>
        <filter val="30 595"/>
        <filter val="343"/>
        <filter val="345 746"/>
        <filter val="36 350"/>
        <filter val="370"/>
        <filter val="379 398"/>
        <filter val="4 169"/>
        <filter val="450"/>
        <filter val="459"/>
        <filter val="497"/>
        <filter val="5 170"/>
        <filter val="-5 170"/>
        <filter val="5 579"/>
        <filter val="5 640"/>
        <filter val="513 099"/>
        <filter val="6 114"/>
        <filter val="6 601"/>
        <filter val="617 914"/>
        <filter val="625 127"/>
        <filter val="633 991"/>
        <filter val="66 916"/>
        <filter val="786"/>
        <filter val="8 671"/>
        <filter val="8 864"/>
        <filter val="85 527"/>
        <filter val="879"/>
        <filter val="96"/>
        <filter val="97 351"/>
        <filter val="99 064"/>
        <filter val="990"/>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horizontalDpi="4294967294" verticalDpi="4294967294" r:id="rId1"/>
  <headerFooter differentFirst="1">
    <oddFooter>&amp;L&amp;"Times New Roman,Regular"&amp;9&amp;D; &amp;T&amp;R&amp;"Times New Roman,Regular"&amp;9&amp;P (&amp;N)</oddFooter>
    <firstHeader xml:space="preserve">&amp;R&amp;"Times New Roman,Regular"&amp;9 9.pielikums Jūrmalas pilsētas domes
2020.gada 17.decembra saistošajiem noteikumiem Nr.38
(protokols Nr.23, 14.punkts)
 </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Q13" sqref="Q13"/>
    </sheetView>
  </sheetViews>
  <sheetFormatPr defaultColWidth="9.140625" defaultRowHeight="12" outlineLevelCol="1" x14ac:dyDescent="0.25"/>
  <cols>
    <col min="1" max="1" width="10.85546875" style="297" customWidth="1"/>
    <col min="2" max="2" width="28" style="297" customWidth="1"/>
    <col min="3" max="3" width="7.85546875" style="297" customWidth="1"/>
    <col min="4" max="5" width="8.7109375" style="297" hidden="1" customWidth="1" outlineLevel="1"/>
    <col min="6" max="6" width="8.140625" style="297" customWidth="1" collapsed="1"/>
    <col min="7" max="8" width="8.7109375" style="297" hidden="1" customWidth="1" outlineLevel="1"/>
    <col min="9" max="9" width="9" style="297" customWidth="1" collapsed="1"/>
    <col min="10" max="11" width="8.28515625" style="297" hidden="1" customWidth="1" outlineLevel="1"/>
    <col min="12" max="12" width="7.7109375" style="297" customWidth="1" collapsed="1"/>
    <col min="13" max="14" width="7.42578125" style="297" hidden="1" customWidth="1" outlineLevel="1"/>
    <col min="15" max="15" width="7" style="297" customWidth="1" collapsed="1"/>
    <col min="16" max="16" width="26.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435</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436</v>
      </c>
      <c r="D3" s="1410"/>
      <c r="E3" s="1410"/>
      <c r="F3" s="1410"/>
      <c r="G3" s="1410"/>
      <c r="H3" s="1410"/>
      <c r="I3" s="1410"/>
      <c r="J3" s="1410"/>
      <c r="K3" s="1410"/>
      <c r="L3" s="1410"/>
      <c r="M3" s="1410"/>
      <c r="N3" s="1410"/>
      <c r="O3" s="1410"/>
      <c r="P3" s="1411"/>
      <c r="Q3" s="590"/>
    </row>
    <row r="4" spans="1:17" ht="12.75" customHeight="1" x14ac:dyDescent="0.25">
      <c r="A4" s="3" t="s">
        <v>4</v>
      </c>
      <c r="B4" s="4"/>
      <c r="C4" s="1410" t="s">
        <v>437</v>
      </c>
      <c r="D4" s="1410"/>
      <c r="E4" s="1410"/>
      <c r="F4" s="1410"/>
      <c r="G4" s="1410"/>
      <c r="H4" s="1410"/>
      <c r="I4" s="1410"/>
      <c r="J4" s="1410"/>
      <c r="K4" s="1410"/>
      <c r="L4" s="1410"/>
      <c r="M4" s="1410"/>
      <c r="N4" s="1410"/>
      <c r="O4" s="1410"/>
      <c r="P4" s="1411"/>
      <c r="Q4" s="590"/>
    </row>
    <row r="5" spans="1:17" ht="12.75" customHeight="1" x14ac:dyDescent="0.25">
      <c r="A5" s="5" t="s">
        <v>6</v>
      </c>
      <c r="B5" s="6"/>
      <c r="C5" s="1404" t="s">
        <v>438</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4" customHeight="1" x14ac:dyDescent="0.25">
      <c r="A7" s="5" t="s">
        <v>10</v>
      </c>
      <c r="B7" s="6"/>
      <c r="C7" s="1410" t="s">
        <v>333</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439</v>
      </c>
      <c r="D9" s="1404"/>
      <c r="E9" s="1404"/>
      <c r="F9" s="1404"/>
      <c r="G9" s="1404"/>
      <c r="H9" s="1404"/>
      <c r="I9" s="1404"/>
      <c r="J9" s="1404"/>
      <c r="K9" s="1404"/>
      <c r="L9" s="1404"/>
      <c r="M9" s="1404"/>
      <c r="N9" s="1404"/>
      <c r="O9" s="1404"/>
      <c r="P9" s="1405"/>
      <c r="Q9" s="590"/>
    </row>
    <row r="10" spans="1:17" ht="12.75" customHeight="1" x14ac:dyDescent="0.25">
      <c r="A10" s="5"/>
      <c r="B10" s="6" t="s">
        <v>15</v>
      </c>
      <c r="C10" s="1404" t="s">
        <v>440</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t="s">
        <v>441</v>
      </c>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442</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t="s">
        <v>443</v>
      </c>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3.7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1062348</v>
      </c>
      <c r="D20" s="32">
        <f t="shared" ref="D20:E20" si="0">SUM(D21,D24,D25,D41,D43)</f>
        <v>480146</v>
      </c>
      <c r="E20" s="33">
        <f t="shared" si="0"/>
        <v>0</v>
      </c>
      <c r="F20" s="34">
        <f>SUM(F21,F24,F25,F41,F43)</f>
        <v>480146</v>
      </c>
      <c r="G20" s="32">
        <f t="shared" ref="G20:H20" si="1">SUM(G21,G24,G43)</f>
        <v>568902</v>
      </c>
      <c r="H20" s="33">
        <f t="shared" si="1"/>
        <v>1285</v>
      </c>
      <c r="I20" s="34">
        <f>SUM(I21,I24,I43)</f>
        <v>570187</v>
      </c>
      <c r="J20" s="35">
        <f t="shared" ref="J20:K20" si="2">SUM(J21,J26,J43)</f>
        <v>12015</v>
      </c>
      <c r="K20" s="33">
        <f t="shared" si="2"/>
        <v>0</v>
      </c>
      <c r="L20" s="34">
        <f>SUM(L21,L26,L43)</f>
        <v>12015</v>
      </c>
      <c r="M20" s="32">
        <f t="shared" ref="M20:O20" si="3">SUM(M21,M45)</f>
        <v>0</v>
      </c>
      <c r="N20" s="33">
        <f t="shared" si="3"/>
        <v>0</v>
      </c>
      <c r="O20" s="34">
        <f t="shared" si="3"/>
        <v>0</v>
      </c>
      <c r="P20" s="36"/>
    </row>
    <row r="21" spans="1:17" ht="12.75" thickTop="1" x14ac:dyDescent="0.25">
      <c r="A21" s="37"/>
      <c r="B21" s="38" t="s">
        <v>41</v>
      </c>
      <c r="C21" s="553">
        <f t="shared" ref="C21:C84" si="4">F21+I21+L21+O21</f>
        <v>1845</v>
      </c>
      <c r="D21" s="39">
        <f t="shared" ref="D21:E21" si="5">SUM(D22:D23)</f>
        <v>0</v>
      </c>
      <c r="E21" s="40">
        <f t="shared" si="5"/>
        <v>0</v>
      </c>
      <c r="F21" s="41">
        <f>SUM(F22:F23)</f>
        <v>0</v>
      </c>
      <c r="G21" s="39">
        <f t="shared" ref="G21:H21" si="6">SUM(G22:G23)</f>
        <v>0</v>
      </c>
      <c r="H21" s="40">
        <f t="shared" si="6"/>
        <v>0</v>
      </c>
      <c r="I21" s="41">
        <f>SUM(I22:I23)</f>
        <v>0</v>
      </c>
      <c r="J21" s="42">
        <f t="shared" ref="J21:K21" si="7">SUM(J22:J23)</f>
        <v>1845</v>
      </c>
      <c r="K21" s="40">
        <f t="shared" si="7"/>
        <v>0</v>
      </c>
      <c r="L21" s="41">
        <f>SUM(L22:L23)</f>
        <v>1845</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1845</v>
      </c>
      <c r="D23" s="53"/>
      <c r="E23" s="54"/>
      <c r="F23" s="55">
        <f t="shared" ref="F23:F25" si="9">D23+E23</f>
        <v>0</v>
      </c>
      <c r="G23" s="53"/>
      <c r="H23" s="54"/>
      <c r="I23" s="55">
        <f t="shared" ref="I23:I24" si="10">G23+H23</f>
        <v>0</v>
      </c>
      <c r="J23" s="298">
        <v>1845</v>
      </c>
      <c r="K23" s="54"/>
      <c r="L23" s="55">
        <f>J23+K23</f>
        <v>1845</v>
      </c>
      <c r="M23" s="53"/>
      <c r="N23" s="54"/>
      <c r="O23" s="55">
        <f>M23+N23</f>
        <v>0</v>
      </c>
      <c r="P23" s="57"/>
    </row>
    <row r="24" spans="1:17" s="29" customFormat="1" ht="27.75" customHeight="1" thickBot="1" x14ac:dyDescent="0.3">
      <c r="A24" s="300">
        <v>19300</v>
      </c>
      <c r="B24" s="300" t="s">
        <v>44</v>
      </c>
      <c r="C24" s="556">
        <f>F24+I24</f>
        <v>1050333</v>
      </c>
      <c r="D24" s="301">
        <v>480146</v>
      </c>
      <c r="E24" s="302"/>
      <c r="F24" s="303">
        <f t="shared" si="9"/>
        <v>480146</v>
      </c>
      <c r="G24" s="301">
        <v>568902</v>
      </c>
      <c r="H24" s="302">
        <v>1285</v>
      </c>
      <c r="I24" s="303">
        <f t="shared" si="10"/>
        <v>570187</v>
      </c>
      <c r="J24" s="304" t="s">
        <v>45</v>
      </c>
      <c r="K24" s="305" t="s">
        <v>45</v>
      </c>
      <c r="L24" s="308" t="s">
        <v>45</v>
      </c>
      <c r="M24" s="306" t="s">
        <v>45</v>
      </c>
      <c r="N24" s="307" t="s">
        <v>45</v>
      </c>
      <c r="O24" s="308" t="s">
        <v>45</v>
      </c>
      <c r="P24" s="210" t="s">
        <v>444</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10170</v>
      </c>
      <c r="D26" s="68" t="s">
        <v>45</v>
      </c>
      <c r="E26" s="67" t="s">
        <v>45</v>
      </c>
      <c r="F26" s="65" t="s">
        <v>45</v>
      </c>
      <c r="G26" s="68" t="s">
        <v>45</v>
      </c>
      <c r="H26" s="67" t="s">
        <v>45</v>
      </c>
      <c r="I26" s="65" t="s">
        <v>45</v>
      </c>
      <c r="J26" s="66">
        <f t="shared" ref="J26:K26" si="11">SUM(J27,J31,J33,J36)</f>
        <v>10170</v>
      </c>
      <c r="K26" s="67">
        <f t="shared" si="11"/>
        <v>0</v>
      </c>
      <c r="L26" s="178">
        <f>SUM(L27,L31,L33,L36)</f>
        <v>10170</v>
      </c>
      <c r="M26" s="68" t="s">
        <v>45</v>
      </c>
      <c r="N26" s="67" t="s">
        <v>45</v>
      </c>
      <c r="O26" s="65" t="s">
        <v>45</v>
      </c>
      <c r="P26" s="542"/>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7377</v>
      </c>
      <c r="D33" s="68" t="s">
        <v>45</v>
      </c>
      <c r="E33" s="67" t="s">
        <v>45</v>
      </c>
      <c r="F33" s="65" t="s">
        <v>45</v>
      </c>
      <c r="G33" s="68" t="s">
        <v>45</v>
      </c>
      <c r="H33" s="67" t="s">
        <v>45</v>
      </c>
      <c r="I33" s="65" t="s">
        <v>45</v>
      </c>
      <c r="J33" s="66">
        <f t="shared" ref="J33:K33" si="16">SUM(J34:J35)</f>
        <v>7377</v>
      </c>
      <c r="K33" s="67">
        <f t="shared" si="16"/>
        <v>0</v>
      </c>
      <c r="L33" s="178">
        <f>SUM(L34:L35)</f>
        <v>7377</v>
      </c>
      <c r="M33" s="68" t="s">
        <v>45</v>
      </c>
      <c r="N33" s="67" t="s">
        <v>45</v>
      </c>
      <c r="O33" s="65" t="s">
        <v>45</v>
      </c>
      <c r="P33" s="69"/>
    </row>
    <row r="34" spans="1:16" x14ac:dyDescent="0.25">
      <c r="A34" s="45">
        <v>21381</v>
      </c>
      <c r="B34" s="71" t="s">
        <v>56</v>
      </c>
      <c r="C34" s="558">
        <f t="shared" si="13"/>
        <v>7377</v>
      </c>
      <c r="D34" s="72" t="s">
        <v>45</v>
      </c>
      <c r="E34" s="73" t="s">
        <v>45</v>
      </c>
      <c r="F34" s="74" t="s">
        <v>45</v>
      </c>
      <c r="G34" s="72" t="s">
        <v>45</v>
      </c>
      <c r="H34" s="73" t="s">
        <v>45</v>
      </c>
      <c r="I34" s="74" t="s">
        <v>45</v>
      </c>
      <c r="J34" s="75">
        <v>7377</v>
      </c>
      <c r="K34" s="76"/>
      <c r="L34" s="187">
        <f t="shared" ref="L34:L35" si="17">J34+K34</f>
        <v>7377</v>
      </c>
      <c r="M34" s="77" t="s">
        <v>45</v>
      </c>
      <c r="N34" s="76" t="s">
        <v>45</v>
      </c>
      <c r="O34" s="74" t="s">
        <v>45</v>
      </c>
      <c r="P34" s="97"/>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2793</v>
      </c>
      <c r="D36" s="68" t="s">
        <v>45</v>
      </c>
      <c r="E36" s="67" t="s">
        <v>45</v>
      </c>
      <c r="F36" s="65" t="s">
        <v>45</v>
      </c>
      <c r="G36" s="68" t="s">
        <v>45</v>
      </c>
      <c r="H36" s="67" t="s">
        <v>45</v>
      </c>
      <c r="I36" s="65" t="s">
        <v>45</v>
      </c>
      <c r="J36" s="66">
        <f t="shared" ref="J36:K36" si="18">SUM(J37:J40)</f>
        <v>2793</v>
      </c>
      <c r="K36" s="67">
        <f t="shared" si="18"/>
        <v>0</v>
      </c>
      <c r="L36" s="178">
        <f>SUM(L37:L40)</f>
        <v>2793</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24" x14ac:dyDescent="0.25">
      <c r="A40" s="98">
        <v>21399</v>
      </c>
      <c r="B40" s="99" t="s">
        <v>62</v>
      </c>
      <c r="C40" s="561">
        <f t="shared" si="13"/>
        <v>2793</v>
      </c>
      <c r="D40" s="100" t="s">
        <v>45</v>
      </c>
      <c r="E40" s="101" t="s">
        <v>45</v>
      </c>
      <c r="F40" s="102" t="s">
        <v>45</v>
      </c>
      <c r="G40" s="100" t="s">
        <v>45</v>
      </c>
      <c r="H40" s="101" t="s">
        <v>45</v>
      </c>
      <c r="I40" s="102" t="s">
        <v>45</v>
      </c>
      <c r="J40" s="103">
        <v>2793</v>
      </c>
      <c r="K40" s="104"/>
      <c r="L40" s="216">
        <f t="shared" si="19"/>
        <v>2793</v>
      </c>
      <c r="M40" s="105" t="s">
        <v>45</v>
      </c>
      <c r="N40" s="104" t="s">
        <v>45</v>
      </c>
      <c r="O40" s="102" t="s">
        <v>45</v>
      </c>
      <c r="P40" s="421"/>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1062348</v>
      </c>
      <c r="D50" s="150">
        <f t="shared" ref="D50:E50" si="26">SUM(D51,D269)</f>
        <v>480146</v>
      </c>
      <c r="E50" s="151">
        <f t="shared" si="26"/>
        <v>0</v>
      </c>
      <c r="F50" s="152">
        <f>SUM(F51,F269)</f>
        <v>480146</v>
      </c>
      <c r="G50" s="150">
        <f t="shared" ref="G50:O50" si="27">SUM(G51,G269)</f>
        <v>568902</v>
      </c>
      <c r="H50" s="151">
        <f t="shared" si="27"/>
        <v>1285</v>
      </c>
      <c r="I50" s="152">
        <f t="shared" si="27"/>
        <v>570187</v>
      </c>
      <c r="J50" s="153">
        <f t="shared" si="27"/>
        <v>12015</v>
      </c>
      <c r="K50" s="151">
        <f t="shared" si="27"/>
        <v>0</v>
      </c>
      <c r="L50" s="152">
        <f t="shared" si="27"/>
        <v>12015</v>
      </c>
      <c r="M50" s="150">
        <f t="shared" si="27"/>
        <v>0</v>
      </c>
      <c r="N50" s="151">
        <f t="shared" si="27"/>
        <v>0</v>
      </c>
      <c r="O50" s="152">
        <f t="shared" si="27"/>
        <v>0</v>
      </c>
      <c r="P50" s="154"/>
    </row>
    <row r="51" spans="1:16" s="29" customFormat="1" ht="36.75" thickTop="1" x14ac:dyDescent="0.25">
      <c r="A51" s="155"/>
      <c r="B51" s="156" t="s">
        <v>72</v>
      </c>
      <c r="C51" s="568">
        <f t="shared" si="4"/>
        <v>1062348</v>
      </c>
      <c r="D51" s="157">
        <f t="shared" ref="D51:E51" si="28">SUM(D52,D181)</f>
        <v>480146</v>
      </c>
      <c r="E51" s="158">
        <f t="shared" si="28"/>
        <v>0</v>
      </c>
      <c r="F51" s="159">
        <f>SUM(F52,F181)</f>
        <v>480146</v>
      </c>
      <c r="G51" s="157">
        <f t="shared" ref="G51:H51" si="29">SUM(G52,G181)</f>
        <v>568902</v>
      </c>
      <c r="H51" s="158">
        <f t="shared" si="29"/>
        <v>1285</v>
      </c>
      <c r="I51" s="159">
        <f>SUM(I52,I181)</f>
        <v>570187</v>
      </c>
      <c r="J51" s="160">
        <f t="shared" ref="J51:K51" si="30">SUM(J52,J181)</f>
        <v>12015</v>
      </c>
      <c r="K51" s="158">
        <f t="shared" si="30"/>
        <v>0</v>
      </c>
      <c r="L51" s="159">
        <f>SUM(L52,L181)</f>
        <v>12015</v>
      </c>
      <c r="M51" s="157">
        <f t="shared" ref="M51:O51" si="31">SUM(M52,M181)</f>
        <v>0</v>
      </c>
      <c r="N51" s="158">
        <f t="shared" si="31"/>
        <v>0</v>
      </c>
      <c r="O51" s="159">
        <f t="shared" si="31"/>
        <v>0</v>
      </c>
      <c r="P51" s="161"/>
    </row>
    <row r="52" spans="1:16" s="29" customFormat="1" ht="24" x14ac:dyDescent="0.25">
      <c r="A52" s="162"/>
      <c r="B52" s="20" t="s">
        <v>73</v>
      </c>
      <c r="C52" s="569">
        <f t="shared" si="4"/>
        <v>1047317</v>
      </c>
      <c r="D52" s="163">
        <f t="shared" ref="D52:E52" si="32">SUM(D53,D75,D160,D174)</f>
        <v>470265</v>
      </c>
      <c r="E52" s="164">
        <f t="shared" si="32"/>
        <v>0</v>
      </c>
      <c r="F52" s="165">
        <f>SUM(F53,F75,F160,F174)</f>
        <v>470265</v>
      </c>
      <c r="G52" s="163">
        <f t="shared" ref="G52:H52" si="33">SUM(G53,G75,G160,G174)</f>
        <v>563752</v>
      </c>
      <c r="H52" s="164">
        <f t="shared" si="33"/>
        <v>1285</v>
      </c>
      <c r="I52" s="165">
        <f>SUM(I53,I75,I160,I174)</f>
        <v>565037</v>
      </c>
      <c r="J52" s="166">
        <f t="shared" ref="J52:K52" si="34">SUM(J53,J75,J160,J174)</f>
        <v>12015</v>
      </c>
      <c r="K52" s="164">
        <f t="shared" si="34"/>
        <v>0</v>
      </c>
      <c r="L52" s="165">
        <f>SUM(L53,L75,L160,L174)</f>
        <v>12015</v>
      </c>
      <c r="M52" s="163">
        <f t="shared" ref="M52:O52" si="35">SUM(M53,M75,M160,M174)</f>
        <v>0</v>
      </c>
      <c r="N52" s="164">
        <f t="shared" si="35"/>
        <v>0</v>
      </c>
      <c r="O52" s="165">
        <f t="shared" si="35"/>
        <v>0</v>
      </c>
      <c r="P52" s="167"/>
    </row>
    <row r="53" spans="1:16" s="29" customFormat="1" x14ac:dyDescent="0.25">
      <c r="A53" s="168">
        <v>1000</v>
      </c>
      <c r="B53" s="168" t="s">
        <v>74</v>
      </c>
      <c r="C53" s="570">
        <f t="shared" si="4"/>
        <v>936968</v>
      </c>
      <c r="D53" s="169">
        <f t="shared" ref="D53:E53" si="36">SUM(D54,D67)</f>
        <v>380248</v>
      </c>
      <c r="E53" s="170">
        <f t="shared" si="36"/>
        <v>0</v>
      </c>
      <c r="F53" s="171">
        <f>SUM(F54,F67)</f>
        <v>380248</v>
      </c>
      <c r="G53" s="169">
        <f t="shared" ref="G53:H53" si="37">SUM(G54,G67)</f>
        <v>555435</v>
      </c>
      <c r="H53" s="170">
        <f t="shared" si="37"/>
        <v>1285</v>
      </c>
      <c r="I53" s="171">
        <f>SUM(I54,I67)</f>
        <v>556720</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708078</v>
      </c>
      <c r="D54" s="176">
        <f t="shared" ref="D54:E54" si="40">SUM(D55,D58,D66)</f>
        <v>263051</v>
      </c>
      <c r="E54" s="177">
        <f t="shared" si="40"/>
        <v>0</v>
      </c>
      <c r="F54" s="178">
        <f>SUM(F55,F58,F66)</f>
        <v>263051</v>
      </c>
      <c r="G54" s="176">
        <f t="shared" ref="G54:H54" si="41">SUM(G55,G58,G66)</f>
        <v>443991</v>
      </c>
      <c r="H54" s="177">
        <f t="shared" si="41"/>
        <v>1036</v>
      </c>
      <c r="I54" s="178">
        <f>SUM(I55,I58,I66)</f>
        <v>445027</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654943</v>
      </c>
      <c r="D55" s="140">
        <f t="shared" ref="D55:E55" si="44">SUM(D56:D57)</f>
        <v>220496</v>
      </c>
      <c r="E55" s="141">
        <f t="shared" si="44"/>
        <v>0</v>
      </c>
      <c r="F55" s="182">
        <f>SUM(F56:F57)</f>
        <v>220496</v>
      </c>
      <c r="G55" s="140">
        <f t="shared" ref="G55:H55" si="45">SUM(G56:G57)</f>
        <v>434447</v>
      </c>
      <c r="H55" s="141">
        <f t="shared" si="45"/>
        <v>0</v>
      </c>
      <c r="I55" s="182">
        <f>SUM(I56:I57)</f>
        <v>434447</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x14ac:dyDescent="0.25">
      <c r="A57" s="52">
        <v>1119</v>
      </c>
      <c r="B57" s="79" t="s">
        <v>78</v>
      </c>
      <c r="C57" s="559">
        <f t="shared" si="4"/>
        <v>654943</v>
      </c>
      <c r="D57" s="190">
        <v>220496</v>
      </c>
      <c r="E57" s="191"/>
      <c r="F57" s="192">
        <f t="shared" si="48"/>
        <v>220496</v>
      </c>
      <c r="G57" s="190">
        <v>434447</v>
      </c>
      <c r="H57" s="191"/>
      <c r="I57" s="192">
        <f t="shared" si="49"/>
        <v>434447</v>
      </c>
      <c r="J57" s="193"/>
      <c r="K57" s="191"/>
      <c r="L57" s="192">
        <f t="shared" si="50"/>
        <v>0</v>
      </c>
      <c r="M57" s="190"/>
      <c r="N57" s="191"/>
      <c r="O57" s="192">
        <f t="shared" si="51"/>
        <v>0</v>
      </c>
      <c r="P57" s="208"/>
    </row>
    <row r="58" spans="1:16" x14ac:dyDescent="0.25">
      <c r="A58" s="195">
        <v>1140</v>
      </c>
      <c r="B58" s="79" t="s">
        <v>79</v>
      </c>
      <c r="C58" s="559">
        <f t="shared" si="4"/>
        <v>50842</v>
      </c>
      <c r="D58" s="196">
        <f t="shared" ref="D58:E58" si="52">SUM(D59:D65)</f>
        <v>40262</v>
      </c>
      <c r="E58" s="197">
        <f t="shared" si="52"/>
        <v>0</v>
      </c>
      <c r="F58" s="192">
        <f>SUM(F59:F65)</f>
        <v>40262</v>
      </c>
      <c r="G58" s="196">
        <f t="shared" ref="G58:H58" si="53">SUM(G59:G65)</f>
        <v>9544</v>
      </c>
      <c r="H58" s="197">
        <f t="shared" si="53"/>
        <v>1036</v>
      </c>
      <c r="I58" s="192">
        <f>SUM(I59:I65)</f>
        <v>10580</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4169</v>
      </c>
      <c r="D59" s="190">
        <v>4169</v>
      </c>
      <c r="E59" s="191"/>
      <c r="F59" s="192">
        <f t="shared" ref="F59:F66" si="56">D59+E59</f>
        <v>4169</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1025</v>
      </c>
      <c r="D60" s="190">
        <v>1025</v>
      </c>
      <c r="E60" s="191"/>
      <c r="F60" s="192">
        <f t="shared" si="56"/>
        <v>1025</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4058</v>
      </c>
      <c r="D63" s="190">
        <v>4058</v>
      </c>
      <c r="E63" s="191"/>
      <c r="F63" s="192">
        <f t="shared" si="56"/>
        <v>4058</v>
      </c>
      <c r="G63" s="190"/>
      <c r="H63" s="191"/>
      <c r="I63" s="192">
        <f t="shared" si="57"/>
        <v>0</v>
      </c>
      <c r="J63" s="193"/>
      <c r="K63" s="191"/>
      <c r="L63" s="192">
        <f t="shared" si="58"/>
        <v>0</v>
      </c>
      <c r="M63" s="190"/>
      <c r="N63" s="191"/>
      <c r="O63" s="192">
        <f t="shared" si="59"/>
        <v>0</v>
      </c>
      <c r="P63" s="194"/>
    </row>
    <row r="64" spans="1:16" x14ac:dyDescent="0.25">
      <c r="A64" s="52">
        <v>1148</v>
      </c>
      <c r="B64" s="79" t="s">
        <v>85</v>
      </c>
      <c r="C64" s="559">
        <f t="shared" si="4"/>
        <v>37175</v>
      </c>
      <c r="D64" s="190">
        <v>31010</v>
      </c>
      <c r="E64" s="191"/>
      <c r="F64" s="192">
        <f t="shared" si="56"/>
        <v>31010</v>
      </c>
      <c r="G64" s="190">
        <v>6165</v>
      </c>
      <c r="H64" s="191"/>
      <c r="I64" s="192">
        <f t="shared" si="57"/>
        <v>6165</v>
      </c>
      <c r="J64" s="193"/>
      <c r="K64" s="191"/>
      <c r="L64" s="192">
        <f t="shared" si="58"/>
        <v>0</v>
      </c>
      <c r="M64" s="190"/>
      <c r="N64" s="191"/>
      <c r="O64" s="192">
        <f t="shared" si="59"/>
        <v>0</v>
      </c>
      <c r="P64" s="194"/>
    </row>
    <row r="65" spans="1:16" ht="24.75" customHeight="1" x14ac:dyDescent="0.25">
      <c r="A65" s="52">
        <v>1149</v>
      </c>
      <c r="B65" s="79" t="s">
        <v>86</v>
      </c>
      <c r="C65" s="559">
        <f t="shared" si="4"/>
        <v>4415</v>
      </c>
      <c r="D65" s="190"/>
      <c r="E65" s="191"/>
      <c r="F65" s="192">
        <f t="shared" si="56"/>
        <v>0</v>
      </c>
      <c r="G65" s="190">
        <v>3379</v>
      </c>
      <c r="H65" s="191">
        <v>1036</v>
      </c>
      <c r="I65" s="192">
        <f t="shared" si="57"/>
        <v>4415</v>
      </c>
      <c r="J65" s="193"/>
      <c r="K65" s="191"/>
      <c r="L65" s="192">
        <f t="shared" si="58"/>
        <v>0</v>
      </c>
      <c r="M65" s="190"/>
      <c r="N65" s="191"/>
      <c r="O65" s="192">
        <f t="shared" si="59"/>
        <v>0</v>
      </c>
      <c r="P65" s="208" t="s">
        <v>445</v>
      </c>
    </row>
    <row r="66" spans="1:16" ht="36" x14ac:dyDescent="0.25">
      <c r="A66" s="181">
        <v>1150</v>
      </c>
      <c r="B66" s="135" t="s">
        <v>88</v>
      </c>
      <c r="C66" s="565">
        <f t="shared" si="4"/>
        <v>2293</v>
      </c>
      <c r="D66" s="199">
        <v>2293</v>
      </c>
      <c r="E66" s="200"/>
      <c r="F66" s="182">
        <f t="shared" si="56"/>
        <v>2293</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228890</v>
      </c>
      <c r="D67" s="176">
        <f t="shared" ref="D67:E67" si="60">SUM(D68:D69)</f>
        <v>117197</v>
      </c>
      <c r="E67" s="177">
        <f t="shared" si="60"/>
        <v>0</v>
      </c>
      <c r="F67" s="178">
        <f>SUM(F68:F69)</f>
        <v>117197</v>
      </c>
      <c r="G67" s="176">
        <f t="shared" ref="G67:H67" si="61">SUM(G68:G69)</f>
        <v>111444</v>
      </c>
      <c r="H67" s="177">
        <f t="shared" si="61"/>
        <v>249</v>
      </c>
      <c r="I67" s="178">
        <f>SUM(I68:I69)</f>
        <v>111693</v>
      </c>
      <c r="J67" s="179">
        <f t="shared" ref="J67:K67" si="62">SUM(J68:J69)</f>
        <v>0</v>
      </c>
      <c r="K67" s="177">
        <f t="shared" si="62"/>
        <v>0</v>
      </c>
      <c r="L67" s="178">
        <f>SUM(L68:L69)</f>
        <v>0</v>
      </c>
      <c r="M67" s="176">
        <f t="shared" ref="M67:O67" si="63">SUM(M68:M69)</f>
        <v>0</v>
      </c>
      <c r="N67" s="177">
        <f t="shared" si="63"/>
        <v>0</v>
      </c>
      <c r="O67" s="178">
        <f t="shared" si="63"/>
        <v>0</v>
      </c>
      <c r="P67" s="543"/>
    </row>
    <row r="68" spans="1:16" ht="24" x14ac:dyDescent="0.25">
      <c r="A68" s="593">
        <v>1210</v>
      </c>
      <c r="B68" s="71" t="s">
        <v>90</v>
      </c>
      <c r="C68" s="558">
        <f t="shared" si="4"/>
        <v>178382</v>
      </c>
      <c r="D68" s="185">
        <v>70559</v>
      </c>
      <c r="E68" s="186"/>
      <c r="F68" s="187">
        <f>D68+E68</f>
        <v>70559</v>
      </c>
      <c r="G68" s="185">
        <v>107574</v>
      </c>
      <c r="H68" s="186">
        <v>249</v>
      </c>
      <c r="I68" s="187">
        <f>G68+H68</f>
        <v>107823</v>
      </c>
      <c r="J68" s="188"/>
      <c r="K68" s="186"/>
      <c r="L68" s="187">
        <f>J68+K68</f>
        <v>0</v>
      </c>
      <c r="M68" s="185"/>
      <c r="N68" s="186"/>
      <c r="O68" s="187">
        <f t="shared" ref="O68" si="64">M68+N68</f>
        <v>0</v>
      </c>
      <c r="P68" s="310" t="s">
        <v>446</v>
      </c>
    </row>
    <row r="69" spans="1:16" ht="24" x14ac:dyDescent="0.25">
      <c r="A69" s="195">
        <v>1220</v>
      </c>
      <c r="B69" s="79" t="s">
        <v>92</v>
      </c>
      <c r="C69" s="559">
        <f t="shared" si="4"/>
        <v>50508</v>
      </c>
      <c r="D69" s="196">
        <f t="shared" ref="D69:E69" si="65">SUM(D70:D74)</f>
        <v>46638</v>
      </c>
      <c r="E69" s="197">
        <f t="shared" si="65"/>
        <v>0</v>
      </c>
      <c r="F69" s="192">
        <f>SUM(F70:F74)</f>
        <v>46638</v>
      </c>
      <c r="G69" s="196">
        <f t="shared" ref="G69:H69" si="66">SUM(G70:G74)</f>
        <v>3870</v>
      </c>
      <c r="H69" s="197">
        <f t="shared" si="66"/>
        <v>0</v>
      </c>
      <c r="I69" s="192">
        <f>SUM(I70:I74)</f>
        <v>3870</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33504</v>
      </c>
      <c r="D70" s="190">
        <v>29634</v>
      </c>
      <c r="E70" s="191"/>
      <c r="F70" s="192">
        <f t="shared" ref="F70:F74" si="69">D70+E70</f>
        <v>29634</v>
      </c>
      <c r="G70" s="190">
        <v>3870</v>
      </c>
      <c r="H70" s="191"/>
      <c r="I70" s="192">
        <f t="shared" ref="I70:I74" si="70">G70+H70</f>
        <v>3870</v>
      </c>
      <c r="J70" s="193"/>
      <c r="K70" s="191"/>
      <c r="L70" s="192">
        <f t="shared" ref="L70:L74" si="71">J70+K70</f>
        <v>0</v>
      </c>
      <c r="M70" s="190"/>
      <c r="N70" s="191"/>
      <c r="O70" s="192">
        <f t="shared" ref="O70:O74" si="72">M70+N70</f>
        <v>0</v>
      </c>
      <c r="P70" s="208"/>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15794</v>
      </c>
      <c r="D73" s="190">
        <v>15794</v>
      </c>
      <c r="E73" s="191"/>
      <c r="F73" s="192">
        <f t="shared" si="69"/>
        <v>15794</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1210</v>
      </c>
      <c r="D74" s="190">
        <v>1210</v>
      </c>
      <c r="E74" s="191"/>
      <c r="F74" s="192">
        <f t="shared" si="69"/>
        <v>1210</v>
      </c>
      <c r="G74" s="190"/>
      <c r="H74" s="191"/>
      <c r="I74" s="192">
        <f t="shared" si="70"/>
        <v>0</v>
      </c>
      <c r="J74" s="193"/>
      <c r="K74" s="191"/>
      <c r="L74" s="192">
        <f t="shared" si="71"/>
        <v>0</v>
      </c>
      <c r="M74" s="190"/>
      <c r="N74" s="191"/>
      <c r="O74" s="192">
        <f t="shared" si="72"/>
        <v>0</v>
      </c>
      <c r="P74" s="208"/>
    </row>
    <row r="75" spans="1:16" x14ac:dyDescent="0.25">
      <c r="A75" s="168">
        <v>2000</v>
      </c>
      <c r="B75" s="168" t="s">
        <v>98</v>
      </c>
      <c r="C75" s="570">
        <f t="shared" si="4"/>
        <v>110349</v>
      </c>
      <c r="D75" s="169">
        <f t="shared" ref="D75:O75" si="73">SUM(D76,D83,D120,D151,D152)</f>
        <v>90017</v>
      </c>
      <c r="E75" s="170">
        <f t="shared" si="73"/>
        <v>0</v>
      </c>
      <c r="F75" s="171">
        <f t="shared" si="73"/>
        <v>90017</v>
      </c>
      <c r="G75" s="169">
        <f t="shared" si="73"/>
        <v>8317</v>
      </c>
      <c r="H75" s="170">
        <f t="shared" si="73"/>
        <v>0</v>
      </c>
      <c r="I75" s="171">
        <f t="shared" si="73"/>
        <v>8317</v>
      </c>
      <c r="J75" s="172">
        <f t="shared" si="73"/>
        <v>12015</v>
      </c>
      <c r="K75" s="170">
        <f t="shared" si="73"/>
        <v>0</v>
      </c>
      <c r="L75" s="171">
        <f t="shared" si="73"/>
        <v>12015</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78008</v>
      </c>
      <c r="D83" s="176">
        <f t="shared" ref="D83:E83" si="94">SUM(D84,D85,D91,D99,D107,D108,D114,D119)</f>
        <v>60972</v>
      </c>
      <c r="E83" s="177">
        <f t="shared" si="94"/>
        <v>0</v>
      </c>
      <c r="F83" s="178">
        <f>SUM(F84,F85,F91,F99,F107,F108,F114,F119)</f>
        <v>60972</v>
      </c>
      <c r="G83" s="176">
        <f t="shared" ref="G83:H83" si="95">SUM(G84,G85,G91,G99,G107,G108,G114,G119)</f>
        <v>5021</v>
      </c>
      <c r="H83" s="177">
        <f t="shared" si="95"/>
        <v>0</v>
      </c>
      <c r="I83" s="178">
        <f>SUM(I84,I85,I91,I99,I107,I108,I114,I119)</f>
        <v>5021</v>
      </c>
      <c r="J83" s="179">
        <f t="shared" ref="J83:K83" si="96">SUM(J84,J85,J91,J99,J107,J108,J114,J119)</f>
        <v>12015</v>
      </c>
      <c r="K83" s="177">
        <f t="shared" si="96"/>
        <v>0</v>
      </c>
      <c r="L83" s="178">
        <f>SUM(L84,L85,L91,L99,L107,L108,L114,L119)</f>
        <v>12015</v>
      </c>
      <c r="M83" s="176">
        <f t="shared" ref="M83:O83" si="97">SUM(M84,M85,M91,M99,M107,M108,M114,M119)</f>
        <v>0</v>
      </c>
      <c r="N83" s="177">
        <f t="shared" si="97"/>
        <v>0</v>
      </c>
      <c r="O83" s="178">
        <f t="shared" si="97"/>
        <v>0</v>
      </c>
      <c r="P83" s="207"/>
    </row>
    <row r="84" spans="1:16" x14ac:dyDescent="0.25">
      <c r="A84" s="181">
        <v>2210</v>
      </c>
      <c r="B84" s="135" t="s">
        <v>105</v>
      </c>
      <c r="C84" s="565">
        <f t="shared" si="4"/>
        <v>553</v>
      </c>
      <c r="D84" s="199">
        <v>553</v>
      </c>
      <c r="E84" s="200"/>
      <c r="F84" s="182">
        <f>D84+E84</f>
        <v>553</v>
      </c>
      <c r="G84" s="199"/>
      <c r="H84" s="200"/>
      <c r="I84" s="182">
        <f>G84+H84</f>
        <v>0</v>
      </c>
      <c r="J84" s="201"/>
      <c r="K84" s="200"/>
      <c r="L84" s="182">
        <f>J84+K84</f>
        <v>0</v>
      </c>
      <c r="M84" s="199"/>
      <c r="N84" s="200"/>
      <c r="O84" s="182">
        <f t="shared" ref="O84" si="98">M84+N84</f>
        <v>0</v>
      </c>
      <c r="P84" s="311"/>
    </row>
    <row r="85" spans="1:16" ht="24" x14ac:dyDescent="0.25">
      <c r="A85" s="195">
        <v>2220</v>
      </c>
      <c r="B85" s="79" t="s">
        <v>106</v>
      </c>
      <c r="C85" s="559">
        <f t="shared" ref="C85:C148" si="99">F85+I85+L85+O85</f>
        <v>62994</v>
      </c>
      <c r="D85" s="196">
        <f t="shared" ref="D85:E85" si="100">SUM(D86:D90)</f>
        <v>50979</v>
      </c>
      <c r="E85" s="197">
        <f t="shared" si="100"/>
        <v>0</v>
      </c>
      <c r="F85" s="192">
        <f>SUM(F86:F90)</f>
        <v>50979</v>
      </c>
      <c r="G85" s="196">
        <f t="shared" ref="G85:H85" si="101">SUM(G86:G90)</f>
        <v>0</v>
      </c>
      <c r="H85" s="197">
        <f t="shared" si="101"/>
        <v>0</v>
      </c>
      <c r="I85" s="192">
        <f>SUM(I86:I90)</f>
        <v>0</v>
      </c>
      <c r="J85" s="198">
        <f t="shared" ref="J85:K85" si="102">SUM(J86:J90)</f>
        <v>12015</v>
      </c>
      <c r="K85" s="197">
        <f t="shared" si="102"/>
        <v>0</v>
      </c>
      <c r="L85" s="192">
        <f>SUM(L86:L90)</f>
        <v>12015</v>
      </c>
      <c r="M85" s="196">
        <f t="shared" ref="M85:O85" si="103">SUM(M86:M90)</f>
        <v>0</v>
      </c>
      <c r="N85" s="197">
        <f t="shared" si="103"/>
        <v>0</v>
      </c>
      <c r="O85" s="192">
        <f t="shared" si="103"/>
        <v>0</v>
      </c>
      <c r="P85" s="194"/>
    </row>
    <row r="86" spans="1:16" x14ac:dyDescent="0.25">
      <c r="A86" s="52">
        <v>2221</v>
      </c>
      <c r="B86" s="79" t="s">
        <v>107</v>
      </c>
      <c r="C86" s="559">
        <f t="shared" si="99"/>
        <v>37840</v>
      </c>
      <c r="D86" s="190">
        <v>32495</v>
      </c>
      <c r="E86" s="191"/>
      <c r="F86" s="192">
        <f t="shared" ref="F86:F90" si="104">D86+E86</f>
        <v>32495</v>
      </c>
      <c r="G86" s="190"/>
      <c r="H86" s="191"/>
      <c r="I86" s="192">
        <f t="shared" ref="I86:I90" si="105">G86+H86</f>
        <v>0</v>
      </c>
      <c r="J86" s="193">
        <v>5345</v>
      </c>
      <c r="K86" s="191"/>
      <c r="L86" s="192">
        <f t="shared" ref="L86:L90" si="106">J86+K86</f>
        <v>5345</v>
      </c>
      <c r="M86" s="190"/>
      <c r="N86" s="191"/>
      <c r="O86" s="192">
        <f t="shared" ref="O86:O90" si="107">M86+N86</f>
        <v>0</v>
      </c>
      <c r="P86" s="208"/>
    </row>
    <row r="87" spans="1:16" ht="24" x14ac:dyDescent="0.25">
      <c r="A87" s="52">
        <v>2222</v>
      </c>
      <c r="B87" s="79" t="s">
        <v>108</v>
      </c>
      <c r="C87" s="559">
        <f t="shared" si="99"/>
        <v>5099</v>
      </c>
      <c r="D87" s="190">
        <v>1874</v>
      </c>
      <c r="E87" s="191"/>
      <c r="F87" s="192">
        <f t="shared" si="104"/>
        <v>1874</v>
      </c>
      <c r="G87" s="190"/>
      <c r="H87" s="191"/>
      <c r="I87" s="192">
        <f t="shared" si="105"/>
        <v>0</v>
      </c>
      <c r="J87" s="193">
        <v>3225</v>
      </c>
      <c r="K87" s="191"/>
      <c r="L87" s="192">
        <f t="shared" si="106"/>
        <v>3225</v>
      </c>
      <c r="M87" s="190"/>
      <c r="N87" s="191"/>
      <c r="O87" s="192">
        <f t="shared" si="107"/>
        <v>0</v>
      </c>
      <c r="P87" s="208"/>
    </row>
    <row r="88" spans="1:16" x14ac:dyDescent="0.25">
      <c r="A88" s="52">
        <v>2223</v>
      </c>
      <c r="B88" s="79" t="s">
        <v>109</v>
      </c>
      <c r="C88" s="559">
        <f t="shared" si="99"/>
        <v>19342</v>
      </c>
      <c r="D88" s="190">
        <v>15897</v>
      </c>
      <c r="E88" s="191"/>
      <c r="F88" s="192">
        <f t="shared" si="104"/>
        <v>15897</v>
      </c>
      <c r="G88" s="190"/>
      <c r="H88" s="191"/>
      <c r="I88" s="192">
        <f t="shared" si="105"/>
        <v>0</v>
      </c>
      <c r="J88" s="193">
        <v>3445</v>
      </c>
      <c r="K88" s="191"/>
      <c r="L88" s="192">
        <f t="shared" si="106"/>
        <v>3445</v>
      </c>
      <c r="M88" s="190"/>
      <c r="N88" s="191"/>
      <c r="O88" s="192">
        <f t="shared" si="107"/>
        <v>0</v>
      </c>
      <c r="P88" s="208"/>
    </row>
    <row r="89" spans="1:16" ht="48.75" customHeight="1" x14ac:dyDescent="0.25">
      <c r="A89" s="52">
        <v>2224</v>
      </c>
      <c r="B89" s="79" t="s">
        <v>110</v>
      </c>
      <c r="C89" s="559">
        <f t="shared" si="99"/>
        <v>713</v>
      </c>
      <c r="D89" s="190">
        <v>713</v>
      </c>
      <c r="E89" s="191"/>
      <c r="F89" s="192">
        <f t="shared" si="104"/>
        <v>713</v>
      </c>
      <c r="G89" s="190"/>
      <c r="H89" s="191"/>
      <c r="I89" s="192">
        <f t="shared" si="105"/>
        <v>0</v>
      </c>
      <c r="J89" s="193"/>
      <c r="K89" s="191"/>
      <c r="L89" s="192">
        <f t="shared" si="106"/>
        <v>0</v>
      </c>
      <c r="M89" s="190"/>
      <c r="N89" s="191"/>
      <c r="O89" s="192">
        <f t="shared" si="107"/>
        <v>0</v>
      </c>
      <c r="P89" s="208"/>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6602</v>
      </c>
      <c r="D91" s="196">
        <f t="shared" ref="D91:E91" si="108">SUM(D92:D98)</f>
        <v>1581</v>
      </c>
      <c r="E91" s="197">
        <f t="shared" si="108"/>
        <v>0</v>
      </c>
      <c r="F91" s="192">
        <f>SUM(F92:F98)</f>
        <v>1581</v>
      </c>
      <c r="G91" s="196">
        <f t="shared" ref="G91:H91" si="109">SUM(G92:G98)</f>
        <v>5021</v>
      </c>
      <c r="H91" s="197">
        <f t="shared" si="109"/>
        <v>0</v>
      </c>
      <c r="I91" s="192">
        <f>SUM(I92:I98)</f>
        <v>5021</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4" x14ac:dyDescent="0.25">
      <c r="A92" s="52">
        <v>2231</v>
      </c>
      <c r="B92" s="79" t="s">
        <v>113</v>
      </c>
      <c r="C92" s="559">
        <f t="shared" si="99"/>
        <v>597</v>
      </c>
      <c r="D92" s="190">
        <v>37</v>
      </c>
      <c r="E92" s="191"/>
      <c r="F92" s="192">
        <f t="shared" ref="F92:F98" si="112">D92+E92</f>
        <v>37</v>
      </c>
      <c r="G92" s="190">
        <v>560</v>
      </c>
      <c r="H92" s="191"/>
      <c r="I92" s="192">
        <f t="shared" ref="I92:I98" si="113">G92+H92</f>
        <v>560</v>
      </c>
      <c r="J92" s="193"/>
      <c r="K92" s="191"/>
      <c r="L92" s="192">
        <f t="shared" ref="L92:L98" si="114">J92+K92</f>
        <v>0</v>
      </c>
      <c r="M92" s="190"/>
      <c r="N92" s="191"/>
      <c r="O92" s="192">
        <f t="shared" ref="O92:O98" si="115">M92+N92</f>
        <v>0</v>
      </c>
      <c r="P92" s="208"/>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194"/>
    </row>
    <row r="94" spans="1:16" ht="24" hidden="1" x14ac:dyDescent="0.25">
      <c r="A94" s="45">
        <v>2233</v>
      </c>
      <c r="B94" s="71" t="s">
        <v>115</v>
      </c>
      <c r="C94" s="558">
        <f t="shared" si="99"/>
        <v>0</v>
      </c>
      <c r="D94" s="185"/>
      <c r="E94" s="186"/>
      <c r="F94" s="187">
        <f t="shared" si="112"/>
        <v>0</v>
      </c>
      <c r="G94" s="185"/>
      <c r="H94" s="186"/>
      <c r="I94" s="187">
        <f t="shared" si="113"/>
        <v>0</v>
      </c>
      <c r="J94" s="188"/>
      <c r="K94" s="186"/>
      <c r="L94" s="187">
        <f t="shared" si="114"/>
        <v>0</v>
      </c>
      <c r="M94" s="185"/>
      <c r="N94" s="186"/>
      <c r="O94" s="187">
        <f t="shared" si="115"/>
        <v>0</v>
      </c>
      <c r="P94" s="189"/>
    </row>
    <row r="95" spans="1:16" ht="36" x14ac:dyDescent="0.25">
      <c r="A95" s="52">
        <v>2234</v>
      </c>
      <c r="B95" s="79" t="s">
        <v>116</v>
      </c>
      <c r="C95" s="559">
        <f t="shared" si="99"/>
        <v>28</v>
      </c>
      <c r="D95" s="190">
        <v>28</v>
      </c>
      <c r="E95" s="191"/>
      <c r="F95" s="192">
        <f t="shared" si="112"/>
        <v>28</v>
      </c>
      <c r="G95" s="190"/>
      <c r="H95" s="191"/>
      <c r="I95" s="192">
        <f t="shared" si="113"/>
        <v>0</v>
      </c>
      <c r="J95" s="193"/>
      <c r="K95" s="191"/>
      <c r="L95" s="192">
        <f t="shared" si="114"/>
        <v>0</v>
      </c>
      <c r="M95" s="190"/>
      <c r="N95" s="191"/>
      <c r="O95" s="192">
        <f t="shared" si="115"/>
        <v>0</v>
      </c>
      <c r="P95" s="194"/>
    </row>
    <row r="96" spans="1:16" ht="24" x14ac:dyDescent="0.25">
      <c r="A96" s="52">
        <v>2235</v>
      </c>
      <c r="B96" s="79" t="s">
        <v>117</v>
      </c>
      <c r="C96" s="559">
        <f t="shared" si="99"/>
        <v>4461</v>
      </c>
      <c r="D96" s="190"/>
      <c r="E96" s="191"/>
      <c r="F96" s="192">
        <f t="shared" si="112"/>
        <v>0</v>
      </c>
      <c r="G96" s="190">
        <v>4461</v>
      </c>
      <c r="H96" s="191"/>
      <c r="I96" s="192">
        <f t="shared" si="113"/>
        <v>4461</v>
      </c>
      <c r="J96" s="193"/>
      <c r="K96" s="191"/>
      <c r="L96" s="192">
        <f t="shared" si="114"/>
        <v>0</v>
      </c>
      <c r="M96" s="190"/>
      <c r="N96" s="191"/>
      <c r="O96" s="192">
        <f t="shared" si="115"/>
        <v>0</v>
      </c>
      <c r="P96" s="208"/>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1516</v>
      </c>
      <c r="D98" s="190">
        <v>1516</v>
      </c>
      <c r="E98" s="191"/>
      <c r="F98" s="192">
        <f t="shared" si="112"/>
        <v>1516</v>
      </c>
      <c r="G98" s="190"/>
      <c r="H98" s="191"/>
      <c r="I98" s="192">
        <f t="shared" si="113"/>
        <v>0</v>
      </c>
      <c r="J98" s="193"/>
      <c r="K98" s="191"/>
      <c r="L98" s="192">
        <f t="shared" si="114"/>
        <v>0</v>
      </c>
      <c r="M98" s="190"/>
      <c r="N98" s="191"/>
      <c r="O98" s="192">
        <f t="shared" si="115"/>
        <v>0</v>
      </c>
      <c r="P98" s="208"/>
    </row>
    <row r="99" spans="1:16" ht="36" x14ac:dyDescent="0.25">
      <c r="A99" s="195">
        <v>2240</v>
      </c>
      <c r="B99" s="79" t="s">
        <v>120</v>
      </c>
      <c r="C99" s="559">
        <f t="shared" si="99"/>
        <v>5375</v>
      </c>
      <c r="D99" s="196">
        <f t="shared" ref="D99:E99" si="116">SUM(D100:D106)</f>
        <v>5375</v>
      </c>
      <c r="E99" s="197">
        <f t="shared" si="116"/>
        <v>0</v>
      </c>
      <c r="F99" s="192">
        <f>SUM(F100:F106)</f>
        <v>5375</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4" hidden="1" x14ac:dyDescent="0.25">
      <c r="A101" s="52">
        <v>2242</v>
      </c>
      <c r="B101" s="79" t="s">
        <v>122</v>
      </c>
      <c r="C101" s="559">
        <f t="shared" si="99"/>
        <v>0</v>
      </c>
      <c r="D101" s="190"/>
      <c r="E101" s="191"/>
      <c r="F101" s="192">
        <f t="shared" si="120"/>
        <v>0</v>
      </c>
      <c r="G101" s="190"/>
      <c r="H101" s="191"/>
      <c r="I101" s="192">
        <f t="shared" si="121"/>
        <v>0</v>
      </c>
      <c r="J101" s="193"/>
      <c r="K101" s="191"/>
      <c r="L101" s="192">
        <f t="shared" si="122"/>
        <v>0</v>
      </c>
      <c r="M101" s="190"/>
      <c r="N101" s="191"/>
      <c r="O101" s="192">
        <f t="shared" si="123"/>
        <v>0</v>
      </c>
      <c r="P101" s="194"/>
    </row>
    <row r="102" spans="1:16" ht="24" x14ac:dyDescent="0.25">
      <c r="A102" s="52">
        <v>2243</v>
      </c>
      <c r="B102" s="79" t="s">
        <v>123</v>
      </c>
      <c r="C102" s="559">
        <f t="shared" si="99"/>
        <v>1312</v>
      </c>
      <c r="D102" s="190">
        <v>1312</v>
      </c>
      <c r="E102" s="191"/>
      <c r="F102" s="192">
        <f t="shared" si="120"/>
        <v>1312</v>
      </c>
      <c r="G102" s="190"/>
      <c r="H102" s="191"/>
      <c r="I102" s="192">
        <f t="shared" si="121"/>
        <v>0</v>
      </c>
      <c r="J102" s="193"/>
      <c r="K102" s="191"/>
      <c r="L102" s="192">
        <f t="shared" si="122"/>
        <v>0</v>
      </c>
      <c r="M102" s="190"/>
      <c r="N102" s="191"/>
      <c r="O102" s="192">
        <f t="shared" si="123"/>
        <v>0</v>
      </c>
      <c r="P102" s="194"/>
    </row>
    <row r="103" spans="1:16" x14ac:dyDescent="0.25">
      <c r="A103" s="52">
        <v>2244</v>
      </c>
      <c r="B103" s="79" t="s">
        <v>124</v>
      </c>
      <c r="C103" s="559">
        <f t="shared" si="99"/>
        <v>3645</v>
      </c>
      <c r="D103" s="190">
        <v>3645</v>
      </c>
      <c r="E103" s="191"/>
      <c r="F103" s="192">
        <f t="shared" si="120"/>
        <v>3645</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4" x14ac:dyDescent="0.25">
      <c r="A106" s="52">
        <v>2249</v>
      </c>
      <c r="B106" s="79" t="s">
        <v>127</v>
      </c>
      <c r="C106" s="559">
        <f t="shared" si="99"/>
        <v>418</v>
      </c>
      <c r="D106" s="190">
        <v>418</v>
      </c>
      <c r="E106" s="191"/>
      <c r="F106" s="192">
        <f t="shared" si="120"/>
        <v>418</v>
      </c>
      <c r="G106" s="190"/>
      <c r="H106" s="191"/>
      <c r="I106" s="192">
        <f t="shared" si="121"/>
        <v>0</v>
      </c>
      <c r="J106" s="193"/>
      <c r="K106" s="191"/>
      <c r="L106" s="192">
        <f t="shared" si="122"/>
        <v>0</v>
      </c>
      <c r="M106" s="190"/>
      <c r="N106" s="191"/>
      <c r="O106" s="192">
        <f t="shared" si="123"/>
        <v>0</v>
      </c>
      <c r="P106" s="194"/>
    </row>
    <row r="107" spans="1:16" x14ac:dyDescent="0.25">
      <c r="A107" s="195">
        <v>2250</v>
      </c>
      <c r="B107" s="79" t="s">
        <v>128</v>
      </c>
      <c r="C107" s="559">
        <f t="shared" si="99"/>
        <v>2421</v>
      </c>
      <c r="D107" s="190">
        <v>2421</v>
      </c>
      <c r="E107" s="191"/>
      <c r="F107" s="192">
        <f t="shared" si="120"/>
        <v>2421</v>
      </c>
      <c r="G107" s="190"/>
      <c r="H107" s="191"/>
      <c r="I107" s="192">
        <f t="shared" si="121"/>
        <v>0</v>
      </c>
      <c r="J107" s="193"/>
      <c r="K107" s="191"/>
      <c r="L107" s="192">
        <f t="shared" si="122"/>
        <v>0</v>
      </c>
      <c r="M107" s="190"/>
      <c r="N107" s="191"/>
      <c r="O107" s="192">
        <f t="shared" si="123"/>
        <v>0</v>
      </c>
      <c r="P107" s="208"/>
    </row>
    <row r="108" spans="1:16" x14ac:dyDescent="0.25">
      <c r="A108" s="195">
        <v>2260</v>
      </c>
      <c r="B108" s="79" t="s">
        <v>129</v>
      </c>
      <c r="C108" s="559">
        <f t="shared" si="99"/>
        <v>63</v>
      </c>
      <c r="D108" s="196">
        <f t="shared" ref="D108:E108" si="124">SUM(D109:D113)</f>
        <v>63</v>
      </c>
      <c r="E108" s="197">
        <f t="shared" si="124"/>
        <v>0</v>
      </c>
      <c r="F108" s="192">
        <f>SUM(F109:F113)</f>
        <v>63</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24" hidden="1" x14ac:dyDescent="0.25">
      <c r="A112" s="52">
        <v>2264</v>
      </c>
      <c r="B112" s="79" t="s">
        <v>133</v>
      </c>
      <c r="C112" s="559">
        <f t="shared" si="99"/>
        <v>0</v>
      </c>
      <c r="D112" s="190"/>
      <c r="E112" s="191"/>
      <c r="F112" s="192">
        <f t="shared" si="128"/>
        <v>0</v>
      </c>
      <c r="G112" s="190"/>
      <c r="H112" s="191"/>
      <c r="I112" s="192">
        <f t="shared" si="129"/>
        <v>0</v>
      </c>
      <c r="J112" s="193"/>
      <c r="K112" s="191"/>
      <c r="L112" s="192">
        <f t="shared" si="130"/>
        <v>0</v>
      </c>
      <c r="M112" s="190"/>
      <c r="N112" s="191"/>
      <c r="O112" s="192">
        <f t="shared" si="131"/>
        <v>0</v>
      </c>
      <c r="P112" s="194"/>
    </row>
    <row r="113" spans="1:16" x14ac:dyDescent="0.25">
      <c r="A113" s="52">
        <v>2269</v>
      </c>
      <c r="B113" s="79" t="s">
        <v>134</v>
      </c>
      <c r="C113" s="559">
        <f t="shared" si="99"/>
        <v>63</v>
      </c>
      <c r="D113" s="190">
        <v>63</v>
      </c>
      <c r="E113" s="191"/>
      <c r="F113" s="192">
        <f t="shared" si="128"/>
        <v>63</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24" hidden="1" x14ac:dyDescent="0.25">
      <c r="A117" s="52">
        <v>2275</v>
      </c>
      <c r="B117" s="79" t="s">
        <v>138</v>
      </c>
      <c r="C117" s="559">
        <f t="shared" si="99"/>
        <v>0</v>
      </c>
      <c r="D117" s="190"/>
      <c r="E117" s="191"/>
      <c r="F117" s="192">
        <f t="shared" si="136"/>
        <v>0</v>
      </c>
      <c r="G117" s="190"/>
      <c r="H117" s="191"/>
      <c r="I117" s="192">
        <f t="shared" si="137"/>
        <v>0</v>
      </c>
      <c r="J117" s="193"/>
      <c r="K117" s="191"/>
      <c r="L117" s="192">
        <f t="shared" si="138"/>
        <v>0</v>
      </c>
      <c r="M117" s="190"/>
      <c r="N117" s="191"/>
      <c r="O117" s="192">
        <f t="shared" si="139"/>
        <v>0</v>
      </c>
      <c r="P117" s="194"/>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32338</v>
      </c>
      <c r="D120" s="214">
        <f t="shared" ref="D120:E120" si="140">SUM(D121,D126,D130,D131,D134,D138,D146,D147,D150)</f>
        <v>29042</v>
      </c>
      <c r="E120" s="215">
        <f t="shared" si="140"/>
        <v>0</v>
      </c>
      <c r="F120" s="216">
        <f>SUM(F121,F126,F130,F131,F134,F138,F146,F147,F150)</f>
        <v>29042</v>
      </c>
      <c r="G120" s="214">
        <f t="shared" ref="G120:H120" si="141">SUM(G121,G126,G130,G131,G134,G138,G146,G147,G150)</f>
        <v>3296</v>
      </c>
      <c r="H120" s="215">
        <f t="shared" si="141"/>
        <v>0</v>
      </c>
      <c r="I120" s="216">
        <f>SUM(I121,I126,I130,I131,I134,I138,I146,I147,I150)</f>
        <v>3296</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17583</v>
      </c>
      <c r="D121" s="204">
        <f t="shared" ref="D121:O121" si="144">SUM(D122:D125)</f>
        <v>17583</v>
      </c>
      <c r="E121" s="205">
        <f t="shared" si="144"/>
        <v>0</v>
      </c>
      <c r="F121" s="187">
        <f t="shared" si="144"/>
        <v>17583</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x14ac:dyDescent="0.25">
      <c r="A122" s="52">
        <v>2311</v>
      </c>
      <c r="B122" s="79" t="s">
        <v>143</v>
      </c>
      <c r="C122" s="559">
        <f t="shared" si="99"/>
        <v>3187</v>
      </c>
      <c r="D122" s="190">
        <v>3187</v>
      </c>
      <c r="E122" s="191"/>
      <c r="F122" s="192">
        <f t="shared" ref="F122:F125" si="145">D122+E122</f>
        <v>3187</v>
      </c>
      <c r="G122" s="190"/>
      <c r="H122" s="191"/>
      <c r="I122" s="192">
        <f t="shared" ref="I122:I125" si="146">G122+H122</f>
        <v>0</v>
      </c>
      <c r="J122" s="193"/>
      <c r="K122" s="191"/>
      <c r="L122" s="192">
        <f t="shared" ref="L122:L125" si="147">J122+K122</f>
        <v>0</v>
      </c>
      <c r="M122" s="190"/>
      <c r="N122" s="191"/>
      <c r="O122" s="192">
        <f t="shared" ref="O122:O125" si="148">M122+N122</f>
        <v>0</v>
      </c>
      <c r="P122" s="194"/>
    </row>
    <row r="123" spans="1:16" x14ac:dyDescent="0.25">
      <c r="A123" s="52">
        <v>2312</v>
      </c>
      <c r="B123" s="79" t="s">
        <v>144</v>
      </c>
      <c r="C123" s="559">
        <f t="shared" si="99"/>
        <v>14006</v>
      </c>
      <c r="D123" s="190">
        <v>14006</v>
      </c>
      <c r="E123" s="191"/>
      <c r="F123" s="192">
        <f t="shared" si="145"/>
        <v>14006</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4" customHeight="1" x14ac:dyDescent="0.25">
      <c r="A125" s="52">
        <v>2314</v>
      </c>
      <c r="B125" s="79" t="s">
        <v>146</v>
      </c>
      <c r="C125" s="559">
        <f t="shared" si="99"/>
        <v>390</v>
      </c>
      <c r="D125" s="190">
        <v>390</v>
      </c>
      <c r="E125" s="191"/>
      <c r="F125" s="192">
        <f t="shared" si="145"/>
        <v>390</v>
      </c>
      <c r="G125" s="190"/>
      <c r="H125" s="191"/>
      <c r="I125" s="192">
        <f t="shared" si="146"/>
        <v>0</v>
      </c>
      <c r="J125" s="193"/>
      <c r="K125" s="191"/>
      <c r="L125" s="192">
        <f t="shared" si="147"/>
        <v>0</v>
      </c>
      <c r="M125" s="190"/>
      <c r="N125" s="191"/>
      <c r="O125" s="192">
        <f t="shared" si="148"/>
        <v>0</v>
      </c>
      <c r="P125" s="194"/>
    </row>
    <row r="126" spans="1:16" hidden="1" x14ac:dyDescent="0.25">
      <c r="A126" s="195">
        <v>2320</v>
      </c>
      <c r="B126" s="79" t="s">
        <v>147</v>
      </c>
      <c r="C126" s="559">
        <f t="shared" si="99"/>
        <v>0</v>
      </c>
      <c r="D126" s="196">
        <f t="shared" ref="D126:E126" si="149">SUM(D127:D129)</f>
        <v>0</v>
      </c>
      <c r="E126" s="197">
        <f t="shared" si="149"/>
        <v>0</v>
      </c>
      <c r="F126" s="192">
        <f>SUM(F127:F129)</f>
        <v>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idden="1" x14ac:dyDescent="0.25">
      <c r="A128" s="52">
        <v>2322</v>
      </c>
      <c r="B128" s="79" t="s">
        <v>149</v>
      </c>
      <c r="C128" s="559">
        <f t="shared" si="99"/>
        <v>0</v>
      </c>
      <c r="D128" s="190"/>
      <c r="E128" s="191"/>
      <c r="F128" s="192">
        <f t="shared" si="153"/>
        <v>0</v>
      </c>
      <c r="G128" s="190"/>
      <c r="H128" s="191"/>
      <c r="I128" s="192">
        <f t="shared" si="154"/>
        <v>0</v>
      </c>
      <c r="J128" s="193"/>
      <c r="K128" s="191"/>
      <c r="L128" s="192">
        <f t="shared" si="155"/>
        <v>0</v>
      </c>
      <c r="M128" s="190"/>
      <c r="N128" s="191"/>
      <c r="O128" s="192">
        <f t="shared" si="156"/>
        <v>0</v>
      </c>
      <c r="P128" s="194"/>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280</v>
      </c>
      <c r="D131" s="196">
        <f t="shared" ref="D131:E131" si="157">SUM(D132:D133)</f>
        <v>280</v>
      </c>
      <c r="E131" s="197">
        <f t="shared" si="157"/>
        <v>0</v>
      </c>
      <c r="F131" s="192">
        <f>SUM(F132:F133)</f>
        <v>280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280</v>
      </c>
      <c r="D132" s="190">
        <v>280</v>
      </c>
      <c r="E132" s="191"/>
      <c r="F132" s="192">
        <f t="shared" ref="F132:F133" si="161">D132+E132</f>
        <v>280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5.75" customHeight="1" x14ac:dyDescent="0.25">
      <c r="A134" s="181">
        <v>2350</v>
      </c>
      <c r="B134" s="135" t="s">
        <v>155</v>
      </c>
      <c r="C134" s="565">
        <f t="shared" si="99"/>
        <v>4637</v>
      </c>
      <c r="D134" s="140">
        <f t="shared" ref="D134:E134" si="165">SUM(D135:D137)</f>
        <v>4637</v>
      </c>
      <c r="E134" s="141">
        <f t="shared" si="165"/>
        <v>0</v>
      </c>
      <c r="F134" s="182">
        <f>SUM(F135:F137)</f>
        <v>4637</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1352</v>
      </c>
      <c r="D135" s="185">
        <v>1352</v>
      </c>
      <c r="E135" s="186"/>
      <c r="F135" s="187">
        <f t="shared" ref="F135:F137" si="169">D135+E135</f>
        <v>1352</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3285</v>
      </c>
      <c r="D136" s="190">
        <v>3285</v>
      </c>
      <c r="E136" s="191"/>
      <c r="F136" s="192">
        <f t="shared" si="169"/>
        <v>3285</v>
      </c>
      <c r="G136" s="190"/>
      <c r="H136" s="191"/>
      <c r="I136" s="192">
        <f t="shared" si="170"/>
        <v>0</v>
      </c>
      <c r="J136" s="193"/>
      <c r="K136" s="191"/>
      <c r="L136" s="192">
        <f t="shared" si="171"/>
        <v>0</v>
      </c>
      <c r="M136" s="190"/>
      <c r="N136" s="191"/>
      <c r="O136" s="192">
        <f t="shared" si="172"/>
        <v>0</v>
      </c>
      <c r="P136" s="194"/>
    </row>
    <row r="137" spans="1:16" ht="24" hidden="1" x14ac:dyDescent="0.25">
      <c r="A137" s="52">
        <v>2353</v>
      </c>
      <c r="B137" s="79" t="s">
        <v>158</v>
      </c>
      <c r="C137" s="559">
        <f t="shared" si="99"/>
        <v>0</v>
      </c>
      <c r="D137" s="190"/>
      <c r="E137" s="191"/>
      <c r="F137" s="192">
        <f t="shared" si="169"/>
        <v>0</v>
      </c>
      <c r="G137" s="190"/>
      <c r="H137" s="191"/>
      <c r="I137" s="192">
        <f t="shared" si="170"/>
        <v>0</v>
      </c>
      <c r="J137" s="193"/>
      <c r="K137" s="191"/>
      <c r="L137" s="192">
        <f t="shared" si="171"/>
        <v>0</v>
      </c>
      <c r="M137" s="190"/>
      <c r="N137" s="191"/>
      <c r="O137" s="192">
        <f t="shared" si="172"/>
        <v>0</v>
      </c>
      <c r="P137" s="194"/>
    </row>
    <row r="138" spans="1:16" ht="36" x14ac:dyDescent="0.25">
      <c r="A138" s="195">
        <v>2360</v>
      </c>
      <c r="B138" s="79" t="s">
        <v>159</v>
      </c>
      <c r="C138" s="559">
        <f t="shared" si="99"/>
        <v>392</v>
      </c>
      <c r="D138" s="196">
        <f t="shared" ref="D138:E138" si="173">SUM(D139:D145)</f>
        <v>392</v>
      </c>
      <c r="E138" s="197">
        <f t="shared" si="173"/>
        <v>0</v>
      </c>
      <c r="F138" s="192">
        <f>SUM(F139:F145)</f>
        <v>392</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x14ac:dyDescent="0.25">
      <c r="A139" s="51">
        <v>2361</v>
      </c>
      <c r="B139" s="79" t="s">
        <v>160</v>
      </c>
      <c r="C139" s="559">
        <f t="shared" si="99"/>
        <v>392</v>
      </c>
      <c r="D139" s="190">
        <v>392</v>
      </c>
      <c r="E139" s="191"/>
      <c r="F139" s="192">
        <f t="shared" ref="F139:F146" si="177">D139+E139</f>
        <v>392</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hidden="1" x14ac:dyDescent="0.25">
      <c r="A140" s="51">
        <v>2362</v>
      </c>
      <c r="B140" s="79" t="s">
        <v>161</v>
      </c>
      <c r="C140" s="559">
        <f t="shared" si="99"/>
        <v>0</v>
      </c>
      <c r="D140" s="190"/>
      <c r="E140" s="191"/>
      <c r="F140" s="192">
        <f t="shared" si="177"/>
        <v>0</v>
      </c>
      <c r="G140" s="190"/>
      <c r="H140" s="191"/>
      <c r="I140" s="192">
        <f t="shared" si="178"/>
        <v>0</v>
      </c>
      <c r="J140" s="193"/>
      <c r="K140" s="191"/>
      <c r="L140" s="192">
        <f t="shared" si="179"/>
        <v>0</v>
      </c>
      <c r="M140" s="190"/>
      <c r="N140" s="191"/>
      <c r="O140" s="192">
        <f t="shared" si="180"/>
        <v>0</v>
      </c>
      <c r="P140" s="194"/>
    </row>
    <row r="141" spans="1:16" hidden="1" x14ac:dyDescent="0.25">
      <c r="A141" s="51">
        <v>2363</v>
      </c>
      <c r="B141" s="79" t="s">
        <v>162</v>
      </c>
      <c r="C141" s="559">
        <f t="shared" si="99"/>
        <v>0</v>
      </c>
      <c r="D141" s="190">
        <v>0</v>
      </c>
      <c r="E141" s="191">
        <v>0</v>
      </c>
      <c r="F141" s="192">
        <f t="shared" si="177"/>
        <v>0</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9446</v>
      </c>
      <c r="D146" s="199">
        <v>6150</v>
      </c>
      <c r="E146" s="200"/>
      <c r="F146" s="182">
        <f t="shared" si="177"/>
        <v>6150</v>
      </c>
      <c r="G146" s="199">
        <v>3296</v>
      </c>
      <c r="H146" s="200"/>
      <c r="I146" s="182">
        <f t="shared" si="178"/>
        <v>3296</v>
      </c>
      <c r="J146" s="201"/>
      <c r="K146" s="200"/>
      <c r="L146" s="182">
        <f t="shared" si="179"/>
        <v>0</v>
      </c>
      <c r="M146" s="199"/>
      <c r="N146" s="200"/>
      <c r="O146" s="182">
        <f t="shared" si="180"/>
        <v>0</v>
      </c>
      <c r="P146" s="208"/>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3</v>
      </c>
      <c r="D152" s="176">
        <f t="shared" ref="D152:E152" si="190">SUM(D153,D159)</f>
        <v>3</v>
      </c>
      <c r="E152" s="177">
        <f t="shared" si="190"/>
        <v>0</v>
      </c>
      <c r="F152" s="178">
        <f>SUM(F153,F159)</f>
        <v>3</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3</v>
      </c>
      <c r="D153" s="204">
        <f t="shared" ref="D153:E153" si="192">SUM(D154:D158)</f>
        <v>3</v>
      </c>
      <c r="E153" s="205">
        <f t="shared" si="192"/>
        <v>0</v>
      </c>
      <c r="F153" s="187">
        <f>SUM(F154:F158)</f>
        <v>3</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6" hidden="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x14ac:dyDescent="0.25">
      <c r="A158" s="52">
        <v>2519</v>
      </c>
      <c r="B158" s="79" t="s">
        <v>179</v>
      </c>
      <c r="C158" s="559">
        <f t="shared" si="189"/>
        <v>3</v>
      </c>
      <c r="D158" s="190">
        <v>3</v>
      </c>
      <c r="E158" s="191"/>
      <c r="F158" s="192">
        <f t="shared" si="194"/>
        <v>3</v>
      </c>
      <c r="G158" s="190"/>
      <c r="H158" s="191"/>
      <c r="I158" s="192">
        <f t="shared" si="195"/>
        <v>0</v>
      </c>
      <c r="J158" s="193"/>
      <c r="K158" s="191"/>
      <c r="L158" s="192">
        <f t="shared" si="196"/>
        <v>0</v>
      </c>
      <c r="M158" s="190"/>
      <c r="N158" s="191"/>
      <c r="O158" s="192">
        <f t="shared" si="197"/>
        <v>0</v>
      </c>
      <c r="P158" s="208"/>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15031</v>
      </c>
      <c r="D181" s="163">
        <f t="shared" ref="D181:O181" si="245">SUM(D182,D211,D252,D265)</f>
        <v>9881</v>
      </c>
      <c r="E181" s="164">
        <f t="shared" si="245"/>
        <v>0</v>
      </c>
      <c r="F181" s="165">
        <f t="shared" si="245"/>
        <v>9881</v>
      </c>
      <c r="G181" s="163">
        <f t="shared" si="245"/>
        <v>5150</v>
      </c>
      <c r="H181" s="164">
        <f t="shared" si="245"/>
        <v>0</v>
      </c>
      <c r="I181" s="165">
        <f t="shared" si="245"/>
        <v>5150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15031</v>
      </c>
      <c r="D182" s="169">
        <f t="shared" ref="D182:E182" si="246">D183+D187</f>
        <v>9881</v>
      </c>
      <c r="E182" s="170">
        <f t="shared" si="246"/>
        <v>0</v>
      </c>
      <c r="F182" s="171">
        <f>F183+F187</f>
        <v>9881</v>
      </c>
      <c r="G182" s="169">
        <f t="shared" ref="G182:H182" si="247">G183+G187</f>
        <v>5150</v>
      </c>
      <c r="H182" s="170">
        <f t="shared" si="247"/>
        <v>0</v>
      </c>
      <c r="I182" s="171">
        <f>I183+I187</f>
        <v>5150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15031</v>
      </c>
      <c r="D187" s="176">
        <f t="shared" ref="D187:E187" si="258">D188+D198+D199+D206+D207+D208+D210</f>
        <v>9881</v>
      </c>
      <c r="E187" s="177">
        <f t="shared" si="258"/>
        <v>0</v>
      </c>
      <c r="F187" s="178">
        <f>F188+F198+F199+F206+F207+F208+F210</f>
        <v>9881</v>
      </c>
      <c r="G187" s="176">
        <f t="shared" ref="G187:H187" si="259">G188+G198+G199+G206+G207+G208+G210</f>
        <v>5150</v>
      </c>
      <c r="H187" s="177">
        <f t="shared" si="259"/>
        <v>0</v>
      </c>
      <c r="I187" s="178">
        <f>I188+I198+I199+I206+I207+I208+I210</f>
        <v>5150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15031</v>
      </c>
      <c r="D199" s="196">
        <f t="shared" ref="D199:E199" si="270">SUM(D200:D205)</f>
        <v>9881</v>
      </c>
      <c r="E199" s="197">
        <f t="shared" si="270"/>
        <v>0</v>
      </c>
      <c r="F199" s="192">
        <f>SUM(F200:F205)</f>
        <v>9881</v>
      </c>
      <c r="G199" s="196">
        <f t="shared" ref="G199:H199" si="271">SUM(G200:G205)</f>
        <v>5150</v>
      </c>
      <c r="H199" s="197">
        <f t="shared" si="271"/>
        <v>0</v>
      </c>
      <c r="I199" s="192">
        <f>SUM(I200:I205)</f>
        <v>5150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8359</v>
      </c>
      <c r="D201" s="190">
        <v>3209</v>
      </c>
      <c r="E201" s="191"/>
      <c r="F201" s="192">
        <f t="shared" si="274"/>
        <v>3209</v>
      </c>
      <c r="G201" s="190">
        <v>5150</v>
      </c>
      <c r="H201" s="191"/>
      <c r="I201" s="192">
        <f t="shared" si="275"/>
        <v>5150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x14ac:dyDescent="0.25">
      <c r="A204" s="52">
        <v>5238</v>
      </c>
      <c r="B204" s="79" t="s">
        <v>225</v>
      </c>
      <c r="C204" s="559">
        <f t="shared" si="189"/>
        <v>6672</v>
      </c>
      <c r="D204" s="190">
        <v>6672</v>
      </c>
      <c r="E204" s="191"/>
      <c r="F204" s="192">
        <f t="shared" si="274"/>
        <v>6672</v>
      </c>
      <c r="G204" s="190"/>
      <c r="H204" s="191"/>
      <c r="I204" s="192">
        <f t="shared" si="275"/>
        <v>0</v>
      </c>
      <c r="J204" s="193"/>
      <c r="K204" s="191"/>
      <c r="L204" s="192">
        <f t="shared" si="276"/>
        <v>0</v>
      </c>
      <c r="M204" s="190"/>
      <c r="N204" s="191"/>
      <c r="O204" s="192">
        <f t="shared" si="277"/>
        <v>0</v>
      </c>
      <c r="P204" s="194"/>
    </row>
    <row r="205" spans="1:16" ht="24" hidden="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194"/>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1062348</v>
      </c>
      <c r="D272" s="269">
        <f>SUM(D269,D265,D252,D211,D182,D174,D160,D75,D53)</f>
        <v>480146</v>
      </c>
      <c r="E272" s="270">
        <f t="shared" ref="E272:O272" si="371">SUM(E269,E265,E252,E211,E182,E174,E160,E75,E53)</f>
        <v>0</v>
      </c>
      <c r="F272" s="271">
        <f t="shared" si="371"/>
        <v>480146</v>
      </c>
      <c r="G272" s="269">
        <f t="shared" si="371"/>
        <v>568902</v>
      </c>
      <c r="H272" s="270">
        <f t="shared" si="371"/>
        <v>1285</v>
      </c>
      <c r="I272" s="271">
        <f t="shared" si="371"/>
        <v>570187</v>
      </c>
      <c r="J272" s="272">
        <f t="shared" si="371"/>
        <v>12015</v>
      </c>
      <c r="K272" s="270">
        <f t="shared" si="371"/>
        <v>0</v>
      </c>
      <c r="L272" s="271">
        <f t="shared" si="371"/>
        <v>12015</v>
      </c>
      <c r="M272" s="269">
        <f t="shared" si="371"/>
        <v>0</v>
      </c>
      <c r="N272" s="270">
        <f t="shared" si="371"/>
        <v>0</v>
      </c>
      <c r="O272" s="271">
        <f t="shared" si="371"/>
        <v>0</v>
      </c>
      <c r="P272" s="273"/>
    </row>
    <row r="273" spans="1:16" s="29" customFormat="1" ht="13.5" thickTop="1" thickBot="1" x14ac:dyDescent="0.3">
      <c r="A273" s="1373" t="s">
        <v>295</v>
      </c>
      <c r="B273" s="1374"/>
      <c r="C273" s="576">
        <f t="shared" si="291"/>
        <v>-1845</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-1845</v>
      </c>
      <c r="K273" s="275">
        <f t="shared" si="374"/>
        <v>0</v>
      </c>
      <c r="L273" s="276">
        <f>(L26+L43)-L51</f>
        <v>-1845</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1845</v>
      </c>
      <c r="D274" s="279">
        <f t="shared" ref="D274:O274" si="376">SUM(D275,D276)-D283+D284</f>
        <v>0</v>
      </c>
      <c r="E274" s="280">
        <f t="shared" si="376"/>
        <v>0</v>
      </c>
      <c r="F274" s="281">
        <f t="shared" si="376"/>
        <v>0</v>
      </c>
      <c r="G274" s="279">
        <f t="shared" si="376"/>
        <v>0</v>
      </c>
      <c r="H274" s="280">
        <f t="shared" si="376"/>
        <v>0</v>
      </c>
      <c r="I274" s="281">
        <f t="shared" si="376"/>
        <v>0</v>
      </c>
      <c r="J274" s="286">
        <f t="shared" si="376"/>
        <v>1845</v>
      </c>
      <c r="K274" s="280">
        <f t="shared" si="376"/>
        <v>0</v>
      </c>
      <c r="L274" s="281">
        <f t="shared" si="376"/>
        <v>1845</v>
      </c>
      <c r="M274" s="279">
        <f t="shared" si="376"/>
        <v>0</v>
      </c>
      <c r="N274" s="280">
        <f t="shared" si="376"/>
        <v>0</v>
      </c>
      <c r="O274" s="281">
        <f t="shared" si="376"/>
        <v>0</v>
      </c>
      <c r="P274" s="283"/>
    </row>
    <row r="275" spans="1:16" s="29" customFormat="1" ht="12.75" thickBot="1" x14ac:dyDescent="0.3">
      <c r="A275" s="149" t="s">
        <v>297</v>
      </c>
      <c r="B275" s="149" t="s">
        <v>298</v>
      </c>
      <c r="C275" s="567">
        <f t="shared" si="291"/>
        <v>1845</v>
      </c>
      <c r="D275" s="150">
        <f>D21-D269</f>
        <v>0</v>
      </c>
      <c r="E275" s="150">
        <f t="shared" ref="E275:O275" si="377">E21-E269</f>
        <v>0</v>
      </c>
      <c r="F275" s="150">
        <f t="shared" si="377"/>
        <v>0</v>
      </c>
      <c r="G275" s="150">
        <f t="shared" si="377"/>
        <v>0</v>
      </c>
      <c r="H275" s="150">
        <f t="shared" si="377"/>
        <v>0</v>
      </c>
      <c r="I275" s="150">
        <f t="shared" si="377"/>
        <v>0</v>
      </c>
      <c r="J275" s="150">
        <f t="shared" si="377"/>
        <v>1845</v>
      </c>
      <c r="K275" s="150">
        <f t="shared" si="377"/>
        <v>0</v>
      </c>
      <c r="L275" s="567">
        <f t="shared" si="377"/>
        <v>1845</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6Ve5C6rAL9LNQmdO6CScpa6LaSn5zogAMyygRthpy6h2lQN8oUvkUU4Rak+06Wg7+J+y4Vjfw3wnbTea+WDoTA==" saltValue="H5VASzqvC6RN9UAcXvzW/Q==" spinCount="100000" sheet="1" objects="1" scenarios="1" formatCells="0" formatColumns="0" formatRows="0" sort="0"/>
  <autoFilter ref="A18:P284">
    <filterColumn colId="2">
      <filters>
        <filter val="1 025"/>
        <filter val="1 047 317"/>
        <filter val="1 050 333"/>
        <filter val="1 062 348"/>
        <filter val="1 210"/>
        <filter val="1 312"/>
        <filter val="1 352"/>
        <filter val="1 516"/>
        <filter val="1 845"/>
        <filter val="-1 845"/>
        <filter val="10 170"/>
        <filter val="110 349"/>
        <filter val="14 006"/>
        <filter val="15 031"/>
        <filter val="15 794"/>
        <filter val="17 583"/>
        <filter val="178 382"/>
        <filter val="19 342"/>
        <filter val="2 293"/>
        <filter val="2 421"/>
        <filter val="2 793"/>
        <filter val="228 890"/>
        <filter val="28"/>
        <filter val="280"/>
        <filter val="3"/>
        <filter val="3 187"/>
        <filter val="3 285"/>
        <filter val="3 645"/>
        <filter val="32 338"/>
        <filter val="33 504"/>
        <filter val="37 175"/>
        <filter val="37 840"/>
        <filter val="390"/>
        <filter val="392"/>
        <filter val="4 058"/>
        <filter val="4 169"/>
        <filter val="4 415"/>
        <filter val="4 461"/>
        <filter val="4 637"/>
        <filter val="418"/>
        <filter val="5 099"/>
        <filter val="5 375"/>
        <filter val="50 508"/>
        <filter val="50 842"/>
        <filter val="553"/>
        <filter val="597"/>
        <filter val="6 602"/>
        <filter val="6 672"/>
        <filter val="62 994"/>
        <filter val="63"/>
        <filter val="654 943"/>
        <filter val="7 377"/>
        <filter val="708 078"/>
        <filter val="713"/>
        <filter val="78 008"/>
        <filter val="8 359"/>
        <filter val="9 446"/>
        <filter val="936 968"/>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10.pielikums Jūrmalas pilsētas domes
2020.gada 17.decembra saistošajiem noteikumiem Nr.38
(protokols Nr.23, 14.punkts)</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0"/>
  <sheetViews>
    <sheetView showGridLines="0" view="pageLayout" zoomScaleNormal="100" workbookViewId="0">
      <selection activeCell="S3" sqref="S3"/>
    </sheetView>
  </sheetViews>
  <sheetFormatPr defaultColWidth="9.140625" defaultRowHeight="12" outlineLevelCol="1" x14ac:dyDescent="0.25"/>
  <cols>
    <col min="1" max="1" width="10.85546875" style="297" customWidth="1"/>
    <col min="2" max="2" width="28" style="297" customWidth="1"/>
    <col min="3" max="3" width="8.42578125" style="297" customWidth="1"/>
    <col min="4" max="5" width="8.7109375" style="297" hidden="1" customWidth="1" outlineLevel="1"/>
    <col min="6" max="6" width="8.7109375" style="297" customWidth="1" collapsed="1"/>
    <col min="7" max="8" width="8.7109375" style="297" hidden="1" customWidth="1" outlineLevel="1"/>
    <col min="9" max="9" width="8.7109375" style="297" customWidth="1" collapsed="1"/>
    <col min="10" max="11" width="8.28515625" style="297" hidden="1" customWidth="1" outlineLevel="1"/>
    <col min="12" max="12" width="8.28515625" style="297" customWidth="1" collapsed="1"/>
    <col min="13" max="14" width="7.42578125" style="297" hidden="1" customWidth="1" outlineLevel="1"/>
    <col min="15" max="15" width="7.42578125" style="297" customWidth="1" collapsed="1"/>
    <col min="16" max="16" width="25.7109375" style="297" hidden="1" customWidth="1" outlineLevel="1"/>
    <col min="17" max="17" width="9.140625" style="2" collapsed="1"/>
    <col min="18" max="16384" width="9.140625" style="2"/>
  </cols>
  <sheetData>
    <row r="1" spans="1:17" x14ac:dyDescent="0.25">
      <c r="A1" s="1"/>
      <c r="B1" s="1"/>
      <c r="C1" s="1"/>
      <c r="D1" s="1"/>
      <c r="E1" s="1"/>
      <c r="F1" s="1"/>
      <c r="G1" s="1"/>
      <c r="H1" s="1"/>
      <c r="I1" s="1"/>
      <c r="J1" s="1"/>
      <c r="K1" s="1"/>
      <c r="L1" s="1"/>
      <c r="M1" s="1"/>
      <c r="N1" s="1"/>
      <c r="O1" s="429" t="s">
        <v>0</v>
      </c>
      <c r="P1" s="1"/>
    </row>
    <row r="2" spans="1:17" ht="35.25" customHeight="1" x14ac:dyDescent="0.25">
      <c r="A2" s="1412" t="s">
        <v>1</v>
      </c>
      <c r="B2" s="1413"/>
      <c r="C2" s="1413"/>
      <c r="D2" s="1413"/>
      <c r="E2" s="1413"/>
      <c r="F2" s="1413"/>
      <c r="G2" s="1413"/>
      <c r="H2" s="1413"/>
      <c r="I2" s="1413"/>
      <c r="J2" s="1413"/>
      <c r="K2" s="1413"/>
      <c r="L2" s="1413"/>
      <c r="M2" s="1413"/>
      <c r="N2" s="1413"/>
      <c r="O2" s="1413"/>
      <c r="P2" s="1414"/>
      <c r="Q2" s="590"/>
    </row>
    <row r="3" spans="1:17" ht="12.75" customHeight="1" x14ac:dyDescent="0.25">
      <c r="A3" s="3" t="s">
        <v>2</v>
      </c>
      <c r="B3" s="4"/>
      <c r="C3" s="1410" t="s">
        <v>3</v>
      </c>
      <c r="D3" s="1410"/>
      <c r="E3" s="1410"/>
      <c r="F3" s="1410"/>
      <c r="G3" s="1410"/>
      <c r="H3" s="1410"/>
      <c r="I3" s="1410"/>
      <c r="J3" s="1410"/>
      <c r="K3" s="1410"/>
      <c r="L3" s="1410"/>
      <c r="M3" s="1410"/>
      <c r="N3" s="1410"/>
      <c r="O3" s="1410"/>
      <c r="P3" s="1411"/>
      <c r="Q3" s="590"/>
    </row>
    <row r="4" spans="1:17" ht="12.75" customHeight="1" x14ac:dyDescent="0.25">
      <c r="A4" s="3" t="s">
        <v>4</v>
      </c>
      <c r="B4" s="4"/>
      <c r="C4" s="1410" t="s">
        <v>5</v>
      </c>
      <c r="D4" s="1410"/>
      <c r="E4" s="1410"/>
      <c r="F4" s="1410"/>
      <c r="G4" s="1410"/>
      <c r="H4" s="1410"/>
      <c r="I4" s="1410"/>
      <c r="J4" s="1410"/>
      <c r="K4" s="1410"/>
      <c r="L4" s="1410"/>
      <c r="M4" s="1410"/>
      <c r="N4" s="1410"/>
      <c r="O4" s="1410"/>
      <c r="P4" s="1411"/>
      <c r="Q4" s="590"/>
    </row>
    <row r="5" spans="1:17" ht="12.75" customHeight="1" x14ac:dyDescent="0.25">
      <c r="A5" s="5" t="s">
        <v>6</v>
      </c>
      <c r="B5" s="6"/>
      <c r="C5" s="1404" t="s">
        <v>7</v>
      </c>
      <c r="D5" s="1404"/>
      <c r="E5" s="1404"/>
      <c r="F5" s="1404"/>
      <c r="G5" s="1404"/>
      <c r="H5" s="1404"/>
      <c r="I5" s="1404"/>
      <c r="J5" s="1404"/>
      <c r="K5" s="1404"/>
      <c r="L5" s="1404"/>
      <c r="M5" s="1404"/>
      <c r="N5" s="1404"/>
      <c r="O5" s="1404"/>
      <c r="P5" s="1405"/>
      <c r="Q5" s="590"/>
    </row>
    <row r="6" spans="1:17" ht="12.75" customHeight="1" x14ac:dyDescent="0.25">
      <c r="A6" s="5" t="s">
        <v>8</v>
      </c>
      <c r="B6" s="6"/>
      <c r="C6" s="1404" t="s">
        <v>9</v>
      </c>
      <c r="D6" s="1404"/>
      <c r="E6" s="1404"/>
      <c r="F6" s="1404"/>
      <c r="G6" s="1404"/>
      <c r="H6" s="1404"/>
      <c r="I6" s="1404"/>
      <c r="J6" s="1404"/>
      <c r="K6" s="1404"/>
      <c r="L6" s="1404"/>
      <c r="M6" s="1404"/>
      <c r="N6" s="1404"/>
      <c r="O6" s="1404"/>
      <c r="P6" s="1405"/>
      <c r="Q6" s="590"/>
    </row>
    <row r="7" spans="1:17" ht="26.25" customHeight="1" x14ac:dyDescent="0.25">
      <c r="A7" s="5" t="s">
        <v>10</v>
      </c>
      <c r="B7" s="6"/>
      <c r="C7" s="1410" t="s">
        <v>11</v>
      </c>
      <c r="D7" s="1410"/>
      <c r="E7" s="1410"/>
      <c r="F7" s="1410"/>
      <c r="G7" s="1410"/>
      <c r="H7" s="1410"/>
      <c r="I7" s="1410"/>
      <c r="J7" s="1410"/>
      <c r="K7" s="1410"/>
      <c r="L7" s="1410"/>
      <c r="M7" s="1410"/>
      <c r="N7" s="1410"/>
      <c r="O7" s="1410"/>
      <c r="P7" s="1411"/>
      <c r="Q7" s="590"/>
    </row>
    <row r="8" spans="1:17" ht="12.75" customHeight="1" x14ac:dyDescent="0.25">
      <c r="A8" s="7" t="s">
        <v>12</v>
      </c>
      <c r="B8" s="6"/>
      <c r="C8" s="1402"/>
      <c r="D8" s="1402"/>
      <c r="E8" s="1402"/>
      <c r="F8" s="1402"/>
      <c r="G8" s="1402"/>
      <c r="H8" s="1402"/>
      <c r="I8" s="1402"/>
      <c r="J8" s="1402"/>
      <c r="K8" s="1402"/>
      <c r="L8" s="1402"/>
      <c r="M8" s="1402"/>
      <c r="N8" s="1402"/>
      <c r="O8" s="1402"/>
      <c r="P8" s="1403"/>
      <c r="Q8" s="590"/>
    </row>
    <row r="9" spans="1:17" ht="12.75" customHeight="1" x14ac:dyDescent="0.25">
      <c r="A9" s="5"/>
      <c r="B9" s="6" t="s">
        <v>13</v>
      </c>
      <c r="C9" s="1404" t="s">
        <v>14</v>
      </c>
      <c r="D9" s="1404"/>
      <c r="E9" s="1404"/>
      <c r="F9" s="1404"/>
      <c r="G9" s="1404"/>
      <c r="H9" s="1404"/>
      <c r="I9" s="1404"/>
      <c r="J9" s="1404"/>
      <c r="K9" s="1404"/>
      <c r="L9" s="1404"/>
      <c r="M9" s="1404"/>
      <c r="N9" s="1404"/>
      <c r="O9" s="1404"/>
      <c r="P9" s="1405"/>
      <c r="Q9" s="590"/>
    </row>
    <row r="10" spans="1:17" ht="12.75" customHeight="1" x14ac:dyDescent="0.25">
      <c r="A10" s="5"/>
      <c r="B10" s="6" t="s">
        <v>15</v>
      </c>
      <c r="C10" s="1404" t="s">
        <v>16</v>
      </c>
      <c r="D10" s="1404"/>
      <c r="E10" s="1404"/>
      <c r="F10" s="1404"/>
      <c r="G10" s="1404"/>
      <c r="H10" s="1404"/>
      <c r="I10" s="1404"/>
      <c r="J10" s="1404"/>
      <c r="K10" s="1404"/>
      <c r="L10" s="1404"/>
      <c r="M10" s="1404"/>
      <c r="N10" s="1404"/>
      <c r="O10" s="1404"/>
      <c r="P10" s="1405"/>
      <c r="Q10" s="590"/>
    </row>
    <row r="11" spans="1:17" ht="12.75" customHeight="1" x14ac:dyDescent="0.25">
      <c r="A11" s="5"/>
      <c r="B11" s="6" t="s">
        <v>17</v>
      </c>
      <c r="C11" s="1402"/>
      <c r="D11" s="1402"/>
      <c r="E11" s="1402"/>
      <c r="F11" s="1402"/>
      <c r="G11" s="1402"/>
      <c r="H11" s="1402"/>
      <c r="I11" s="1402"/>
      <c r="J11" s="1402"/>
      <c r="K11" s="1402"/>
      <c r="L11" s="1402"/>
      <c r="M11" s="1402"/>
      <c r="N11" s="1402"/>
      <c r="O11" s="1402"/>
      <c r="P11" s="1403"/>
      <c r="Q11" s="590"/>
    </row>
    <row r="12" spans="1:17" ht="12.75" customHeight="1" x14ac:dyDescent="0.25">
      <c r="A12" s="5"/>
      <c r="B12" s="6" t="s">
        <v>18</v>
      </c>
      <c r="C12" s="1404" t="s">
        <v>19</v>
      </c>
      <c r="D12" s="1404"/>
      <c r="E12" s="1404"/>
      <c r="F12" s="1404"/>
      <c r="G12" s="1404"/>
      <c r="H12" s="1404"/>
      <c r="I12" s="1404"/>
      <c r="J12" s="1404"/>
      <c r="K12" s="1404"/>
      <c r="L12" s="1404"/>
      <c r="M12" s="1404"/>
      <c r="N12" s="1404"/>
      <c r="O12" s="1404"/>
      <c r="P12" s="1405"/>
      <c r="Q12" s="590"/>
    </row>
    <row r="13" spans="1:17" ht="12.75" customHeight="1" x14ac:dyDescent="0.25">
      <c r="A13" s="5"/>
      <c r="B13" s="6" t="s">
        <v>20</v>
      </c>
      <c r="C13" s="1404"/>
      <c r="D13" s="1404"/>
      <c r="E13" s="1404"/>
      <c r="F13" s="1404"/>
      <c r="G13" s="1404"/>
      <c r="H13" s="1404"/>
      <c r="I13" s="1404"/>
      <c r="J13" s="1404"/>
      <c r="K13" s="1404"/>
      <c r="L13" s="1404"/>
      <c r="M13" s="1404"/>
      <c r="N13" s="1404"/>
      <c r="O13" s="1404"/>
      <c r="P13" s="1405"/>
      <c r="Q13" s="590"/>
    </row>
    <row r="14" spans="1:17" ht="12.75" customHeight="1" x14ac:dyDescent="0.25">
      <c r="A14" s="8"/>
      <c r="B14" s="9"/>
      <c r="C14" s="10"/>
      <c r="D14" s="10"/>
      <c r="E14" s="10"/>
      <c r="F14" s="10"/>
      <c r="G14" s="10"/>
      <c r="H14" s="10"/>
      <c r="I14" s="10"/>
      <c r="J14" s="10"/>
      <c r="K14" s="10"/>
      <c r="L14" s="10"/>
      <c r="M14" s="10"/>
      <c r="N14" s="10"/>
      <c r="O14" s="10"/>
      <c r="P14" s="11"/>
      <c r="Q14" s="590"/>
    </row>
    <row r="15" spans="1:17" s="12" customFormat="1" ht="12.75" customHeight="1" x14ac:dyDescent="0.25">
      <c r="A15" s="1383" t="s">
        <v>459</v>
      </c>
      <c r="B15" s="1386" t="s">
        <v>22</v>
      </c>
      <c r="C15" s="1389" t="s">
        <v>23</v>
      </c>
      <c r="D15" s="1390"/>
      <c r="E15" s="1390"/>
      <c r="F15" s="1390"/>
      <c r="G15" s="1390"/>
      <c r="H15" s="1390"/>
      <c r="I15" s="1390"/>
      <c r="J15" s="1390"/>
      <c r="K15" s="1390"/>
      <c r="L15" s="1390"/>
      <c r="M15" s="1390"/>
      <c r="N15" s="1390"/>
      <c r="O15" s="1390"/>
      <c r="P15" s="1391"/>
      <c r="Q15" s="591"/>
    </row>
    <row r="16" spans="1:17" s="12" customFormat="1" ht="12.75" customHeight="1" x14ac:dyDescent="0.25">
      <c r="A16" s="1415"/>
      <c r="B16" s="1387"/>
      <c r="C16" s="1392" t="s">
        <v>24</v>
      </c>
      <c r="D16" s="1394" t="s">
        <v>25</v>
      </c>
      <c r="E16" s="1396" t="s">
        <v>26</v>
      </c>
      <c r="F16" s="1398" t="s">
        <v>27</v>
      </c>
      <c r="G16" s="1377" t="s">
        <v>28</v>
      </c>
      <c r="H16" s="1379" t="s">
        <v>29</v>
      </c>
      <c r="I16" s="1400" t="s">
        <v>30</v>
      </c>
      <c r="J16" s="1377" t="s">
        <v>31</v>
      </c>
      <c r="K16" s="1379" t="s">
        <v>32</v>
      </c>
      <c r="L16" s="1381" t="s">
        <v>33</v>
      </c>
      <c r="M16" s="1377" t="s">
        <v>34</v>
      </c>
      <c r="N16" s="1379" t="s">
        <v>35</v>
      </c>
      <c r="O16" s="1408" t="s">
        <v>36</v>
      </c>
      <c r="P16" s="1406" t="s">
        <v>37</v>
      </c>
      <c r="Q16" s="591"/>
    </row>
    <row r="17" spans="1:17" s="13" customFormat="1" ht="64.5" customHeight="1" thickBot="1" x14ac:dyDescent="0.3">
      <c r="A17" s="1407"/>
      <c r="B17" s="1388"/>
      <c r="C17" s="1393"/>
      <c r="D17" s="1395"/>
      <c r="E17" s="1397"/>
      <c r="F17" s="1399"/>
      <c r="G17" s="1378"/>
      <c r="H17" s="1380"/>
      <c r="I17" s="1401"/>
      <c r="J17" s="1378"/>
      <c r="K17" s="1380"/>
      <c r="L17" s="1382"/>
      <c r="M17" s="1378"/>
      <c r="N17" s="1380"/>
      <c r="O17" s="1409"/>
      <c r="P17" s="1407"/>
      <c r="Q17" s="592"/>
    </row>
    <row r="18" spans="1:17" s="13" customFormat="1" ht="9.75" customHeight="1" thickTop="1" x14ac:dyDescent="0.25">
      <c r="A18" s="14" t="s">
        <v>38</v>
      </c>
      <c r="B18" s="14">
        <v>2</v>
      </c>
      <c r="C18" s="14">
        <v>8</v>
      </c>
      <c r="D18" s="15"/>
      <c r="E18" s="16"/>
      <c r="F18" s="17">
        <v>9</v>
      </c>
      <c r="G18" s="15"/>
      <c r="H18" s="16"/>
      <c r="I18" s="17">
        <v>10</v>
      </c>
      <c r="J18" s="18"/>
      <c r="K18" s="16"/>
      <c r="L18" s="17">
        <v>11</v>
      </c>
      <c r="M18" s="15"/>
      <c r="N18" s="16"/>
      <c r="O18" s="17"/>
      <c r="P18" s="19">
        <v>12</v>
      </c>
    </row>
    <row r="19" spans="1:17" s="29" customFormat="1" hidden="1" x14ac:dyDescent="0.25">
      <c r="A19" s="20"/>
      <c r="B19" s="21" t="s">
        <v>39</v>
      </c>
      <c r="C19" s="162"/>
      <c r="D19" s="22"/>
      <c r="E19" s="23"/>
      <c r="F19" s="24"/>
      <c r="G19" s="25"/>
      <c r="H19" s="26"/>
      <c r="I19" s="24"/>
      <c r="J19" s="27"/>
      <c r="K19" s="26"/>
      <c r="L19" s="24"/>
      <c r="M19" s="25"/>
      <c r="N19" s="26"/>
      <c r="O19" s="24"/>
      <c r="P19" s="28"/>
    </row>
    <row r="20" spans="1:17" s="29" customFormat="1" ht="12.75" thickBot="1" x14ac:dyDescent="0.3">
      <c r="A20" s="30"/>
      <c r="B20" s="31" t="s">
        <v>40</v>
      </c>
      <c r="C20" s="552">
        <f>F20+I20+L20+O20</f>
        <v>1202544</v>
      </c>
      <c r="D20" s="32">
        <f t="shared" ref="D20:E20" si="0">SUM(D21,D24,D25,D41,D43)</f>
        <v>552494</v>
      </c>
      <c r="E20" s="33">
        <f t="shared" si="0"/>
        <v>0</v>
      </c>
      <c r="F20" s="34">
        <f>SUM(F21,F24,F25,F41,F43)</f>
        <v>552494</v>
      </c>
      <c r="G20" s="32">
        <f t="shared" ref="G20:H20" si="1">SUM(G21,G24,G43)</f>
        <v>629841</v>
      </c>
      <c r="H20" s="33">
        <f t="shared" si="1"/>
        <v>1218</v>
      </c>
      <c r="I20" s="34">
        <f>SUM(I21,I24,I43)</f>
        <v>631059</v>
      </c>
      <c r="J20" s="35">
        <f t="shared" ref="J20:K20" si="2">SUM(J21,J26,J43)</f>
        <v>18991</v>
      </c>
      <c r="K20" s="33">
        <f t="shared" si="2"/>
        <v>0</v>
      </c>
      <c r="L20" s="34">
        <f>SUM(L21,L26,L43)</f>
        <v>18991</v>
      </c>
      <c r="M20" s="32">
        <f t="shared" ref="M20:O20" si="3">SUM(M21,M45)</f>
        <v>0</v>
      </c>
      <c r="N20" s="33">
        <f t="shared" si="3"/>
        <v>0</v>
      </c>
      <c r="O20" s="34">
        <f t="shared" si="3"/>
        <v>0</v>
      </c>
      <c r="P20" s="36"/>
    </row>
    <row r="21" spans="1:17" ht="12.75" thickTop="1" x14ac:dyDescent="0.25">
      <c r="A21" s="37"/>
      <c r="B21" s="38" t="s">
        <v>41</v>
      </c>
      <c r="C21" s="553">
        <f t="shared" ref="C21:C84" si="4">F21+I21+L21+O21</f>
        <v>6328</v>
      </c>
      <c r="D21" s="39">
        <f t="shared" ref="D21:E21" si="5">SUM(D22:D23)</f>
        <v>0</v>
      </c>
      <c r="E21" s="40">
        <f t="shared" si="5"/>
        <v>0</v>
      </c>
      <c r="F21" s="41">
        <f>SUM(F22:F23)</f>
        <v>0</v>
      </c>
      <c r="G21" s="39">
        <f t="shared" ref="G21:H21" si="6">SUM(G22:G23)</f>
        <v>0</v>
      </c>
      <c r="H21" s="40">
        <f t="shared" si="6"/>
        <v>0</v>
      </c>
      <c r="I21" s="41">
        <f>SUM(I22:I23)</f>
        <v>0</v>
      </c>
      <c r="J21" s="42">
        <f t="shared" ref="J21:K21" si="7">SUM(J22:J23)</f>
        <v>6328</v>
      </c>
      <c r="K21" s="40">
        <f t="shared" si="7"/>
        <v>0</v>
      </c>
      <c r="L21" s="41">
        <f>SUM(L22:L23)</f>
        <v>6328</v>
      </c>
      <c r="M21" s="39">
        <f t="shared" ref="M21:O21" si="8">SUM(M22:M23)</f>
        <v>0</v>
      </c>
      <c r="N21" s="40">
        <f t="shared" si="8"/>
        <v>0</v>
      </c>
      <c r="O21" s="41">
        <f t="shared" si="8"/>
        <v>0</v>
      </c>
      <c r="P21" s="43"/>
    </row>
    <row r="22" spans="1:17" hidden="1" x14ac:dyDescent="0.25">
      <c r="A22" s="44"/>
      <c r="B22" s="45" t="s">
        <v>42</v>
      </c>
      <c r="C22" s="554">
        <f t="shared" si="4"/>
        <v>0</v>
      </c>
      <c r="D22" s="46"/>
      <c r="E22" s="47"/>
      <c r="F22" s="48">
        <f>D22+E22</f>
        <v>0</v>
      </c>
      <c r="G22" s="46"/>
      <c r="H22" s="47"/>
      <c r="I22" s="48">
        <f>G22+H22</f>
        <v>0</v>
      </c>
      <c r="J22" s="49"/>
      <c r="K22" s="47"/>
      <c r="L22" s="48">
        <f>J22+K22</f>
        <v>0</v>
      </c>
      <c r="M22" s="46"/>
      <c r="N22" s="47"/>
      <c r="O22" s="48">
        <f>M22+N22</f>
        <v>0</v>
      </c>
      <c r="P22" s="50"/>
    </row>
    <row r="23" spans="1:17" x14ac:dyDescent="0.25">
      <c r="A23" s="51"/>
      <c r="B23" s="52" t="s">
        <v>43</v>
      </c>
      <c r="C23" s="555">
        <f t="shared" si="4"/>
        <v>6328</v>
      </c>
      <c r="D23" s="53"/>
      <c r="E23" s="54"/>
      <c r="F23" s="55">
        <f t="shared" ref="F23:F25" si="9">D23+E23</f>
        <v>0</v>
      </c>
      <c r="G23" s="53"/>
      <c r="H23" s="54"/>
      <c r="I23" s="55">
        <f t="shared" ref="I23:I24" si="10">G23+H23</f>
        <v>0</v>
      </c>
      <c r="J23" s="56">
        <v>6328</v>
      </c>
      <c r="K23" s="54">
        <v>0</v>
      </c>
      <c r="L23" s="55">
        <f>J23+K23</f>
        <v>6328</v>
      </c>
      <c r="M23" s="53"/>
      <c r="N23" s="54"/>
      <c r="O23" s="55">
        <f>M23+N23</f>
        <v>0</v>
      </c>
      <c r="P23" s="57"/>
    </row>
    <row r="24" spans="1:17" s="29" customFormat="1" ht="30" customHeight="1" thickBot="1" x14ac:dyDescent="0.3">
      <c r="A24" s="300">
        <v>19300</v>
      </c>
      <c r="B24" s="300" t="s">
        <v>44</v>
      </c>
      <c r="C24" s="556">
        <f>F24+I24</f>
        <v>1183553</v>
      </c>
      <c r="D24" s="301">
        <v>552494</v>
      </c>
      <c r="E24" s="302">
        <v>0</v>
      </c>
      <c r="F24" s="303">
        <f t="shared" si="9"/>
        <v>552494</v>
      </c>
      <c r="G24" s="301">
        <v>629841</v>
      </c>
      <c r="H24" s="302">
        <v>1218</v>
      </c>
      <c r="I24" s="303">
        <f t="shared" si="10"/>
        <v>631059</v>
      </c>
      <c r="J24" s="304" t="s">
        <v>45</v>
      </c>
      <c r="K24" s="305" t="s">
        <v>45</v>
      </c>
      <c r="L24" s="308" t="s">
        <v>45</v>
      </c>
      <c r="M24" s="306" t="s">
        <v>45</v>
      </c>
      <c r="N24" s="307" t="s">
        <v>45</v>
      </c>
      <c r="O24" s="308" t="s">
        <v>45</v>
      </c>
      <c r="P24" s="210" t="s">
        <v>46</v>
      </c>
    </row>
    <row r="25" spans="1:17" s="29" customFormat="1" ht="24.75" hidden="1" thickTop="1" x14ac:dyDescent="0.25">
      <c r="A25" s="58"/>
      <c r="B25" s="59" t="s">
        <v>47</v>
      </c>
      <c r="C25" s="557">
        <f>F25</f>
        <v>0</v>
      </c>
      <c r="D25" s="60"/>
      <c r="E25" s="61"/>
      <c r="F25" s="62">
        <f t="shared" si="9"/>
        <v>0</v>
      </c>
      <c r="G25" s="63" t="s">
        <v>45</v>
      </c>
      <c r="H25" s="64" t="s">
        <v>45</v>
      </c>
      <c r="I25" s="65" t="s">
        <v>45</v>
      </c>
      <c r="J25" s="66" t="s">
        <v>45</v>
      </c>
      <c r="K25" s="67" t="s">
        <v>45</v>
      </c>
      <c r="L25" s="65" t="s">
        <v>45</v>
      </c>
      <c r="M25" s="68" t="s">
        <v>45</v>
      </c>
      <c r="N25" s="67" t="s">
        <v>45</v>
      </c>
      <c r="O25" s="65" t="s">
        <v>45</v>
      </c>
      <c r="P25" s="69"/>
    </row>
    <row r="26" spans="1:17" s="29" customFormat="1" ht="36.75" thickTop="1" x14ac:dyDescent="0.25">
      <c r="A26" s="59">
        <v>21300</v>
      </c>
      <c r="B26" s="59" t="s">
        <v>48</v>
      </c>
      <c r="C26" s="557">
        <f>L26</f>
        <v>12663</v>
      </c>
      <c r="D26" s="68" t="s">
        <v>45</v>
      </c>
      <c r="E26" s="67" t="s">
        <v>45</v>
      </c>
      <c r="F26" s="65" t="s">
        <v>45</v>
      </c>
      <c r="G26" s="68" t="s">
        <v>45</v>
      </c>
      <c r="H26" s="67" t="s">
        <v>45</v>
      </c>
      <c r="I26" s="65" t="s">
        <v>45</v>
      </c>
      <c r="J26" s="66">
        <f t="shared" ref="J26:K26" si="11">SUM(J27,J31,J33,J36)</f>
        <v>12663</v>
      </c>
      <c r="K26" s="67">
        <f t="shared" si="11"/>
        <v>0</v>
      </c>
      <c r="L26" s="178">
        <f>SUM(L27,L31,L33,L36)</f>
        <v>12663</v>
      </c>
      <c r="M26" s="68" t="s">
        <v>45</v>
      </c>
      <c r="N26" s="67" t="s">
        <v>45</v>
      </c>
      <c r="O26" s="65" t="s">
        <v>45</v>
      </c>
      <c r="P26" s="69"/>
    </row>
    <row r="27" spans="1:17" s="29" customFormat="1" ht="24" hidden="1" x14ac:dyDescent="0.25">
      <c r="A27" s="70">
        <v>21350</v>
      </c>
      <c r="B27" s="59" t="s">
        <v>49</v>
      </c>
      <c r="C27" s="557">
        <f>L27</f>
        <v>0</v>
      </c>
      <c r="D27" s="68" t="s">
        <v>45</v>
      </c>
      <c r="E27" s="67" t="s">
        <v>45</v>
      </c>
      <c r="F27" s="65" t="s">
        <v>45</v>
      </c>
      <c r="G27" s="68" t="s">
        <v>45</v>
      </c>
      <c r="H27" s="67" t="s">
        <v>45</v>
      </c>
      <c r="I27" s="65" t="s">
        <v>45</v>
      </c>
      <c r="J27" s="66">
        <f t="shared" ref="J27:K27" si="12">SUM(J28:J30)</f>
        <v>0</v>
      </c>
      <c r="K27" s="67">
        <f t="shared" si="12"/>
        <v>0</v>
      </c>
      <c r="L27" s="178">
        <f>SUM(L28:L30)</f>
        <v>0</v>
      </c>
      <c r="M27" s="68" t="s">
        <v>45</v>
      </c>
      <c r="N27" s="67" t="s">
        <v>45</v>
      </c>
      <c r="O27" s="65" t="s">
        <v>45</v>
      </c>
      <c r="P27" s="69"/>
    </row>
    <row r="28" spans="1:17" hidden="1" x14ac:dyDescent="0.25">
      <c r="A28" s="44">
        <v>21351</v>
      </c>
      <c r="B28" s="71" t="s">
        <v>50</v>
      </c>
      <c r="C28" s="558">
        <f t="shared" ref="C28:C40" si="13">L28</f>
        <v>0</v>
      </c>
      <c r="D28" s="72" t="s">
        <v>45</v>
      </c>
      <c r="E28" s="73" t="s">
        <v>45</v>
      </c>
      <c r="F28" s="74" t="s">
        <v>45</v>
      </c>
      <c r="G28" s="72" t="s">
        <v>45</v>
      </c>
      <c r="H28" s="73" t="s">
        <v>45</v>
      </c>
      <c r="I28" s="74" t="s">
        <v>45</v>
      </c>
      <c r="J28" s="75"/>
      <c r="K28" s="76"/>
      <c r="L28" s="187">
        <f t="shared" ref="L28:L30" si="14">J28+K28</f>
        <v>0</v>
      </c>
      <c r="M28" s="77" t="s">
        <v>45</v>
      </c>
      <c r="N28" s="76" t="s">
        <v>45</v>
      </c>
      <c r="O28" s="74" t="s">
        <v>45</v>
      </c>
      <c r="P28" s="78"/>
    </row>
    <row r="29" spans="1:17" hidden="1" x14ac:dyDescent="0.25">
      <c r="A29" s="51">
        <v>21352</v>
      </c>
      <c r="B29" s="79" t="s">
        <v>51</v>
      </c>
      <c r="C29" s="559">
        <f t="shared" si="13"/>
        <v>0</v>
      </c>
      <c r="D29" s="80" t="s">
        <v>45</v>
      </c>
      <c r="E29" s="81" t="s">
        <v>45</v>
      </c>
      <c r="F29" s="82" t="s">
        <v>45</v>
      </c>
      <c r="G29" s="80" t="s">
        <v>45</v>
      </c>
      <c r="H29" s="81" t="s">
        <v>45</v>
      </c>
      <c r="I29" s="82" t="s">
        <v>45</v>
      </c>
      <c r="J29" s="83"/>
      <c r="K29" s="84"/>
      <c r="L29" s="192">
        <f t="shared" si="14"/>
        <v>0</v>
      </c>
      <c r="M29" s="86" t="s">
        <v>45</v>
      </c>
      <c r="N29" s="84" t="s">
        <v>45</v>
      </c>
      <c r="O29" s="82" t="s">
        <v>45</v>
      </c>
      <c r="P29" s="87"/>
    </row>
    <row r="30" spans="1:17" ht="24" hidden="1" x14ac:dyDescent="0.25">
      <c r="A30" s="51">
        <v>21359</v>
      </c>
      <c r="B30" s="79" t="s">
        <v>52</v>
      </c>
      <c r="C30" s="559">
        <f t="shared" si="13"/>
        <v>0</v>
      </c>
      <c r="D30" s="80" t="s">
        <v>45</v>
      </c>
      <c r="E30" s="81" t="s">
        <v>45</v>
      </c>
      <c r="F30" s="82" t="s">
        <v>45</v>
      </c>
      <c r="G30" s="80" t="s">
        <v>45</v>
      </c>
      <c r="H30" s="81" t="s">
        <v>45</v>
      </c>
      <c r="I30" s="82" t="s">
        <v>45</v>
      </c>
      <c r="J30" s="83"/>
      <c r="K30" s="84"/>
      <c r="L30" s="192">
        <f t="shared" si="14"/>
        <v>0</v>
      </c>
      <c r="M30" s="86" t="s">
        <v>45</v>
      </c>
      <c r="N30" s="84" t="s">
        <v>45</v>
      </c>
      <c r="O30" s="82" t="s">
        <v>45</v>
      </c>
      <c r="P30" s="87"/>
    </row>
    <row r="31" spans="1:17" s="29" customFormat="1" ht="36" hidden="1" x14ac:dyDescent="0.25">
      <c r="A31" s="70">
        <v>21370</v>
      </c>
      <c r="B31" s="59" t="s">
        <v>53</v>
      </c>
      <c r="C31" s="557">
        <f t="shared" si="13"/>
        <v>0</v>
      </c>
      <c r="D31" s="68" t="s">
        <v>45</v>
      </c>
      <c r="E31" s="67" t="s">
        <v>45</v>
      </c>
      <c r="F31" s="65" t="s">
        <v>45</v>
      </c>
      <c r="G31" s="68" t="s">
        <v>45</v>
      </c>
      <c r="H31" s="67" t="s">
        <v>45</v>
      </c>
      <c r="I31" s="65" t="s">
        <v>45</v>
      </c>
      <c r="J31" s="66">
        <f t="shared" ref="J31:K31" si="15">SUM(J32)</f>
        <v>0</v>
      </c>
      <c r="K31" s="67">
        <f t="shared" si="15"/>
        <v>0</v>
      </c>
      <c r="L31" s="178">
        <f>SUM(L32)</f>
        <v>0</v>
      </c>
      <c r="M31" s="68" t="s">
        <v>45</v>
      </c>
      <c r="N31" s="67" t="s">
        <v>45</v>
      </c>
      <c r="O31" s="65" t="s">
        <v>45</v>
      </c>
      <c r="P31" s="69"/>
    </row>
    <row r="32" spans="1:17" ht="36" hidden="1" x14ac:dyDescent="0.25">
      <c r="A32" s="88">
        <v>21379</v>
      </c>
      <c r="B32" s="89" t="s">
        <v>54</v>
      </c>
      <c r="C32" s="560">
        <f t="shared" si="13"/>
        <v>0</v>
      </c>
      <c r="D32" s="90" t="s">
        <v>45</v>
      </c>
      <c r="E32" s="91" t="s">
        <v>45</v>
      </c>
      <c r="F32" s="92" t="s">
        <v>45</v>
      </c>
      <c r="G32" s="90" t="s">
        <v>45</v>
      </c>
      <c r="H32" s="91" t="s">
        <v>45</v>
      </c>
      <c r="I32" s="92" t="s">
        <v>45</v>
      </c>
      <c r="J32" s="93"/>
      <c r="K32" s="94"/>
      <c r="L32" s="247">
        <f>J32+K32</f>
        <v>0</v>
      </c>
      <c r="M32" s="95" t="s">
        <v>45</v>
      </c>
      <c r="N32" s="94" t="s">
        <v>45</v>
      </c>
      <c r="O32" s="92" t="s">
        <v>45</v>
      </c>
      <c r="P32" s="96"/>
    </row>
    <row r="33" spans="1:16" s="29" customFormat="1" x14ac:dyDescent="0.25">
      <c r="A33" s="70">
        <v>21380</v>
      </c>
      <c r="B33" s="59" t="s">
        <v>55</v>
      </c>
      <c r="C33" s="557">
        <f t="shared" si="13"/>
        <v>9219</v>
      </c>
      <c r="D33" s="68" t="s">
        <v>45</v>
      </c>
      <c r="E33" s="67" t="s">
        <v>45</v>
      </c>
      <c r="F33" s="65" t="s">
        <v>45</v>
      </c>
      <c r="G33" s="68" t="s">
        <v>45</v>
      </c>
      <c r="H33" s="67" t="s">
        <v>45</v>
      </c>
      <c r="I33" s="65" t="s">
        <v>45</v>
      </c>
      <c r="J33" s="66">
        <f t="shared" ref="J33:K33" si="16">SUM(J34:J35)</f>
        <v>9219</v>
      </c>
      <c r="K33" s="67">
        <f t="shared" si="16"/>
        <v>0</v>
      </c>
      <c r="L33" s="178">
        <f>SUM(L34:L35)</f>
        <v>9219</v>
      </c>
      <c r="M33" s="68" t="s">
        <v>45</v>
      </c>
      <c r="N33" s="67" t="s">
        <v>45</v>
      </c>
      <c r="O33" s="65" t="s">
        <v>45</v>
      </c>
      <c r="P33" s="69"/>
    </row>
    <row r="34" spans="1:16" ht="18.75" customHeight="1" x14ac:dyDescent="0.25">
      <c r="A34" s="88">
        <v>21381</v>
      </c>
      <c r="B34" s="89" t="s">
        <v>56</v>
      </c>
      <c r="C34" s="560">
        <f t="shared" si="13"/>
        <v>9219</v>
      </c>
      <c r="D34" s="90" t="s">
        <v>45</v>
      </c>
      <c r="E34" s="91" t="s">
        <v>45</v>
      </c>
      <c r="F34" s="92" t="s">
        <v>45</v>
      </c>
      <c r="G34" s="90" t="s">
        <v>45</v>
      </c>
      <c r="H34" s="91" t="s">
        <v>45</v>
      </c>
      <c r="I34" s="92" t="s">
        <v>45</v>
      </c>
      <c r="J34" s="93">
        <v>9219</v>
      </c>
      <c r="K34" s="94"/>
      <c r="L34" s="247">
        <f t="shared" ref="L34:L35" si="17">J34+K34</f>
        <v>9219</v>
      </c>
      <c r="M34" s="95" t="s">
        <v>45</v>
      </c>
      <c r="N34" s="94" t="s">
        <v>45</v>
      </c>
      <c r="O34" s="92" t="s">
        <v>45</v>
      </c>
      <c r="P34" s="423"/>
    </row>
    <row r="35" spans="1:16" ht="24" hidden="1" x14ac:dyDescent="0.25">
      <c r="A35" s="52">
        <v>21383</v>
      </c>
      <c r="B35" s="79" t="s">
        <v>57</v>
      </c>
      <c r="C35" s="559">
        <f t="shared" si="13"/>
        <v>0</v>
      </c>
      <c r="D35" s="80" t="s">
        <v>45</v>
      </c>
      <c r="E35" s="81" t="s">
        <v>45</v>
      </c>
      <c r="F35" s="82" t="s">
        <v>45</v>
      </c>
      <c r="G35" s="80" t="s">
        <v>45</v>
      </c>
      <c r="H35" s="81" t="s">
        <v>45</v>
      </c>
      <c r="I35" s="82" t="s">
        <v>45</v>
      </c>
      <c r="J35" s="83"/>
      <c r="K35" s="84"/>
      <c r="L35" s="192">
        <f t="shared" si="17"/>
        <v>0</v>
      </c>
      <c r="M35" s="86" t="s">
        <v>45</v>
      </c>
      <c r="N35" s="84" t="s">
        <v>45</v>
      </c>
      <c r="O35" s="82" t="s">
        <v>45</v>
      </c>
      <c r="P35" s="87"/>
    </row>
    <row r="36" spans="1:16" s="29" customFormat="1" ht="25.5" customHeight="1" x14ac:dyDescent="0.25">
      <c r="A36" s="70">
        <v>21390</v>
      </c>
      <c r="B36" s="59" t="s">
        <v>58</v>
      </c>
      <c r="C36" s="557">
        <f t="shared" si="13"/>
        <v>3444</v>
      </c>
      <c r="D36" s="68" t="s">
        <v>45</v>
      </c>
      <c r="E36" s="67" t="s">
        <v>45</v>
      </c>
      <c r="F36" s="65" t="s">
        <v>45</v>
      </c>
      <c r="G36" s="68" t="s">
        <v>45</v>
      </c>
      <c r="H36" s="67" t="s">
        <v>45</v>
      </c>
      <c r="I36" s="65" t="s">
        <v>45</v>
      </c>
      <c r="J36" s="66">
        <f t="shared" ref="J36:K36" si="18">SUM(J37:J40)</f>
        <v>3444</v>
      </c>
      <c r="K36" s="67">
        <f t="shared" si="18"/>
        <v>0</v>
      </c>
      <c r="L36" s="178">
        <f>SUM(L37:L40)</f>
        <v>3444</v>
      </c>
      <c r="M36" s="68" t="s">
        <v>45</v>
      </c>
      <c r="N36" s="67" t="s">
        <v>45</v>
      </c>
      <c r="O36" s="65" t="s">
        <v>45</v>
      </c>
      <c r="P36" s="69"/>
    </row>
    <row r="37" spans="1:16" ht="24" hidden="1" x14ac:dyDescent="0.25">
      <c r="A37" s="45">
        <v>21391</v>
      </c>
      <c r="B37" s="71" t="s">
        <v>59</v>
      </c>
      <c r="C37" s="558">
        <f t="shared" si="13"/>
        <v>0</v>
      </c>
      <c r="D37" s="72" t="s">
        <v>45</v>
      </c>
      <c r="E37" s="73" t="s">
        <v>45</v>
      </c>
      <c r="F37" s="74" t="s">
        <v>45</v>
      </c>
      <c r="G37" s="72" t="s">
        <v>45</v>
      </c>
      <c r="H37" s="73" t="s">
        <v>45</v>
      </c>
      <c r="I37" s="74" t="s">
        <v>45</v>
      </c>
      <c r="J37" s="75"/>
      <c r="K37" s="76"/>
      <c r="L37" s="187">
        <f t="shared" ref="L37:L40" si="19">J37+K37</f>
        <v>0</v>
      </c>
      <c r="M37" s="77" t="s">
        <v>45</v>
      </c>
      <c r="N37" s="76" t="s">
        <v>45</v>
      </c>
      <c r="O37" s="74" t="s">
        <v>45</v>
      </c>
      <c r="P37" s="78"/>
    </row>
    <row r="38" spans="1:16" hidden="1" x14ac:dyDescent="0.25">
      <c r="A38" s="52">
        <v>21393</v>
      </c>
      <c r="B38" s="79" t="s">
        <v>60</v>
      </c>
      <c r="C38" s="559">
        <f t="shared" si="13"/>
        <v>0</v>
      </c>
      <c r="D38" s="80" t="s">
        <v>45</v>
      </c>
      <c r="E38" s="81" t="s">
        <v>45</v>
      </c>
      <c r="F38" s="82" t="s">
        <v>45</v>
      </c>
      <c r="G38" s="80" t="s">
        <v>45</v>
      </c>
      <c r="H38" s="81" t="s">
        <v>45</v>
      </c>
      <c r="I38" s="82" t="s">
        <v>45</v>
      </c>
      <c r="J38" s="83"/>
      <c r="K38" s="84"/>
      <c r="L38" s="192">
        <f t="shared" si="19"/>
        <v>0</v>
      </c>
      <c r="M38" s="86" t="s">
        <v>45</v>
      </c>
      <c r="N38" s="84" t="s">
        <v>45</v>
      </c>
      <c r="O38" s="82" t="s">
        <v>45</v>
      </c>
      <c r="P38" s="87"/>
    </row>
    <row r="39" spans="1:16" hidden="1" x14ac:dyDescent="0.25">
      <c r="A39" s="52">
        <v>21395</v>
      </c>
      <c r="B39" s="79" t="s">
        <v>61</v>
      </c>
      <c r="C39" s="559">
        <f t="shared" si="13"/>
        <v>0</v>
      </c>
      <c r="D39" s="80" t="s">
        <v>45</v>
      </c>
      <c r="E39" s="81" t="s">
        <v>45</v>
      </c>
      <c r="F39" s="82" t="s">
        <v>45</v>
      </c>
      <c r="G39" s="80" t="s">
        <v>45</v>
      </c>
      <c r="H39" s="81" t="s">
        <v>45</v>
      </c>
      <c r="I39" s="82" t="s">
        <v>45</v>
      </c>
      <c r="J39" s="83"/>
      <c r="K39" s="84"/>
      <c r="L39" s="192">
        <f t="shared" si="19"/>
        <v>0</v>
      </c>
      <c r="M39" s="86" t="s">
        <v>45</v>
      </c>
      <c r="N39" s="84" t="s">
        <v>45</v>
      </c>
      <c r="O39" s="82" t="s">
        <v>45</v>
      </c>
      <c r="P39" s="87"/>
    </row>
    <row r="40" spans="1:16" ht="30" customHeight="1" x14ac:dyDescent="0.25">
      <c r="A40" s="98">
        <v>21399</v>
      </c>
      <c r="B40" s="99" t="s">
        <v>62</v>
      </c>
      <c r="C40" s="561">
        <f t="shared" si="13"/>
        <v>3444</v>
      </c>
      <c r="D40" s="100" t="s">
        <v>45</v>
      </c>
      <c r="E40" s="101" t="s">
        <v>45</v>
      </c>
      <c r="F40" s="102" t="s">
        <v>45</v>
      </c>
      <c r="G40" s="100" t="s">
        <v>45</v>
      </c>
      <c r="H40" s="101" t="s">
        <v>45</v>
      </c>
      <c r="I40" s="102" t="s">
        <v>45</v>
      </c>
      <c r="J40" s="103">
        <v>3444</v>
      </c>
      <c r="K40" s="104"/>
      <c r="L40" s="216">
        <f t="shared" si="19"/>
        <v>3444</v>
      </c>
      <c r="M40" s="105" t="s">
        <v>45</v>
      </c>
      <c r="N40" s="104" t="s">
        <v>45</v>
      </c>
      <c r="O40" s="102" t="s">
        <v>45</v>
      </c>
      <c r="P40" s="106"/>
    </row>
    <row r="41" spans="1:16" s="29" customFormat="1" ht="26.25" hidden="1" customHeight="1" x14ac:dyDescent="0.25">
      <c r="A41" s="107">
        <v>21420</v>
      </c>
      <c r="B41" s="108" t="s">
        <v>63</v>
      </c>
      <c r="C41" s="562">
        <f>F41</f>
        <v>0</v>
      </c>
      <c r="D41" s="109">
        <f t="shared" ref="D41:E41" si="20">SUM(D42)</f>
        <v>0</v>
      </c>
      <c r="E41" s="110">
        <f t="shared" si="20"/>
        <v>0</v>
      </c>
      <c r="F41" s="111">
        <f>SUM(F42)</f>
        <v>0</v>
      </c>
      <c r="G41" s="109" t="s">
        <v>45</v>
      </c>
      <c r="H41" s="110" t="s">
        <v>45</v>
      </c>
      <c r="I41" s="112" t="s">
        <v>45</v>
      </c>
      <c r="J41" s="113" t="s">
        <v>45</v>
      </c>
      <c r="K41" s="114" t="s">
        <v>45</v>
      </c>
      <c r="L41" s="112" t="s">
        <v>45</v>
      </c>
      <c r="M41" s="115" t="s">
        <v>45</v>
      </c>
      <c r="N41" s="114" t="s">
        <v>45</v>
      </c>
      <c r="O41" s="112" t="s">
        <v>45</v>
      </c>
      <c r="P41" s="116"/>
    </row>
    <row r="42" spans="1:16" s="29" customFormat="1" ht="26.25" hidden="1" customHeight="1" x14ac:dyDescent="0.25">
      <c r="A42" s="98">
        <v>21429</v>
      </c>
      <c r="B42" s="99" t="s">
        <v>64</v>
      </c>
      <c r="C42" s="561">
        <f>F42</f>
        <v>0</v>
      </c>
      <c r="D42" s="117"/>
      <c r="E42" s="118"/>
      <c r="F42" s="119">
        <f>D42+E42</f>
        <v>0</v>
      </c>
      <c r="G42" s="120" t="s">
        <v>45</v>
      </c>
      <c r="H42" s="121" t="s">
        <v>45</v>
      </c>
      <c r="I42" s="102" t="s">
        <v>45</v>
      </c>
      <c r="J42" s="122" t="s">
        <v>45</v>
      </c>
      <c r="K42" s="101" t="s">
        <v>45</v>
      </c>
      <c r="L42" s="102" t="s">
        <v>45</v>
      </c>
      <c r="M42" s="100" t="s">
        <v>45</v>
      </c>
      <c r="N42" s="101" t="s">
        <v>45</v>
      </c>
      <c r="O42" s="102" t="s">
        <v>45</v>
      </c>
      <c r="P42" s="123"/>
    </row>
    <row r="43" spans="1:16" s="29" customFormat="1" ht="24" hidden="1" x14ac:dyDescent="0.25">
      <c r="A43" s="70">
        <v>21490</v>
      </c>
      <c r="B43" s="59" t="s">
        <v>65</v>
      </c>
      <c r="C43" s="563">
        <f>F43+I43+L43</f>
        <v>0</v>
      </c>
      <c r="D43" s="124">
        <f t="shared" ref="D43:E43" si="21">D44</f>
        <v>0</v>
      </c>
      <c r="E43" s="125">
        <f t="shared" si="21"/>
        <v>0</v>
      </c>
      <c r="F43" s="62">
        <f>F44</f>
        <v>0</v>
      </c>
      <c r="G43" s="124">
        <f t="shared" ref="G43:L43" si="22">G44</f>
        <v>0</v>
      </c>
      <c r="H43" s="125">
        <f t="shared" si="22"/>
        <v>0</v>
      </c>
      <c r="I43" s="62">
        <f t="shared" si="22"/>
        <v>0</v>
      </c>
      <c r="J43" s="126">
        <f t="shared" si="22"/>
        <v>0</v>
      </c>
      <c r="K43" s="125">
        <f t="shared" si="22"/>
        <v>0</v>
      </c>
      <c r="L43" s="62">
        <f t="shared" si="22"/>
        <v>0</v>
      </c>
      <c r="M43" s="68" t="s">
        <v>45</v>
      </c>
      <c r="N43" s="67" t="s">
        <v>45</v>
      </c>
      <c r="O43" s="65" t="s">
        <v>45</v>
      </c>
      <c r="P43" s="69"/>
    </row>
    <row r="44" spans="1:16" s="29" customFormat="1" ht="24" hidden="1" x14ac:dyDescent="0.25">
      <c r="A44" s="52">
        <v>21499</v>
      </c>
      <c r="B44" s="79" t="s">
        <v>66</v>
      </c>
      <c r="C44" s="564">
        <f>F44+I44+L44</f>
        <v>0</v>
      </c>
      <c r="D44" s="127"/>
      <c r="E44" s="128"/>
      <c r="F44" s="48">
        <f>D44+E44</f>
        <v>0</v>
      </c>
      <c r="G44" s="46"/>
      <c r="H44" s="47"/>
      <c r="I44" s="48">
        <f>G44+H44</f>
        <v>0</v>
      </c>
      <c r="J44" s="75"/>
      <c r="K44" s="76"/>
      <c r="L44" s="48">
        <f>J44+K44</f>
        <v>0</v>
      </c>
      <c r="M44" s="95" t="s">
        <v>45</v>
      </c>
      <c r="N44" s="94" t="s">
        <v>45</v>
      </c>
      <c r="O44" s="92" t="s">
        <v>45</v>
      </c>
      <c r="P44" s="96"/>
    </row>
    <row r="45" spans="1:16" ht="12.75" hidden="1" customHeight="1" x14ac:dyDescent="0.25">
      <c r="A45" s="129">
        <v>23000</v>
      </c>
      <c r="B45" s="130" t="s">
        <v>67</v>
      </c>
      <c r="C45" s="563">
        <f>O45</f>
        <v>0</v>
      </c>
      <c r="D45" s="131" t="s">
        <v>45</v>
      </c>
      <c r="E45" s="132" t="s">
        <v>45</v>
      </c>
      <c r="F45" s="102" t="s">
        <v>45</v>
      </c>
      <c r="G45" s="100" t="s">
        <v>45</v>
      </c>
      <c r="H45" s="101" t="s">
        <v>45</v>
      </c>
      <c r="I45" s="102" t="s">
        <v>45</v>
      </c>
      <c r="J45" s="122" t="s">
        <v>45</v>
      </c>
      <c r="K45" s="101" t="s">
        <v>45</v>
      </c>
      <c r="L45" s="102" t="s">
        <v>45</v>
      </c>
      <c r="M45" s="131">
        <f t="shared" ref="M45:O45" si="23">SUM(M46:M47)</f>
        <v>0</v>
      </c>
      <c r="N45" s="132">
        <f t="shared" si="23"/>
        <v>0</v>
      </c>
      <c r="O45" s="119">
        <f t="shared" si="23"/>
        <v>0</v>
      </c>
      <c r="P45" s="133"/>
    </row>
    <row r="46" spans="1:16" ht="24" hidden="1" x14ac:dyDescent="0.25">
      <c r="A46" s="134">
        <v>23410</v>
      </c>
      <c r="B46" s="135" t="s">
        <v>68</v>
      </c>
      <c r="C46" s="562">
        <f t="shared" ref="C46:C47" si="24">O46</f>
        <v>0</v>
      </c>
      <c r="D46" s="109" t="s">
        <v>45</v>
      </c>
      <c r="E46" s="110" t="s">
        <v>45</v>
      </c>
      <c r="F46" s="112" t="s">
        <v>45</v>
      </c>
      <c r="G46" s="115" t="s">
        <v>45</v>
      </c>
      <c r="H46" s="114" t="s">
        <v>45</v>
      </c>
      <c r="I46" s="112" t="s">
        <v>45</v>
      </c>
      <c r="J46" s="113" t="s">
        <v>45</v>
      </c>
      <c r="K46" s="114" t="s">
        <v>45</v>
      </c>
      <c r="L46" s="112" t="s">
        <v>45</v>
      </c>
      <c r="M46" s="136"/>
      <c r="N46" s="137"/>
      <c r="O46" s="111">
        <f t="shared" ref="O46:O47" si="25">M46+N46</f>
        <v>0</v>
      </c>
      <c r="P46" s="138"/>
    </row>
    <row r="47" spans="1:16" ht="24" hidden="1" x14ac:dyDescent="0.25">
      <c r="A47" s="134">
        <v>23510</v>
      </c>
      <c r="B47" s="135" t="s">
        <v>69</v>
      </c>
      <c r="C47" s="562">
        <f t="shared" si="24"/>
        <v>0</v>
      </c>
      <c r="D47" s="109" t="s">
        <v>45</v>
      </c>
      <c r="E47" s="110" t="s">
        <v>45</v>
      </c>
      <c r="F47" s="112" t="s">
        <v>45</v>
      </c>
      <c r="G47" s="115" t="s">
        <v>45</v>
      </c>
      <c r="H47" s="114" t="s">
        <v>45</v>
      </c>
      <c r="I47" s="112" t="s">
        <v>45</v>
      </c>
      <c r="J47" s="113" t="s">
        <v>45</v>
      </c>
      <c r="K47" s="114" t="s">
        <v>45</v>
      </c>
      <c r="L47" s="112" t="s">
        <v>45</v>
      </c>
      <c r="M47" s="136"/>
      <c r="N47" s="137"/>
      <c r="O47" s="111">
        <f t="shared" si="25"/>
        <v>0</v>
      </c>
      <c r="P47" s="138"/>
    </row>
    <row r="48" spans="1:16" hidden="1" x14ac:dyDescent="0.25">
      <c r="A48" s="139"/>
      <c r="B48" s="135"/>
      <c r="C48" s="565"/>
      <c r="D48" s="140"/>
      <c r="E48" s="141"/>
      <c r="F48" s="112"/>
      <c r="G48" s="115"/>
      <c r="H48" s="114"/>
      <c r="I48" s="112"/>
      <c r="J48" s="113"/>
      <c r="K48" s="114"/>
      <c r="L48" s="111"/>
      <c r="M48" s="109"/>
      <c r="N48" s="110"/>
      <c r="O48" s="111"/>
      <c r="P48" s="138"/>
    </row>
    <row r="49" spans="1:16" s="29" customFormat="1" hidden="1" x14ac:dyDescent="0.25">
      <c r="A49" s="142"/>
      <c r="B49" s="143" t="s">
        <v>70</v>
      </c>
      <c r="C49" s="566"/>
      <c r="D49" s="144"/>
      <c r="E49" s="145"/>
      <c r="F49" s="146"/>
      <c r="G49" s="144"/>
      <c r="H49" s="145"/>
      <c r="I49" s="146"/>
      <c r="J49" s="147"/>
      <c r="K49" s="145"/>
      <c r="L49" s="146"/>
      <c r="M49" s="144"/>
      <c r="N49" s="145"/>
      <c r="O49" s="146"/>
      <c r="P49" s="148"/>
    </row>
    <row r="50" spans="1:16" s="29" customFormat="1" ht="12.75" thickBot="1" x14ac:dyDescent="0.3">
      <c r="A50" s="149"/>
      <c r="B50" s="30" t="s">
        <v>71</v>
      </c>
      <c r="C50" s="567">
        <f t="shared" si="4"/>
        <v>1202544</v>
      </c>
      <c r="D50" s="150">
        <f t="shared" ref="D50:E50" si="26">SUM(D51,D269)</f>
        <v>552494</v>
      </c>
      <c r="E50" s="151">
        <f t="shared" si="26"/>
        <v>0</v>
      </c>
      <c r="F50" s="152">
        <f>SUM(F51,F269)</f>
        <v>552494</v>
      </c>
      <c r="G50" s="150">
        <f t="shared" ref="G50:O50" si="27">SUM(G51,G269)</f>
        <v>629841</v>
      </c>
      <c r="H50" s="151">
        <f t="shared" si="27"/>
        <v>1218</v>
      </c>
      <c r="I50" s="152">
        <f t="shared" si="27"/>
        <v>631059</v>
      </c>
      <c r="J50" s="153">
        <f t="shared" si="27"/>
        <v>18991</v>
      </c>
      <c r="K50" s="151">
        <f t="shared" si="27"/>
        <v>0</v>
      </c>
      <c r="L50" s="152">
        <f t="shared" si="27"/>
        <v>18991</v>
      </c>
      <c r="M50" s="150">
        <f t="shared" si="27"/>
        <v>0</v>
      </c>
      <c r="N50" s="151">
        <f t="shared" si="27"/>
        <v>0</v>
      </c>
      <c r="O50" s="152">
        <f t="shared" si="27"/>
        <v>0</v>
      </c>
      <c r="P50" s="154"/>
    </row>
    <row r="51" spans="1:16" s="29" customFormat="1" ht="36.75" thickTop="1" x14ac:dyDescent="0.25">
      <c r="A51" s="155"/>
      <c r="B51" s="156" t="s">
        <v>72</v>
      </c>
      <c r="C51" s="568">
        <f t="shared" si="4"/>
        <v>1202544</v>
      </c>
      <c r="D51" s="157">
        <f t="shared" ref="D51:E51" si="28">SUM(D52,D181)</f>
        <v>552494</v>
      </c>
      <c r="E51" s="158">
        <f t="shared" si="28"/>
        <v>0</v>
      </c>
      <c r="F51" s="159">
        <f>SUM(F52,F181)</f>
        <v>552494</v>
      </c>
      <c r="G51" s="157">
        <f t="shared" ref="G51:H51" si="29">SUM(G52,G181)</f>
        <v>629841</v>
      </c>
      <c r="H51" s="158">
        <f t="shared" si="29"/>
        <v>1218</v>
      </c>
      <c r="I51" s="159">
        <f>SUM(I52,I181)</f>
        <v>631059</v>
      </c>
      <c r="J51" s="160">
        <f t="shared" ref="J51:K51" si="30">SUM(J52,J181)</f>
        <v>18991</v>
      </c>
      <c r="K51" s="158">
        <f t="shared" si="30"/>
        <v>0</v>
      </c>
      <c r="L51" s="159">
        <f>SUM(L52,L181)</f>
        <v>18991</v>
      </c>
      <c r="M51" s="157">
        <f t="shared" ref="M51:O51" si="31">SUM(M52,M181)</f>
        <v>0</v>
      </c>
      <c r="N51" s="158">
        <f t="shared" si="31"/>
        <v>0</v>
      </c>
      <c r="O51" s="159">
        <f t="shared" si="31"/>
        <v>0</v>
      </c>
      <c r="P51" s="161"/>
    </row>
    <row r="52" spans="1:16" s="29" customFormat="1" ht="24" x14ac:dyDescent="0.25">
      <c r="A52" s="162"/>
      <c r="B52" s="20" t="s">
        <v>73</v>
      </c>
      <c r="C52" s="569">
        <f t="shared" si="4"/>
        <v>1177727</v>
      </c>
      <c r="D52" s="163">
        <f t="shared" ref="D52:E52" si="32">SUM(D53,D75,D160,D174)</f>
        <v>532677</v>
      </c>
      <c r="E52" s="164">
        <f t="shared" si="32"/>
        <v>0</v>
      </c>
      <c r="F52" s="165">
        <f>SUM(F53,F75,F160,F174)</f>
        <v>532677</v>
      </c>
      <c r="G52" s="163">
        <f t="shared" ref="G52:H52" si="33">SUM(G53,G75,G160,G174)</f>
        <v>624841</v>
      </c>
      <c r="H52" s="164">
        <f t="shared" si="33"/>
        <v>1218</v>
      </c>
      <c r="I52" s="165">
        <f>SUM(I53,I75,I160,I174)</f>
        <v>626059</v>
      </c>
      <c r="J52" s="166">
        <f t="shared" ref="J52:K52" si="34">SUM(J53,J75,J160,J174)</f>
        <v>18991</v>
      </c>
      <c r="K52" s="164">
        <f t="shared" si="34"/>
        <v>0</v>
      </c>
      <c r="L52" s="165">
        <f>SUM(L53,L75,L160,L174)</f>
        <v>18991</v>
      </c>
      <c r="M52" s="163">
        <f t="shared" ref="M52:O52" si="35">SUM(M53,M75,M160,M174)</f>
        <v>0</v>
      </c>
      <c r="N52" s="164">
        <f t="shared" si="35"/>
        <v>0</v>
      </c>
      <c r="O52" s="165">
        <f t="shared" si="35"/>
        <v>0</v>
      </c>
      <c r="P52" s="167"/>
    </row>
    <row r="53" spans="1:16" s="29" customFormat="1" x14ac:dyDescent="0.25">
      <c r="A53" s="168">
        <v>1000</v>
      </c>
      <c r="B53" s="168" t="s">
        <v>74</v>
      </c>
      <c r="C53" s="570">
        <f t="shared" si="4"/>
        <v>1050569</v>
      </c>
      <c r="D53" s="169">
        <f t="shared" ref="D53:E53" si="36">SUM(D54,D67)</f>
        <v>432987</v>
      </c>
      <c r="E53" s="170">
        <f t="shared" si="36"/>
        <v>0</v>
      </c>
      <c r="F53" s="171">
        <f>SUM(F54,F67)</f>
        <v>432987</v>
      </c>
      <c r="G53" s="169">
        <f t="shared" ref="G53:H53" si="37">SUM(G54,G67)</f>
        <v>616364</v>
      </c>
      <c r="H53" s="170">
        <f t="shared" si="37"/>
        <v>1218</v>
      </c>
      <c r="I53" s="171">
        <f>SUM(I54,I67)</f>
        <v>617582</v>
      </c>
      <c r="J53" s="172">
        <f t="shared" ref="J53:K53" si="38">SUM(J54,J67)</f>
        <v>0</v>
      </c>
      <c r="K53" s="170">
        <f t="shared" si="38"/>
        <v>0</v>
      </c>
      <c r="L53" s="171">
        <f>SUM(L54,L67)</f>
        <v>0</v>
      </c>
      <c r="M53" s="169">
        <f t="shared" ref="M53:O53" si="39">SUM(M54,M67)</f>
        <v>0</v>
      </c>
      <c r="N53" s="170">
        <f t="shared" si="39"/>
        <v>0</v>
      </c>
      <c r="O53" s="171">
        <f t="shared" si="39"/>
        <v>0</v>
      </c>
      <c r="P53" s="174"/>
    </row>
    <row r="54" spans="1:16" x14ac:dyDescent="0.25">
      <c r="A54" s="59">
        <v>1100</v>
      </c>
      <c r="B54" s="175" t="s">
        <v>75</v>
      </c>
      <c r="C54" s="557">
        <f t="shared" si="4"/>
        <v>788463</v>
      </c>
      <c r="D54" s="176">
        <f t="shared" ref="D54:E54" si="40">SUM(D55,D58,D66)</f>
        <v>296499</v>
      </c>
      <c r="E54" s="177">
        <f t="shared" si="40"/>
        <v>0</v>
      </c>
      <c r="F54" s="178">
        <f>SUM(F55,F58,F66)</f>
        <v>296499</v>
      </c>
      <c r="G54" s="176">
        <f t="shared" ref="G54:H54" si="41">SUM(G55,G58,G66)</f>
        <v>490982</v>
      </c>
      <c r="H54" s="177">
        <f t="shared" si="41"/>
        <v>982</v>
      </c>
      <c r="I54" s="178">
        <f>SUM(I55,I58,I66)</f>
        <v>491964</v>
      </c>
      <c r="J54" s="179">
        <f t="shared" ref="J54:K54" si="42">SUM(J55,J58,J66)</f>
        <v>0</v>
      </c>
      <c r="K54" s="177">
        <f t="shared" si="42"/>
        <v>0</v>
      </c>
      <c r="L54" s="178">
        <f>SUM(L55,L58,L66)</f>
        <v>0</v>
      </c>
      <c r="M54" s="176">
        <f t="shared" ref="M54:O54" si="43">SUM(M55,M58,M66)</f>
        <v>0</v>
      </c>
      <c r="N54" s="177">
        <f t="shared" si="43"/>
        <v>0</v>
      </c>
      <c r="O54" s="178">
        <f t="shared" si="43"/>
        <v>0</v>
      </c>
      <c r="P54" s="180"/>
    </row>
    <row r="55" spans="1:16" x14ac:dyDescent="0.25">
      <c r="A55" s="181">
        <v>1110</v>
      </c>
      <c r="B55" s="135" t="s">
        <v>76</v>
      </c>
      <c r="C55" s="565">
        <f t="shared" si="4"/>
        <v>737846</v>
      </c>
      <c r="D55" s="140">
        <f t="shared" ref="D55:E55" si="44">SUM(D56:D57)</f>
        <v>255304</v>
      </c>
      <c r="E55" s="141">
        <f t="shared" si="44"/>
        <v>0</v>
      </c>
      <c r="F55" s="182">
        <f>SUM(F56:F57)</f>
        <v>255304</v>
      </c>
      <c r="G55" s="140">
        <f t="shared" ref="G55:H55" si="45">SUM(G56:G57)</f>
        <v>482542</v>
      </c>
      <c r="H55" s="141">
        <f t="shared" si="45"/>
        <v>0</v>
      </c>
      <c r="I55" s="182">
        <f>SUM(I56:I57)</f>
        <v>482542</v>
      </c>
      <c r="J55" s="183">
        <f t="shared" ref="J55:K55" si="46">SUM(J56:J57)</f>
        <v>0</v>
      </c>
      <c r="K55" s="141">
        <f t="shared" si="46"/>
        <v>0</v>
      </c>
      <c r="L55" s="182">
        <f>SUM(L56:L57)</f>
        <v>0</v>
      </c>
      <c r="M55" s="140">
        <f t="shared" ref="M55:O55" si="47">SUM(M56:M57)</f>
        <v>0</v>
      </c>
      <c r="N55" s="141">
        <f t="shared" si="47"/>
        <v>0</v>
      </c>
      <c r="O55" s="182">
        <f t="shared" si="47"/>
        <v>0</v>
      </c>
      <c r="P55" s="184"/>
    </row>
    <row r="56" spans="1:16" hidden="1" x14ac:dyDescent="0.25">
      <c r="A56" s="45">
        <v>1111</v>
      </c>
      <c r="B56" s="71" t="s">
        <v>77</v>
      </c>
      <c r="C56" s="558">
        <f t="shared" si="4"/>
        <v>0</v>
      </c>
      <c r="D56" s="185"/>
      <c r="E56" s="186"/>
      <c r="F56" s="187">
        <f t="shared" ref="F56:F57" si="48">D56+E56</f>
        <v>0</v>
      </c>
      <c r="G56" s="185"/>
      <c r="H56" s="186"/>
      <c r="I56" s="187">
        <f t="shared" ref="I56:I57" si="49">G56+H56</f>
        <v>0</v>
      </c>
      <c r="J56" s="188"/>
      <c r="K56" s="186"/>
      <c r="L56" s="187">
        <f t="shared" ref="L56:L57" si="50">J56+K56</f>
        <v>0</v>
      </c>
      <c r="M56" s="185"/>
      <c r="N56" s="186"/>
      <c r="O56" s="187">
        <f t="shared" ref="O56:O57" si="51">M56+N56</f>
        <v>0</v>
      </c>
      <c r="P56" s="189"/>
    </row>
    <row r="57" spans="1:16" ht="24" customHeight="1" x14ac:dyDescent="0.25">
      <c r="A57" s="52">
        <v>1119</v>
      </c>
      <c r="B57" s="79" t="s">
        <v>78</v>
      </c>
      <c r="C57" s="559">
        <f t="shared" si="4"/>
        <v>737846</v>
      </c>
      <c r="D57" s="190">
        <v>255304</v>
      </c>
      <c r="E57" s="191"/>
      <c r="F57" s="192">
        <f t="shared" si="48"/>
        <v>255304</v>
      </c>
      <c r="G57" s="190">
        <v>482542</v>
      </c>
      <c r="H57" s="191"/>
      <c r="I57" s="192">
        <f t="shared" si="49"/>
        <v>482542</v>
      </c>
      <c r="J57" s="193"/>
      <c r="K57" s="191"/>
      <c r="L57" s="192">
        <f t="shared" si="50"/>
        <v>0</v>
      </c>
      <c r="M57" s="190"/>
      <c r="N57" s="191"/>
      <c r="O57" s="192">
        <f t="shared" si="51"/>
        <v>0</v>
      </c>
      <c r="P57" s="194"/>
    </row>
    <row r="58" spans="1:16" x14ac:dyDescent="0.25">
      <c r="A58" s="195">
        <v>1140</v>
      </c>
      <c r="B58" s="79" t="s">
        <v>79</v>
      </c>
      <c r="C58" s="559">
        <f t="shared" si="4"/>
        <v>48317</v>
      </c>
      <c r="D58" s="196">
        <f t="shared" ref="D58:E58" si="52">SUM(D59:D65)</f>
        <v>38895</v>
      </c>
      <c r="E58" s="197">
        <f t="shared" si="52"/>
        <v>0</v>
      </c>
      <c r="F58" s="192">
        <f>SUM(F59:F65)</f>
        <v>38895</v>
      </c>
      <c r="G58" s="196">
        <f t="shared" ref="G58:H58" si="53">SUM(G59:G65)</f>
        <v>8440</v>
      </c>
      <c r="H58" s="197">
        <f t="shared" si="53"/>
        <v>982</v>
      </c>
      <c r="I58" s="192">
        <f>SUM(I59:I65)</f>
        <v>9422</v>
      </c>
      <c r="J58" s="198">
        <f t="shared" ref="J58:K58" si="54">SUM(J59:J65)</f>
        <v>0</v>
      </c>
      <c r="K58" s="197">
        <f t="shared" si="54"/>
        <v>0</v>
      </c>
      <c r="L58" s="192">
        <f>SUM(L59:L65)</f>
        <v>0</v>
      </c>
      <c r="M58" s="196">
        <f t="shared" ref="M58:O58" si="55">SUM(M59:M65)</f>
        <v>0</v>
      </c>
      <c r="N58" s="197">
        <f t="shared" si="55"/>
        <v>0</v>
      </c>
      <c r="O58" s="192">
        <f t="shared" si="55"/>
        <v>0</v>
      </c>
      <c r="P58" s="194"/>
    </row>
    <row r="59" spans="1:16" x14ac:dyDescent="0.25">
      <c r="A59" s="52">
        <v>1141</v>
      </c>
      <c r="B59" s="79" t="s">
        <v>80</v>
      </c>
      <c r="C59" s="559">
        <f t="shared" si="4"/>
        <v>4204</v>
      </c>
      <c r="D59" s="190">
        <v>4204</v>
      </c>
      <c r="E59" s="191"/>
      <c r="F59" s="192">
        <f t="shared" ref="F59:F66" si="56">D59+E59</f>
        <v>4204</v>
      </c>
      <c r="G59" s="190"/>
      <c r="H59" s="191"/>
      <c r="I59" s="192">
        <f t="shared" ref="I59:I66" si="57">G59+H59</f>
        <v>0</v>
      </c>
      <c r="J59" s="193"/>
      <c r="K59" s="191"/>
      <c r="L59" s="192">
        <f t="shared" ref="L59:L66" si="58">J59+K59</f>
        <v>0</v>
      </c>
      <c r="M59" s="190"/>
      <c r="N59" s="191"/>
      <c r="O59" s="192">
        <f t="shared" ref="O59:O66" si="59">M59+N59</f>
        <v>0</v>
      </c>
      <c r="P59" s="194"/>
    </row>
    <row r="60" spans="1:16" ht="24.75" customHeight="1" x14ac:dyDescent="0.25">
      <c r="A60" s="52">
        <v>1142</v>
      </c>
      <c r="B60" s="79" t="s">
        <v>81</v>
      </c>
      <c r="C60" s="559">
        <f t="shared" si="4"/>
        <v>1027</v>
      </c>
      <c r="D60" s="190">
        <v>1027</v>
      </c>
      <c r="E60" s="191"/>
      <c r="F60" s="192">
        <f t="shared" si="56"/>
        <v>1027</v>
      </c>
      <c r="G60" s="190"/>
      <c r="H60" s="191"/>
      <c r="I60" s="192">
        <f t="shared" si="57"/>
        <v>0</v>
      </c>
      <c r="J60" s="193"/>
      <c r="K60" s="191"/>
      <c r="L60" s="192">
        <f t="shared" si="58"/>
        <v>0</v>
      </c>
      <c r="M60" s="190"/>
      <c r="N60" s="191"/>
      <c r="O60" s="192">
        <f t="shared" si="59"/>
        <v>0</v>
      </c>
      <c r="P60" s="194"/>
    </row>
    <row r="61" spans="1:16" ht="24" hidden="1" x14ac:dyDescent="0.25">
      <c r="A61" s="52">
        <v>1145</v>
      </c>
      <c r="B61" s="79" t="s">
        <v>82</v>
      </c>
      <c r="C61" s="559">
        <f t="shared" si="4"/>
        <v>0</v>
      </c>
      <c r="D61" s="190"/>
      <c r="E61" s="191"/>
      <c r="F61" s="192">
        <f t="shared" si="56"/>
        <v>0</v>
      </c>
      <c r="G61" s="190"/>
      <c r="H61" s="191"/>
      <c r="I61" s="192">
        <f t="shared" si="57"/>
        <v>0</v>
      </c>
      <c r="J61" s="193"/>
      <c r="K61" s="191"/>
      <c r="L61" s="192">
        <f t="shared" si="58"/>
        <v>0</v>
      </c>
      <c r="M61" s="190"/>
      <c r="N61" s="191"/>
      <c r="O61" s="192">
        <f t="shared" si="59"/>
        <v>0</v>
      </c>
      <c r="P61" s="194"/>
    </row>
    <row r="62" spans="1:16" ht="27.75" hidden="1" customHeight="1" x14ac:dyDescent="0.25">
      <c r="A62" s="52">
        <v>1146</v>
      </c>
      <c r="B62" s="79" t="s">
        <v>83</v>
      </c>
      <c r="C62" s="559">
        <f t="shared" si="4"/>
        <v>0</v>
      </c>
      <c r="D62" s="190"/>
      <c r="E62" s="191"/>
      <c r="F62" s="192">
        <f t="shared" si="56"/>
        <v>0</v>
      </c>
      <c r="G62" s="190"/>
      <c r="H62" s="191"/>
      <c r="I62" s="192">
        <f t="shared" si="57"/>
        <v>0</v>
      </c>
      <c r="J62" s="193"/>
      <c r="K62" s="191"/>
      <c r="L62" s="192">
        <f t="shared" si="58"/>
        <v>0</v>
      </c>
      <c r="M62" s="190"/>
      <c r="N62" s="191"/>
      <c r="O62" s="192">
        <f t="shared" si="59"/>
        <v>0</v>
      </c>
      <c r="P62" s="194"/>
    </row>
    <row r="63" spans="1:16" x14ac:dyDescent="0.25">
      <c r="A63" s="52">
        <v>1147</v>
      </c>
      <c r="B63" s="79" t="s">
        <v>84</v>
      </c>
      <c r="C63" s="559">
        <f t="shared" si="4"/>
        <v>3419</v>
      </c>
      <c r="D63" s="190">
        <v>3419</v>
      </c>
      <c r="E63" s="191"/>
      <c r="F63" s="192">
        <f t="shared" si="56"/>
        <v>3419</v>
      </c>
      <c r="G63" s="190"/>
      <c r="H63" s="191"/>
      <c r="I63" s="192">
        <f t="shared" si="57"/>
        <v>0</v>
      </c>
      <c r="J63" s="193"/>
      <c r="K63" s="191"/>
      <c r="L63" s="192">
        <f t="shared" si="58"/>
        <v>0</v>
      </c>
      <c r="M63" s="190"/>
      <c r="N63" s="191"/>
      <c r="O63" s="192">
        <f t="shared" si="59"/>
        <v>0</v>
      </c>
      <c r="P63" s="194"/>
    </row>
    <row r="64" spans="1:16" x14ac:dyDescent="0.25">
      <c r="A64" s="52">
        <v>1148</v>
      </c>
      <c r="B64" s="79" t="s">
        <v>85</v>
      </c>
      <c r="C64" s="559">
        <f t="shared" si="4"/>
        <v>35927</v>
      </c>
      <c r="D64" s="190">
        <v>29885</v>
      </c>
      <c r="E64" s="191"/>
      <c r="F64" s="192">
        <f t="shared" si="56"/>
        <v>29885</v>
      </c>
      <c r="G64" s="190">
        <v>6042</v>
      </c>
      <c r="H64" s="191"/>
      <c r="I64" s="192">
        <f t="shared" si="57"/>
        <v>6042</v>
      </c>
      <c r="J64" s="193"/>
      <c r="K64" s="191"/>
      <c r="L64" s="192">
        <f t="shared" si="58"/>
        <v>0</v>
      </c>
      <c r="M64" s="190"/>
      <c r="N64" s="191"/>
      <c r="O64" s="192">
        <f t="shared" si="59"/>
        <v>0</v>
      </c>
      <c r="P64" s="194"/>
    </row>
    <row r="65" spans="1:16" ht="28.5" customHeight="1" x14ac:dyDescent="0.25">
      <c r="A65" s="52">
        <v>1149</v>
      </c>
      <c r="B65" s="79" t="s">
        <v>86</v>
      </c>
      <c r="C65" s="559">
        <f t="shared" si="4"/>
        <v>3740</v>
      </c>
      <c r="D65" s="190">
        <v>360</v>
      </c>
      <c r="E65" s="191"/>
      <c r="F65" s="192">
        <f t="shared" si="56"/>
        <v>360</v>
      </c>
      <c r="G65" s="190">
        <v>2398</v>
      </c>
      <c r="H65" s="191">
        <v>982</v>
      </c>
      <c r="I65" s="192">
        <f t="shared" si="57"/>
        <v>3380</v>
      </c>
      <c r="J65" s="193"/>
      <c r="K65" s="191"/>
      <c r="L65" s="192">
        <f t="shared" si="58"/>
        <v>0</v>
      </c>
      <c r="M65" s="190"/>
      <c r="N65" s="191"/>
      <c r="O65" s="192">
        <f t="shared" si="59"/>
        <v>0</v>
      </c>
      <c r="P65" s="208" t="s">
        <v>87</v>
      </c>
    </row>
    <row r="66" spans="1:16" ht="36" x14ac:dyDescent="0.25">
      <c r="A66" s="181">
        <v>1150</v>
      </c>
      <c r="B66" s="135" t="s">
        <v>88</v>
      </c>
      <c r="C66" s="565">
        <f t="shared" si="4"/>
        <v>2300</v>
      </c>
      <c r="D66" s="199">
        <v>2300</v>
      </c>
      <c r="E66" s="200"/>
      <c r="F66" s="182">
        <f t="shared" si="56"/>
        <v>2300</v>
      </c>
      <c r="G66" s="199"/>
      <c r="H66" s="200"/>
      <c r="I66" s="182">
        <f t="shared" si="57"/>
        <v>0</v>
      </c>
      <c r="J66" s="201"/>
      <c r="K66" s="200"/>
      <c r="L66" s="182">
        <f t="shared" si="58"/>
        <v>0</v>
      </c>
      <c r="M66" s="199"/>
      <c r="N66" s="200"/>
      <c r="O66" s="182">
        <f t="shared" si="59"/>
        <v>0</v>
      </c>
      <c r="P66" s="184"/>
    </row>
    <row r="67" spans="1:16" ht="36" x14ac:dyDescent="0.25">
      <c r="A67" s="59">
        <v>1200</v>
      </c>
      <c r="B67" s="175" t="s">
        <v>89</v>
      </c>
      <c r="C67" s="557">
        <f t="shared" si="4"/>
        <v>262106</v>
      </c>
      <c r="D67" s="176">
        <f t="shared" ref="D67:E67" si="60">SUM(D68:D69)</f>
        <v>136488</v>
      </c>
      <c r="E67" s="177">
        <f t="shared" si="60"/>
        <v>0</v>
      </c>
      <c r="F67" s="178">
        <f>SUM(F68:F69)</f>
        <v>136488</v>
      </c>
      <c r="G67" s="176">
        <f t="shared" ref="G67:H67" si="61">SUM(G68:G69)</f>
        <v>125382</v>
      </c>
      <c r="H67" s="177">
        <f t="shared" si="61"/>
        <v>236</v>
      </c>
      <c r="I67" s="178">
        <f>SUM(I68:I69)</f>
        <v>125618</v>
      </c>
      <c r="J67" s="179">
        <f t="shared" ref="J67:K67" si="62">SUM(J68:J69)</f>
        <v>0</v>
      </c>
      <c r="K67" s="177">
        <f t="shared" si="62"/>
        <v>0</v>
      </c>
      <c r="L67" s="178">
        <f>SUM(L68:L69)</f>
        <v>0</v>
      </c>
      <c r="M67" s="176">
        <f t="shared" ref="M67:O67" si="63">SUM(M68:M69)</f>
        <v>0</v>
      </c>
      <c r="N67" s="177">
        <f t="shared" si="63"/>
        <v>0</v>
      </c>
      <c r="O67" s="178">
        <f t="shared" si="63"/>
        <v>0</v>
      </c>
      <c r="P67" s="202"/>
    </row>
    <row r="68" spans="1:16" ht="28.5" customHeight="1" x14ac:dyDescent="0.25">
      <c r="A68" s="593">
        <v>1210</v>
      </c>
      <c r="B68" s="71" t="s">
        <v>90</v>
      </c>
      <c r="C68" s="558">
        <f t="shared" si="4"/>
        <v>200267</v>
      </c>
      <c r="D68" s="185">
        <v>80506</v>
      </c>
      <c r="E68" s="186"/>
      <c r="F68" s="187">
        <f>D68+E68</f>
        <v>80506</v>
      </c>
      <c r="G68" s="185">
        <v>119525</v>
      </c>
      <c r="H68" s="186">
        <v>236</v>
      </c>
      <c r="I68" s="187">
        <f>G68+H68</f>
        <v>119761</v>
      </c>
      <c r="J68" s="188"/>
      <c r="K68" s="186"/>
      <c r="L68" s="187">
        <f>J68+K68</f>
        <v>0</v>
      </c>
      <c r="M68" s="185"/>
      <c r="N68" s="186"/>
      <c r="O68" s="187">
        <f t="shared" ref="O68" si="64">M68+N68</f>
        <v>0</v>
      </c>
      <c r="P68" s="310" t="s">
        <v>91</v>
      </c>
    </row>
    <row r="69" spans="1:16" ht="24" x14ac:dyDescent="0.25">
      <c r="A69" s="195">
        <v>1220</v>
      </c>
      <c r="B69" s="79" t="s">
        <v>92</v>
      </c>
      <c r="C69" s="559">
        <f t="shared" si="4"/>
        <v>61839</v>
      </c>
      <c r="D69" s="196">
        <f t="shared" ref="D69:E69" si="65">SUM(D70:D74)</f>
        <v>55982</v>
      </c>
      <c r="E69" s="197">
        <f t="shared" si="65"/>
        <v>0</v>
      </c>
      <c r="F69" s="192">
        <f>SUM(F70:F74)</f>
        <v>55982</v>
      </c>
      <c r="G69" s="196">
        <f t="shared" ref="G69:H69" si="66">SUM(G70:G74)</f>
        <v>5857</v>
      </c>
      <c r="H69" s="197">
        <f t="shared" si="66"/>
        <v>0</v>
      </c>
      <c r="I69" s="192">
        <f>SUM(I70:I74)</f>
        <v>5857</v>
      </c>
      <c r="J69" s="198">
        <f t="shared" ref="J69:K69" si="67">SUM(J70:J74)</f>
        <v>0</v>
      </c>
      <c r="K69" s="197">
        <f t="shared" si="67"/>
        <v>0</v>
      </c>
      <c r="L69" s="192">
        <f>SUM(L70:L74)</f>
        <v>0</v>
      </c>
      <c r="M69" s="196">
        <f t="shared" ref="M69:O69" si="68">SUM(M70:M74)</f>
        <v>0</v>
      </c>
      <c r="N69" s="197">
        <f t="shared" si="68"/>
        <v>0</v>
      </c>
      <c r="O69" s="192">
        <f t="shared" si="68"/>
        <v>0</v>
      </c>
      <c r="P69" s="194"/>
    </row>
    <row r="70" spans="1:16" ht="60" x14ac:dyDescent="0.25">
      <c r="A70" s="52">
        <v>1221</v>
      </c>
      <c r="B70" s="79" t="s">
        <v>93</v>
      </c>
      <c r="C70" s="559">
        <f t="shared" si="4"/>
        <v>43051</v>
      </c>
      <c r="D70" s="190">
        <v>37194</v>
      </c>
      <c r="E70" s="191"/>
      <c r="F70" s="192">
        <f t="shared" ref="F70:F74" si="69">D70+E70</f>
        <v>37194</v>
      </c>
      <c r="G70" s="190">
        <v>5857</v>
      </c>
      <c r="H70" s="191"/>
      <c r="I70" s="192">
        <f t="shared" ref="I70:I74" si="70">G70+H70</f>
        <v>5857</v>
      </c>
      <c r="J70" s="193"/>
      <c r="K70" s="191"/>
      <c r="L70" s="192">
        <f t="shared" ref="L70:L74" si="71">J70+K70</f>
        <v>0</v>
      </c>
      <c r="M70" s="190"/>
      <c r="N70" s="191"/>
      <c r="O70" s="192">
        <f t="shared" ref="O70:O74" si="72">M70+N70</f>
        <v>0</v>
      </c>
      <c r="P70" s="194"/>
    </row>
    <row r="71" spans="1:16" hidden="1" x14ac:dyDescent="0.25">
      <c r="A71" s="52">
        <v>1223</v>
      </c>
      <c r="B71" s="79" t="s">
        <v>94</v>
      </c>
      <c r="C71" s="559">
        <f t="shared" si="4"/>
        <v>0</v>
      </c>
      <c r="D71" s="190"/>
      <c r="E71" s="191"/>
      <c r="F71" s="192">
        <f t="shared" si="69"/>
        <v>0</v>
      </c>
      <c r="G71" s="190"/>
      <c r="H71" s="191"/>
      <c r="I71" s="192">
        <f t="shared" si="70"/>
        <v>0</v>
      </c>
      <c r="J71" s="193"/>
      <c r="K71" s="191"/>
      <c r="L71" s="192">
        <f t="shared" si="71"/>
        <v>0</v>
      </c>
      <c r="M71" s="190"/>
      <c r="N71" s="191"/>
      <c r="O71" s="192">
        <f t="shared" si="72"/>
        <v>0</v>
      </c>
      <c r="P71" s="194"/>
    </row>
    <row r="72" spans="1:16" ht="24" hidden="1" x14ac:dyDescent="0.25">
      <c r="A72" s="52">
        <v>1225</v>
      </c>
      <c r="B72" s="79" t="s">
        <v>95</v>
      </c>
      <c r="C72" s="559">
        <f t="shared" si="4"/>
        <v>0</v>
      </c>
      <c r="D72" s="190"/>
      <c r="E72" s="191"/>
      <c r="F72" s="192">
        <f t="shared" si="69"/>
        <v>0</v>
      </c>
      <c r="G72" s="190"/>
      <c r="H72" s="191"/>
      <c r="I72" s="192">
        <f t="shared" si="70"/>
        <v>0</v>
      </c>
      <c r="J72" s="193"/>
      <c r="K72" s="191"/>
      <c r="L72" s="192">
        <f t="shared" si="71"/>
        <v>0</v>
      </c>
      <c r="M72" s="190"/>
      <c r="N72" s="191"/>
      <c r="O72" s="192">
        <f t="shared" si="72"/>
        <v>0</v>
      </c>
      <c r="P72" s="194"/>
    </row>
    <row r="73" spans="1:16" ht="36" x14ac:dyDescent="0.25">
      <c r="A73" s="52">
        <v>1227</v>
      </c>
      <c r="B73" s="79" t="s">
        <v>96</v>
      </c>
      <c r="C73" s="559">
        <f t="shared" si="4"/>
        <v>17288</v>
      </c>
      <c r="D73" s="190">
        <v>17288</v>
      </c>
      <c r="E73" s="191"/>
      <c r="F73" s="192">
        <f t="shared" si="69"/>
        <v>17288</v>
      </c>
      <c r="G73" s="190"/>
      <c r="H73" s="191"/>
      <c r="I73" s="192">
        <f t="shared" si="70"/>
        <v>0</v>
      </c>
      <c r="J73" s="193"/>
      <c r="K73" s="191"/>
      <c r="L73" s="192">
        <f t="shared" si="71"/>
        <v>0</v>
      </c>
      <c r="M73" s="190"/>
      <c r="N73" s="191"/>
      <c r="O73" s="192">
        <f t="shared" si="72"/>
        <v>0</v>
      </c>
      <c r="P73" s="194"/>
    </row>
    <row r="74" spans="1:16" ht="60" x14ac:dyDescent="0.25">
      <c r="A74" s="52">
        <v>1228</v>
      </c>
      <c r="B74" s="79" t="s">
        <v>97</v>
      </c>
      <c r="C74" s="559">
        <f t="shared" si="4"/>
        <v>1500</v>
      </c>
      <c r="D74" s="190">
        <v>1500</v>
      </c>
      <c r="E74" s="191"/>
      <c r="F74" s="192">
        <f t="shared" si="69"/>
        <v>1500</v>
      </c>
      <c r="G74" s="190"/>
      <c r="H74" s="191"/>
      <c r="I74" s="192">
        <f t="shared" si="70"/>
        <v>0</v>
      </c>
      <c r="J74" s="193"/>
      <c r="K74" s="191"/>
      <c r="L74" s="192">
        <f t="shared" si="71"/>
        <v>0</v>
      </c>
      <c r="M74" s="190"/>
      <c r="N74" s="191"/>
      <c r="O74" s="192">
        <f t="shared" si="72"/>
        <v>0</v>
      </c>
      <c r="P74" s="194"/>
    </row>
    <row r="75" spans="1:16" x14ac:dyDescent="0.25">
      <c r="A75" s="168">
        <v>2000</v>
      </c>
      <c r="B75" s="168" t="s">
        <v>98</v>
      </c>
      <c r="C75" s="570">
        <f t="shared" si="4"/>
        <v>127158</v>
      </c>
      <c r="D75" s="169">
        <f t="shared" ref="D75:O75" si="73">SUM(D76,D83,D120,D151,D152)</f>
        <v>99690</v>
      </c>
      <c r="E75" s="170">
        <f t="shared" si="73"/>
        <v>0</v>
      </c>
      <c r="F75" s="171">
        <f t="shared" si="73"/>
        <v>99690</v>
      </c>
      <c r="G75" s="169">
        <f t="shared" si="73"/>
        <v>8477</v>
      </c>
      <c r="H75" s="170">
        <f t="shared" si="73"/>
        <v>0</v>
      </c>
      <c r="I75" s="171">
        <f t="shared" si="73"/>
        <v>8477</v>
      </c>
      <c r="J75" s="172">
        <f t="shared" si="73"/>
        <v>18991</v>
      </c>
      <c r="K75" s="170">
        <f t="shared" si="73"/>
        <v>0</v>
      </c>
      <c r="L75" s="171">
        <f t="shared" si="73"/>
        <v>18991</v>
      </c>
      <c r="M75" s="169">
        <f t="shared" si="73"/>
        <v>0</v>
      </c>
      <c r="N75" s="170">
        <f t="shared" si="73"/>
        <v>0</v>
      </c>
      <c r="O75" s="171">
        <f t="shared" si="73"/>
        <v>0</v>
      </c>
      <c r="P75" s="174"/>
    </row>
    <row r="76" spans="1:16" ht="24" hidden="1" x14ac:dyDescent="0.25">
      <c r="A76" s="59">
        <v>2100</v>
      </c>
      <c r="B76" s="175" t="s">
        <v>99</v>
      </c>
      <c r="C76" s="557">
        <f t="shared" si="4"/>
        <v>0</v>
      </c>
      <c r="D76" s="176">
        <f t="shared" ref="D76:E76" si="74">SUM(D77,D80)</f>
        <v>0</v>
      </c>
      <c r="E76" s="177">
        <f t="shared" si="74"/>
        <v>0</v>
      </c>
      <c r="F76" s="178">
        <f>SUM(F77,F80)</f>
        <v>0</v>
      </c>
      <c r="G76" s="176">
        <f t="shared" ref="G76:H76" si="75">SUM(G77,G80)</f>
        <v>0</v>
      </c>
      <c r="H76" s="177">
        <f t="shared" si="75"/>
        <v>0</v>
      </c>
      <c r="I76" s="178">
        <f>SUM(I77,I80)</f>
        <v>0</v>
      </c>
      <c r="J76" s="179">
        <f t="shared" ref="J76:K76" si="76">SUM(J77,J80)</f>
        <v>0</v>
      </c>
      <c r="K76" s="177">
        <f t="shared" si="76"/>
        <v>0</v>
      </c>
      <c r="L76" s="178">
        <f>SUM(L77,L80)</f>
        <v>0</v>
      </c>
      <c r="M76" s="176">
        <f t="shared" ref="M76:O76" si="77">SUM(M77,M80)</f>
        <v>0</v>
      </c>
      <c r="N76" s="177">
        <f t="shared" si="77"/>
        <v>0</v>
      </c>
      <c r="O76" s="178">
        <f t="shared" si="77"/>
        <v>0</v>
      </c>
      <c r="P76" s="202"/>
    </row>
    <row r="77" spans="1:16" ht="24" hidden="1" x14ac:dyDescent="0.25">
      <c r="A77" s="203">
        <v>2110</v>
      </c>
      <c r="B77" s="71" t="s">
        <v>100</v>
      </c>
      <c r="C77" s="558">
        <f t="shared" si="4"/>
        <v>0</v>
      </c>
      <c r="D77" s="204">
        <f t="shared" ref="D77:E77" si="78">SUM(D78:D79)</f>
        <v>0</v>
      </c>
      <c r="E77" s="205">
        <f t="shared" si="78"/>
        <v>0</v>
      </c>
      <c r="F77" s="187">
        <f>SUM(F78:F79)</f>
        <v>0</v>
      </c>
      <c r="G77" s="204">
        <f t="shared" ref="G77:H77" si="79">SUM(G78:G79)</f>
        <v>0</v>
      </c>
      <c r="H77" s="205">
        <f t="shared" si="79"/>
        <v>0</v>
      </c>
      <c r="I77" s="187">
        <f>SUM(I78:I79)</f>
        <v>0</v>
      </c>
      <c r="J77" s="206">
        <f t="shared" ref="J77:K77" si="80">SUM(J78:J79)</f>
        <v>0</v>
      </c>
      <c r="K77" s="205">
        <f t="shared" si="80"/>
        <v>0</v>
      </c>
      <c r="L77" s="187">
        <f>SUM(L78:L79)</f>
        <v>0</v>
      </c>
      <c r="M77" s="204">
        <f t="shared" ref="M77:O77" si="81">SUM(M78:M79)</f>
        <v>0</v>
      </c>
      <c r="N77" s="205">
        <f t="shared" si="81"/>
        <v>0</v>
      </c>
      <c r="O77" s="187">
        <f t="shared" si="81"/>
        <v>0</v>
      </c>
      <c r="P77" s="189"/>
    </row>
    <row r="78" spans="1:16" hidden="1" x14ac:dyDescent="0.25">
      <c r="A78" s="52">
        <v>2111</v>
      </c>
      <c r="B78" s="79" t="s">
        <v>101</v>
      </c>
      <c r="C78" s="559">
        <f t="shared" si="4"/>
        <v>0</v>
      </c>
      <c r="D78" s="190"/>
      <c r="E78" s="191"/>
      <c r="F78" s="192">
        <f t="shared" ref="F78:F79" si="82">D78+E78</f>
        <v>0</v>
      </c>
      <c r="G78" s="190"/>
      <c r="H78" s="191"/>
      <c r="I78" s="192">
        <f t="shared" ref="I78:I79" si="83">G78+H78</f>
        <v>0</v>
      </c>
      <c r="J78" s="193"/>
      <c r="K78" s="191"/>
      <c r="L78" s="192">
        <f t="shared" ref="L78:L79" si="84">J78+K78</f>
        <v>0</v>
      </c>
      <c r="M78" s="190"/>
      <c r="N78" s="191"/>
      <c r="O78" s="192">
        <f t="shared" ref="O78:O79" si="85">M78+N78</f>
        <v>0</v>
      </c>
      <c r="P78" s="194"/>
    </row>
    <row r="79" spans="1:16" ht="24" hidden="1" x14ac:dyDescent="0.25">
      <c r="A79" s="52">
        <v>2112</v>
      </c>
      <c r="B79" s="79" t="s">
        <v>102</v>
      </c>
      <c r="C79" s="559">
        <f t="shared" si="4"/>
        <v>0</v>
      </c>
      <c r="D79" s="190"/>
      <c r="E79" s="191"/>
      <c r="F79" s="192">
        <f t="shared" si="82"/>
        <v>0</v>
      </c>
      <c r="G79" s="190"/>
      <c r="H79" s="191"/>
      <c r="I79" s="192">
        <f t="shared" si="83"/>
        <v>0</v>
      </c>
      <c r="J79" s="193"/>
      <c r="K79" s="191"/>
      <c r="L79" s="192">
        <f t="shared" si="84"/>
        <v>0</v>
      </c>
      <c r="M79" s="190"/>
      <c r="N79" s="191"/>
      <c r="O79" s="192">
        <f t="shared" si="85"/>
        <v>0</v>
      </c>
      <c r="P79" s="194"/>
    </row>
    <row r="80" spans="1:16" ht="24" hidden="1" x14ac:dyDescent="0.25">
      <c r="A80" s="195">
        <v>2120</v>
      </c>
      <c r="B80" s="79" t="s">
        <v>103</v>
      </c>
      <c r="C80" s="559">
        <f t="shared" si="4"/>
        <v>0</v>
      </c>
      <c r="D80" s="196">
        <f t="shared" ref="D80:E80" si="86">SUM(D81:D82)</f>
        <v>0</v>
      </c>
      <c r="E80" s="197">
        <f t="shared" si="86"/>
        <v>0</v>
      </c>
      <c r="F80" s="192">
        <f>SUM(F81:F82)</f>
        <v>0</v>
      </c>
      <c r="G80" s="196">
        <f t="shared" ref="G80:H80" si="87">SUM(G81:G82)</f>
        <v>0</v>
      </c>
      <c r="H80" s="197">
        <f t="shared" si="87"/>
        <v>0</v>
      </c>
      <c r="I80" s="192">
        <f>SUM(I81:I82)</f>
        <v>0</v>
      </c>
      <c r="J80" s="198">
        <f t="shared" ref="J80:K80" si="88">SUM(J81:J82)</f>
        <v>0</v>
      </c>
      <c r="K80" s="197">
        <f t="shared" si="88"/>
        <v>0</v>
      </c>
      <c r="L80" s="192">
        <f>SUM(L81:L82)</f>
        <v>0</v>
      </c>
      <c r="M80" s="196">
        <f t="shared" ref="M80:O80" si="89">SUM(M81:M82)</f>
        <v>0</v>
      </c>
      <c r="N80" s="197">
        <f t="shared" si="89"/>
        <v>0</v>
      </c>
      <c r="O80" s="192">
        <f t="shared" si="89"/>
        <v>0</v>
      </c>
      <c r="P80" s="194"/>
    </row>
    <row r="81" spans="1:16" hidden="1" x14ac:dyDescent="0.25">
      <c r="A81" s="52">
        <v>2121</v>
      </c>
      <c r="B81" s="79" t="s">
        <v>101</v>
      </c>
      <c r="C81" s="559">
        <f t="shared" si="4"/>
        <v>0</v>
      </c>
      <c r="D81" s="190"/>
      <c r="E81" s="191"/>
      <c r="F81" s="192">
        <f t="shared" ref="F81:F82" si="90">D81+E81</f>
        <v>0</v>
      </c>
      <c r="G81" s="190"/>
      <c r="H81" s="191"/>
      <c r="I81" s="192">
        <f t="shared" ref="I81:I82" si="91">G81+H81</f>
        <v>0</v>
      </c>
      <c r="J81" s="193"/>
      <c r="K81" s="191"/>
      <c r="L81" s="192">
        <f t="shared" ref="L81:L82" si="92">J81+K81</f>
        <v>0</v>
      </c>
      <c r="M81" s="190"/>
      <c r="N81" s="191"/>
      <c r="O81" s="192">
        <f t="shared" ref="O81:O82" si="93">M81+N81</f>
        <v>0</v>
      </c>
      <c r="P81" s="194"/>
    </row>
    <row r="82" spans="1:16" ht="24" hidden="1" x14ac:dyDescent="0.25">
      <c r="A82" s="52">
        <v>2122</v>
      </c>
      <c r="B82" s="79" t="s">
        <v>102</v>
      </c>
      <c r="C82" s="559">
        <f t="shared" si="4"/>
        <v>0</v>
      </c>
      <c r="D82" s="190"/>
      <c r="E82" s="191"/>
      <c r="F82" s="192">
        <f t="shared" si="90"/>
        <v>0</v>
      </c>
      <c r="G82" s="190"/>
      <c r="H82" s="191"/>
      <c r="I82" s="192">
        <f t="shared" si="91"/>
        <v>0</v>
      </c>
      <c r="J82" s="193"/>
      <c r="K82" s="191"/>
      <c r="L82" s="192">
        <f t="shared" si="92"/>
        <v>0</v>
      </c>
      <c r="M82" s="190"/>
      <c r="N82" s="191"/>
      <c r="O82" s="192">
        <f t="shared" si="93"/>
        <v>0</v>
      </c>
      <c r="P82" s="194"/>
    </row>
    <row r="83" spans="1:16" x14ac:dyDescent="0.25">
      <c r="A83" s="59">
        <v>2200</v>
      </c>
      <c r="B83" s="175" t="s">
        <v>104</v>
      </c>
      <c r="C83" s="557">
        <f t="shared" si="4"/>
        <v>92503</v>
      </c>
      <c r="D83" s="176">
        <f t="shared" ref="D83:E83" si="94">SUM(D84,D85,D91,D99,D107,D108,D114,D119)</f>
        <v>69397</v>
      </c>
      <c r="E83" s="177">
        <f t="shared" si="94"/>
        <v>0</v>
      </c>
      <c r="F83" s="178">
        <f>SUM(F84,F85,F91,F99,F107,F108,F114,F119)</f>
        <v>69397</v>
      </c>
      <c r="G83" s="176">
        <f t="shared" ref="G83:H83" si="95">SUM(G84,G85,G91,G99,G107,G108,G114,G119)</f>
        <v>4115</v>
      </c>
      <c r="H83" s="177">
        <f t="shared" si="95"/>
        <v>0</v>
      </c>
      <c r="I83" s="178">
        <f>SUM(I84,I85,I91,I99,I107,I108,I114,I119)</f>
        <v>4115</v>
      </c>
      <c r="J83" s="179">
        <f t="shared" ref="J83:K83" si="96">SUM(J84,J85,J91,J99,J107,J108,J114,J119)</f>
        <v>18991</v>
      </c>
      <c r="K83" s="177">
        <f t="shared" si="96"/>
        <v>0</v>
      </c>
      <c r="L83" s="178">
        <f>SUM(L84,L85,L91,L99,L107,L108,L114,L119)</f>
        <v>18991</v>
      </c>
      <c r="M83" s="176">
        <f t="shared" ref="M83:O83" si="97">SUM(M84,M85,M91,M99,M107,M108,M114,M119)</f>
        <v>0</v>
      </c>
      <c r="N83" s="177">
        <f t="shared" si="97"/>
        <v>0</v>
      </c>
      <c r="O83" s="178">
        <f t="shared" si="97"/>
        <v>0</v>
      </c>
      <c r="P83" s="207"/>
    </row>
    <row r="84" spans="1:16" x14ac:dyDescent="0.25">
      <c r="A84" s="181">
        <v>2210</v>
      </c>
      <c r="B84" s="135" t="s">
        <v>105</v>
      </c>
      <c r="C84" s="565">
        <f t="shared" si="4"/>
        <v>564</v>
      </c>
      <c r="D84" s="199">
        <v>564</v>
      </c>
      <c r="E84" s="200"/>
      <c r="F84" s="182">
        <f>D84+E84</f>
        <v>564</v>
      </c>
      <c r="G84" s="199"/>
      <c r="H84" s="200"/>
      <c r="I84" s="182">
        <f>G84+H84</f>
        <v>0</v>
      </c>
      <c r="J84" s="201"/>
      <c r="K84" s="200"/>
      <c r="L84" s="182">
        <f>J84+K84</f>
        <v>0</v>
      </c>
      <c r="M84" s="199"/>
      <c r="N84" s="200"/>
      <c r="O84" s="182">
        <f t="shared" ref="O84" si="98">M84+N84</f>
        <v>0</v>
      </c>
      <c r="P84" s="184"/>
    </row>
    <row r="85" spans="1:16" ht="24" x14ac:dyDescent="0.25">
      <c r="A85" s="195">
        <v>2220</v>
      </c>
      <c r="B85" s="79" t="s">
        <v>106</v>
      </c>
      <c r="C85" s="559">
        <f t="shared" ref="C85:C148" si="99">F85+I85+L85+O85</f>
        <v>66802</v>
      </c>
      <c r="D85" s="196">
        <f t="shared" ref="D85:E85" si="100">SUM(D86:D90)</f>
        <v>47811</v>
      </c>
      <c r="E85" s="197">
        <f t="shared" si="100"/>
        <v>0</v>
      </c>
      <c r="F85" s="192">
        <f>SUM(F86:F90)</f>
        <v>47811</v>
      </c>
      <c r="G85" s="196">
        <f t="shared" ref="G85:H85" si="101">SUM(G86:G90)</f>
        <v>0</v>
      </c>
      <c r="H85" s="197">
        <f t="shared" si="101"/>
        <v>0</v>
      </c>
      <c r="I85" s="192">
        <f>SUM(I86:I90)</f>
        <v>0</v>
      </c>
      <c r="J85" s="198">
        <f t="shared" ref="J85:K85" si="102">SUM(J86:J90)</f>
        <v>18991</v>
      </c>
      <c r="K85" s="197">
        <f t="shared" si="102"/>
        <v>0</v>
      </c>
      <c r="L85" s="192">
        <f>SUM(L86:L90)</f>
        <v>18991</v>
      </c>
      <c r="M85" s="196">
        <f t="shared" ref="M85:O85" si="103">SUM(M86:M90)</f>
        <v>0</v>
      </c>
      <c r="N85" s="197">
        <f t="shared" si="103"/>
        <v>0</v>
      </c>
      <c r="O85" s="192">
        <f t="shared" si="103"/>
        <v>0</v>
      </c>
      <c r="P85" s="194"/>
    </row>
    <row r="86" spans="1:16" ht="17.25" customHeight="1" x14ac:dyDescent="0.25">
      <c r="A86" s="52">
        <v>2221</v>
      </c>
      <c r="B86" s="79" t="s">
        <v>107</v>
      </c>
      <c r="C86" s="559">
        <f t="shared" si="99"/>
        <v>40207</v>
      </c>
      <c r="D86" s="190">
        <v>30346</v>
      </c>
      <c r="E86" s="191"/>
      <c r="F86" s="192">
        <f t="shared" ref="F86:F90" si="104">D86+E86</f>
        <v>30346</v>
      </c>
      <c r="G86" s="190"/>
      <c r="H86" s="191"/>
      <c r="I86" s="192">
        <f t="shared" ref="I86:I90" si="105">G86+H86</f>
        <v>0</v>
      </c>
      <c r="J86" s="193">
        <v>9861</v>
      </c>
      <c r="K86" s="191"/>
      <c r="L86" s="192">
        <f t="shared" ref="L86:L90" si="106">J86+K86</f>
        <v>9861</v>
      </c>
      <c r="M86" s="190"/>
      <c r="N86" s="191"/>
      <c r="O86" s="192">
        <f t="shared" ref="O86:O90" si="107">M86+N86</f>
        <v>0</v>
      </c>
      <c r="P86" s="208"/>
    </row>
    <row r="87" spans="1:16" ht="26.25" customHeight="1" x14ac:dyDescent="0.25">
      <c r="A87" s="52">
        <v>2222</v>
      </c>
      <c r="B87" s="79" t="s">
        <v>108</v>
      </c>
      <c r="C87" s="559">
        <f t="shared" si="99"/>
        <v>7547</v>
      </c>
      <c r="D87" s="190">
        <v>3347</v>
      </c>
      <c r="E87" s="191"/>
      <c r="F87" s="192">
        <f t="shared" si="104"/>
        <v>3347</v>
      </c>
      <c r="G87" s="190"/>
      <c r="H87" s="191"/>
      <c r="I87" s="192">
        <f t="shared" si="105"/>
        <v>0</v>
      </c>
      <c r="J87" s="193">
        <v>4200</v>
      </c>
      <c r="K87" s="191">
        <v>0</v>
      </c>
      <c r="L87" s="192">
        <f t="shared" si="106"/>
        <v>4200</v>
      </c>
      <c r="M87" s="190"/>
      <c r="N87" s="191"/>
      <c r="O87" s="192">
        <f t="shared" si="107"/>
        <v>0</v>
      </c>
      <c r="P87" s="208"/>
    </row>
    <row r="88" spans="1:16" ht="20.25" customHeight="1" x14ac:dyDescent="0.25">
      <c r="A88" s="52">
        <v>2223</v>
      </c>
      <c r="B88" s="79" t="s">
        <v>109</v>
      </c>
      <c r="C88" s="559">
        <f t="shared" si="99"/>
        <v>16834</v>
      </c>
      <c r="D88" s="190">
        <v>12038</v>
      </c>
      <c r="E88" s="191"/>
      <c r="F88" s="192">
        <f t="shared" si="104"/>
        <v>12038</v>
      </c>
      <c r="G88" s="190"/>
      <c r="H88" s="191"/>
      <c r="I88" s="192">
        <f t="shared" si="105"/>
        <v>0</v>
      </c>
      <c r="J88" s="193">
        <v>4796</v>
      </c>
      <c r="K88" s="191"/>
      <c r="L88" s="192">
        <f t="shared" si="106"/>
        <v>4796</v>
      </c>
      <c r="M88" s="190"/>
      <c r="N88" s="191"/>
      <c r="O88" s="192">
        <f t="shared" si="107"/>
        <v>0</v>
      </c>
      <c r="P88" s="208"/>
    </row>
    <row r="89" spans="1:16" ht="54" customHeight="1" x14ac:dyDescent="0.25">
      <c r="A89" s="52">
        <v>2224</v>
      </c>
      <c r="B89" s="79" t="s">
        <v>110</v>
      </c>
      <c r="C89" s="559">
        <f t="shared" si="99"/>
        <v>2214</v>
      </c>
      <c r="D89" s="190">
        <v>2080</v>
      </c>
      <c r="E89" s="191">
        <v>0</v>
      </c>
      <c r="F89" s="192">
        <f t="shared" si="104"/>
        <v>2080</v>
      </c>
      <c r="G89" s="190"/>
      <c r="H89" s="191"/>
      <c r="I89" s="192">
        <f t="shared" si="105"/>
        <v>0</v>
      </c>
      <c r="J89" s="193">
        <v>134</v>
      </c>
      <c r="K89" s="191">
        <v>0</v>
      </c>
      <c r="L89" s="192">
        <f t="shared" si="106"/>
        <v>134</v>
      </c>
      <c r="M89" s="190"/>
      <c r="N89" s="191"/>
      <c r="O89" s="192">
        <f t="shared" si="107"/>
        <v>0</v>
      </c>
      <c r="P89" s="209"/>
    </row>
    <row r="90" spans="1:16" ht="24" hidden="1" x14ac:dyDescent="0.25">
      <c r="A90" s="52">
        <v>2229</v>
      </c>
      <c r="B90" s="79" t="s">
        <v>111</v>
      </c>
      <c r="C90" s="559">
        <f t="shared" si="99"/>
        <v>0</v>
      </c>
      <c r="D90" s="190"/>
      <c r="E90" s="191"/>
      <c r="F90" s="192">
        <f t="shared" si="104"/>
        <v>0</v>
      </c>
      <c r="G90" s="190"/>
      <c r="H90" s="191"/>
      <c r="I90" s="192">
        <f t="shared" si="105"/>
        <v>0</v>
      </c>
      <c r="J90" s="193"/>
      <c r="K90" s="191"/>
      <c r="L90" s="192">
        <f t="shared" si="106"/>
        <v>0</v>
      </c>
      <c r="M90" s="190"/>
      <c r="N90" s="191"/>
      <c r="O90" s="192">
        <f t="shared" si="107"/>
        <v>0</v>
      </c>
      <c r="P90" s="194"/>
    </row>
    <row r="91" spans="1:16" x14ac:dyDescent="0.25">
      <c r="A91" s="195">
        <v>2230</v>
      </c>
      <c r="B91" s="79" t="s">
        <v>112</v>
      </c>
      <c r="C91" s="559">
        <f t="shared" si="99"/>
        <v>14991</v>
      </c>
      <c r="D91" s="196">
        <f t="shared" ref="D91:E91" si="108">SUM(D92:D98)</f>
        <v>10876</v>
      </c>
      <c r="E91" s="197">
        <f t="shared" si="108"/>
        <v>0</v>
      </c>
      <c r="F91" s="192">
        <f>SUM(F92:F98)</f>
        <v>10876</v>
      </c>
      <c r="G91" s="196">
        <f t="shared" ref="G91:H91" si="109">SUM(G92:G98)</f>
        <v>4115</v>
      </c>
      <c r="H91" s="197">
        <f t="shared" si="109"/>
        <v>0</v>
      </c>
      <c r="I91" s="192">
        <f>SUM(I92:I98)</f>
        <v>4115</v>
      </c>
      <c r="J91" s="198">
        <f t="shared" ref="J91:K91" si="110">SUM(J92:J98)</f>
        <v>0</v>
      </c>
      <c r="K91" s="197">
        <f t="shared" si="110"/>
        <v>0</v>
      </c>
      <c r="L91" s="192">
        <f>SUM(L92:L98)</f>
        <v>0</v>
      </c>
      <c r="M91" s="196">
        <f t="shared" ref="M91:O91" si="111">SUM(M92:M98)</f>
        <v>0</v>
      </c>
      <c r="N91" s="197">
        <f t="shared" si="111"/>
        <v>0</v>
      </c>
      <c r="O91" s="192">
        <f t="shared" si="111"/>
        <v>0</v>
      </c>
      <c r="P91" s="194"/>
    </row>
    <row r="92" spans="1:16" ht="25.5" customHeight="1" x14ac:dyDescent="0.25">
      <c r="A92" s="52">
        <v>2231</v>
      </c>
      <c r="B92" s="79" t="s">
        <v>113</v>
      </c>
      <c r="C92" s="559">
        <f t="shared" si="99"/>
        <v>2926</v>
      </c>
      <c r="D92" s="190">
        <v>77</v>
      </c>
      <c r="E92" s="191">
        <v>0</v>
      </c>
      <c r="F92" s="192">
        <f t="shared" ref="F92:F98" si="112">D92+E92</f>
        <v>77</v>
      </c>
      <c r="G92" s="190">
        <v>2849</v>
      </c>
      <c r="H92" s="191">
        <v>0</v>
      </c>
      <c r="I92" s="192">
        <f t="shared" ref="I92:I98" si="113">G92+H92</f>
        <v>2849</v>
      </c>
      <c r="J92" s="193"/>
      <c r="K92" s="191"/>
      <c r="L92" s="192">
        <f t="shared" ref="L92:L98" si="114">J92+K92</f>
        <v>0</v>
      </c>
      <c r="M92" s="190"/>
      <c r="N92" s="191"/>
      <c r="O92" s="192">
        <f t="shared" ref="O92:O98" si="115">M92+N92</f>
        <v>0</v>
      </c>
      <c r="P92" s="597"/>
    </row>
    <row r="93" spans="1:16" ht="24.75" hidden="1" customHeight="1" x14ac:dyDescent="0.25">
      <c r="A93" s="52">
        <v>2232</v>
      </c>
      <c r="B93" s="79" t="s">
        <v>114</v>
      </c>
      <c r="C93" s="559">
        <f t="shared" si="99"/>
        <v>0</v>
      </c>
      <c r="D93" s="190"/>
      <c r="E93" s="191"/>
      <c r="F93" s="192">
        <f t="shared" si="112"/>
        <v>0</v>
      </c>
      <c r="G93" s="190"/>
      <c r="H93" s="191"/>
      <c r="I93" s="192">
        <f t="shared" si="113"/>
        <v>0</v>
      </c>
      <c r="J93" s="193"/>
      <c r="K93" s="191"/>
      <c r="L93" s="192">
        <f t="shared" si="114"/>
        <v>0</v>
      </c>
      <c r="M93" s="190"/>
      <c r="N93" s="191"/>
      <c r="O93" s="192">
        <f t="shared" si="115"/>
        <v>0</v>
      </c>
      <c r="P93" s="603"/>
    </row>
    <row r="94" spans="1:16" ht="29.25" customHeight="1" x14ac:dyDescent="0.25">
      <c r="A94" s="45">
        <v>2233</v>
      </c>
      <c r="B94" s="71" t="s">
        <v>115</v>
      </c>
      <c r="C94" s="558">
        <f t="shared" si="99"/>
        <v>1515</v>
      </c>
      <c r="D94" s="185">
        <v>249</v>
      </c>
      <c r="E94" s="186">
        <v>0</v>
      </c>
      <c r="F94" s="187">
        <f t="shared" si="112"/>
        <v>249</v>
      </c>
      <c r="G94" s="185">
        <v>1266</v>
      </c>
      <c r="H94" s="186">
        <v>0</v>
      </c>
      <c r="I94" s="187">
        <f t="shared" si="113"/>
        <v>1266</v>
      </c>
      <c r="J94" s="188"/>
      <c r="K94" s="186"/>
      <c r="L94" s="187">
        <f t="shared" si="114"/>
        <v>0</v>
      </c>
      <c r="M94" s="185"/>
      <c r="N94" s="186"/>
      <c r="O94" s="187">
        <f t="shared" si="115"/>
        <v>0</v>
      </c>
      <c r="P94" s="597"/>
    </row>
    <row r="95" spans="1:16" ht="36" hidden="1" x14ac:dyDescent="0.25">
      <c r="A95" s="52">
        <v>2234</v>
      </c>
      <c r="B95" s="79" t="s">
        <v>116</v>
      </c>
      <c r="C95" s="559">
        <f t="shared" si="99"/>
        <v>0</v>
      </c>
      <c r="D95" s="190"/>
      <c r="E95" s="191"/>
      <c r="F95" s="192">
        <f t="shared" si="112"/>
        <v>0</v>
      </c>
      <c r="G95" s="190"/>
      <c r="H95" s="191"/>
      <c r="I95" s="192">
        <f t="shared" si="113"/>
        <v>0</v>
      </c>
      <c r="J95" s="193"/>
      <c r="K95" s="191"/>
      <c r="L95" s="192">
        <f t="shared" si="114"/>
        <v>0</v>
      </c>
      <c r="M95" s="190"/>
      <c r="N95" s="191"/>
      <c r="O95" s="192">
        <f t="shared" si="115"/>
        <v>0</v>
      </c>
      <c r="P95" s="603"/>
    </row>
    <row r="96" spans="1:16" ht="24" hidden="1" x14ac:dyDescent="0.25">
      <c r="A96" s="52">
        <v>2235</v>
      </c>
      <c r="B96" s="79" t="s">
        <v>117</v>
      </c>
      <c r="C96" s="559">
        <f t="shared" si="99"/>
        <v>0</v>
      </c>
      <c r="D96" s="190"/>
      <c r="E96" s="191"/>
      <c r="F96" s="192">
        <f t="shared" si="112"/>
        <v>0</v>
      </c>
      <c r="G96" s="190"/>
      <c r="H96" s="191"/>
      <c r="I96" s="192">
        <f t="shared" si="113"/>
        <v>0</v>
      </c>
      <c r="J96" s="193"/>
      <c r="K96" s="191"/>
      <c r="L96" s="192">
        <f t="shared" si="114"/>
        <v>0</v>
      </c>
      <c r="M96" s="190"/>
      <c r="N96" s="191"/>
      <c r="O96" s="192">
        <f t="shared" si="115"/>
        <v>0</v>
      </c>
      <c r="P96" s="194"/>
    </row>
    <row r="97" spans="1:16" hidden="1" x14ac:dyDescent="0.25">
      <c r="A97" s="52">
        <v>2236</v>
      </c>
      <c r="B97" s="79" t="s">
        <v>118</v>
      </c>
      <c r="C97" s="559">
        <f t="shared" si="99"/>
        <v>0</v>
      </c>
      <c r="D97" s="190"/>
      <c r="E97" s="191"/>
      <c r="F97" s="192">
        <f t="shared" si="112"/>
        <v>0</v>
      </c>
      <c r="G97" s="190"/>
      <c r="H97" s="191"/>
      <c r="I97" s="192">
        <f t="shared" si="113"/>
        <v>0</v>
      </c>
      <c r="J97" s="193"/>
      <c r="K97" s="191"/>
      <c r="L97" s="192">
        <f t="shared" si="114"/>
        <v>0</v>
      </c>
      <c r="M97" s="190"/>
      <c r="N97" s="191"/>
      <c r="O97" s="192">
        <f t="shared" si="115"/>
        <v>0</v>
      </c>
      <c r="P97" s="194"/>
    </row>
    <row r="98" spans="1:16" x14ac:dyDescent="0.25">
      <c r="A98" s="52">
        <v>2239</v>
      </c>
      <c r="B98" s="79" t="s">
        <v>119</v>
      </c>
      <c r="C98" s="559">
        <f t="shared" si="99"/>
        <v>10550</v>
      </c>
      <c r="D98" s="190">
        <v>10550</v>
      </c>
      <c r="E98" s="191"/>
      <c r="F98" s="192">
        <f t="shared" si="112"/>
        <v>10550</v>
      </c>
      <c r="G98" s="190"/>
      <c r="H98" s="191"/>
      <c r="I98" s="192">
        <f t="shared" si="113"/>
        <v>0</v>
      </c>
      <c r="J98" s="193"/>
      <c r="K98" s="191"/>
      <c r="L98" s="192">
        <f t="shared" si="114"/>
        <v>0</v>
      </c>
      <c r="M98" s="190"/>
      <c r="N98" s="191"/>
      <c r="O98" s="192">
        <f t="shared" si="115"/>
        <v>0</v>
      </c>
      <c r="P98" s="194"/>
    </row>
    <row r="99" spans="1:16" ht="36" x14ac:dyDescent="0.25">
      <c r="A99" s="195">
        <v>2240</v>
      </c>
      <c r="B99" s="79" t="s">
        <v>120</v>
      </c>
      <c r="C99" s="559">
        <f t="shared" si="99"/>
        <v>7346</v>
      </c>
      <c r="D99" s="196">
        <f t="shared" ref="D99:E99" si="116">SUM(D100:D106)</f>
        <v>7346</v>
      </c>
      <c r="E99" s="197">
        <f t="shared" si="116"/>
        <v>0</v>
      </c>
      <c r="F99" s="192">
        <f>SUM(F100:F106)</f>
        <v>7346</v>
      </c>
      <c r="G99" s="196">
        <f t="shared" ref="G99:H99" si="117">SUM(G100:G106)</f>
        <v>0</v>
      </c>
      <c r="H99" s="197">
        <f t="shared" si="117"/>
        <v>0</v>
      </c>
      <c r="I99" s="192">
        <f>SUM(I100:I106)</f>
        <v>0</v>
      </c>
      <c r="J99" s="198">
        <f t="shared" ref="J99:K99" si="118">SUM(J100:J106)</f>
        <v>0</v>
      </c>
      <c r="K99" s="197">
        <f t="shared" si="118"/>
        <v>0</v>
      </c>
      <c r="L99" s="192">
        <f>SUM(L100:L106)</f>
        <v>0</v>
      </c>
      <c r="M99" s="196">
        <f t="shared" ref="M99:O99" si="119">SUM(M100:M106)</f>
        <v>0</v>
      </c>
      <c r="N99" s="197">
        <f t="shared" si="119"/>
        <v>0</v>
      </c>
      <c r="O99" s="192">
        <f t="shared" si="119"/>
        <v>0</v>
      </c>
      <c r="P99" s="194"/>
    </row>
    <row r="100" spans="1:16" hidden="1" x14ac:dyDescent="0.25">
      <c r="A100" s="52">
        <v>2241</v>
      </c>
      <c r="B100" s="79" t="s">
        <v>121</v>
      </c>
      <c r="C100" s="559">
        <f t="shared" si="99"/>
        <v>0</v>
      </c>
      <c r="D100" s="190"/>
      <c r="E100" s="191"/>
      <c r="F100" s="192">
        <f t="shared" ref="F100:F107" si="120">D100+E100</f>
        <v>0</v>
      </c>
      <c r="G100" s="190"/>
      <c r="H100" s="191"/>
      <c r="I100" s="192">
        <f t="shared" ref="I100:I107" si="121">G100+H100</f>
        <v>0</v>
      </c>
      <c r="J100" s="193"/>
      <c r="K100" s="191"/>
      <c r="L100" s="192">
        <f t="shared" ref="L100:L107" si="122">J100+K100</f>
        <v>0</v>
      </c>
      <c r="M100" s="190"/>
      <c r="N100" s="191"/>
      <c r="O100" s="192">
        <f t="shared" ref="O100:O107" si="123">M100+N100</f>
        <v>0</v>
      </c>
      <c r="P100" s="194"/>
    </row>
    <row r="101" spans="1:16" ht="27" customHeight="1" x14ac:dyDescent="0.25">
      <c r="A101" s="52">
        <v>2242</v>
      </c>
      <c r="B101" s="79" t="s">
        <v>122</v>
      </c>
      <c r="C101" s="559">
        <f t="shared" si="99"/>
        <v>490</v>
      </c>
      <c r="D101" s="190">
        <v>490</v>
      </c>
      <c r="E101" s="211"/>
      <c r="F101" s="192">
        <f t="shared" si="120"/>
        <v>490</v>
      </c>
      <c r="G101" s="190"/>
      <c r="H101" s="191"/>
      <c r="I101" s="192">
        <f t="shared" si="121"/>
        <v>0</v>
      </c>
      <c r="J101" s="193"/>
      <c r="K101" s="211"/>
      <c r="L101" s="192">
        <f t="shared" si="122"/>
        <v>0</v>
      </c>
      <c r="M101" s="190"/>
      <c r="N101" s="191"/>
      <c r="O101" s="192">
        <f t="shared" si="123"/>
        <v>0</v>
      </c>
      <c r="P101" s="208"/>
    </row>
    <row r="102" spans="1:16" ht="29.25" customHeight="1" x14ac:dyDescent="0.25">
      <c r="A102" s="52">
        <v>2243</v>
      </c>
      <c r="B102" s="79" t="s">
        <v>123</v>
      </c>
      <c r="C102" s="559">
        <f t="shared" si="99"/>
        <v>617</v>
      </c>
      <c r="D102" s="190">
        <v>617</v>
      </c>
      <c r="E102" s="191"/>
      <c r="F102" s="192">
        <f t="shared" si="120"/>
        <v>617</v>
      </c>
      <c r="G102" s="190"/>
      <c r="H102" s="191"/>
      <c r="I102" s="192">
        <f t="shared" si="121"/>
        <v>0</v>
      </c>
      <c r="J102" s="193"/>
      <c r="K102" s="191"/>
      <c r="L102" s="192">
        <f t="shared" si="122"/>
        <v>0</v>
      </c>
      <c r="M102" s="190"/>
      <c r="N102" s="191"/>
      <c r="O102" s="192">
        <f t="shared" si="123"/>
        <v>0</v>
      </c>
      <c r="P102" s="194"/>
    </row>
    <row r="103" spans="1:16" ht="18.75" customHeight="1" x14ac:dyDescent="0.25">
      <c r="A103" s="52">
        <v>2244</v>
      </c>
      <c r="B103" s="79" t="s">
        <v>124</v>
      </c>
      <c r="C103" s="559">
        <f t="shared" si="99"/>
        <v>5486</v>
      </c>
      <c r="D103" s="190">
        <v>5486</v>
      </c>
      <c r="E103" s="191"/>
      <c r="F103" s="192">
        <f t="shared" si="120"/>
        <v>5486</v>
      </c>
      <c r="G103" s="190"/>
      <c r="H103" s="191"/>
      <c r="I103" s="192">
        <f t="shared" si="121"/>
        <v>0</v>
      </c>
      <c r="J103" s="193"/>
      <c r="K103" s="191"/>
      <c r="L103" s="192">
        <f t="shared" si="122"/>
        <v>0</v>
      </c>
      <c r="M103" s="190"/>
      <c r="N103" s="191"/>
      <c r="O103" s="192">
        <f t="shared" si="123"/>
        <v>0</v>
      </c>
      <c r="P103" s="208"/>
    </row>
    <row r="104" spans="1:16" ht="24" hidden="1" x14ac:dyDescent="0.25">
      <c r="A104" s="52">
        <v>2246</v>
      </c>
      <c r="B104" s="79" t="s">
        <v>125</v>
      </c>
      <c r="C104" s="559">
        <f t="shared" si="99"/>
        <v>0</v>
      </c>
      <c r="D104" s="190"/>
      <c r="E104" s="191"/>
      <c r="F104" s="192">
        <f t="shared" si="120"/>
        <v>0</v>
      </c>
      <c r="G104" s="190"/>
      <c r="H104" s="191"/>
      <c r="I104" s="192">
        <f t="shared" si="121"/>
        <v>0</v>
      </c>
      <c r="J104" s="193"/>
      <c r="K104" s="191"/>
      <c r="L104" s="192">
        <f t="shared" si="122"/>
        <v>0</v>
      </c>
      <c r="M104" s="190"/>
      <c r="N104" s="191"/>
      <c r="O104" s="192">
        <f t="shared" si="123"/>
        <v>0</v>
      </c>
      <c r="P104" s="194"/>
    </row>
    <row r="105" spans="1:16" hidden="1" x14ac:dyDescent="0.25">
      <c r="A105" s="52">
        <v>2247</v>
      </c>
      <c r="B105" s="79" t="s">
        <v>126</v>
      </c>
      <c r="C105" s="559">
        <f t="shared" si="99"/>
        <v>0</v>
      </c>
      <c r="D105" s="190"/>
      <c r="E105" s="191"/>
      <c r="F105" s="192">
        <f t="shared" si="120"/>
        <v>0</v>
      </c>
      <c r="G105" s="190"/>
      <c r="H105" s="191"/>
      <c r="I105" s="192">
        <f t="shared" si="121"/>
        <v>0</v>
      </c>
      <c r="J105" s="193"/>
      <c r="K105" s="191"/>
      <c r="L105" s="192">
        <f t="shared" si="122"/>
        <v>0</v>
      </c>
      <c r="M105" s="190"/>
      <c r="N105" s="191"/>
      <c r="O105" s="192">
        <f t="shared" si="123"/>
        <v>0</v>
      </c>
      <c r="P105" s="194"/>
    </row>
    <row r="106" spans="1:16" ht="28.5" customHeight="1" x14ac:dyDescent="0.25">
      <c r="A106" s="52">
        <v>2249</v>
      </c>
      <c r="B106" s="79" t="s">
        <v>127</v>
      </c>
      <c r="C106" s="559">
        <f t="shared" si="99"/>
        <v>753</v>
      </c>
      <c r="D106" s="190">
        <v>753</v>
      </c>
      <c r="E106" s="191"/>
      <c r="F106" s="192">
        <f t="shared" si="120"/>
        <v>753</v>
      </c>
      <c r="G106" s="190"/>
      <c r="H106" s="191"/>
      <c r="I106" s="192">
        <f t="shared" si="121"/>
        <v>0</v>
      </c>
      <c r="J106" s="193"/>
      <c r="K106" s="191"/>
      <c r="L106" s="192">
        <f t="shared" si="122"/>
        <v>0</v>
      </c>
      <c r="M106" s="190"/>
      <c r="N106" s="191"/>
      <c r="O106" s="192">
        <f t="shared" si="123"/>
        <v>0</v>
      </c>
      <c r="P106" s="208"/>
    </row>
    <row r="107" spans="1:16" x14ac:dyDescent="0.25">
      <c r="A107" s="195">
        <v>2250</v>
      </c>
      <c r="B107" s="79" t="s">
        <v>128</v>
      </c>
      <c r="C107" s="559">
        <f t="shared" si="99"/>
        <v>2698</v>
      </c>
      <c r="D107" s="190">
        <v>2698</v>
      </c>
      <c r="E107" s="191"/>
      <c r="F107" s="192">
        <f t="shared" si="120"/>
        <v>2698</v>
      </c>
      <c r="G107" s="190"/>
      <c r="H107" s="191"/>
      <c r="I107" s="192">
        <f t="shared" si="121"/>
        <v>0</v>
      </c>
      <c r="J107" s="193"/>
      <c r="K107" s="191"/>
      <c r="L107" s="192">
        <f t="shared" si="122"/>
        <v>0</v>
      </c>
      <c r="M107" s="190"/>
      <c r="N107" s="191"/>
      <c r="O107" s="192">
        <f t="shared" si="123"/>
        <v>0</v>
      </c>
      <c r="P107" s="194"/>
    </row>
    <row r="108" spans="1:16" x14ac:dyDescent="0.25">
      <c r="A108" s="195">
        <v>2260</v>
      </c>
      <c r="B108" s="79" t="s">
        <v>129</v>
      </c>
      <c r="C108" s="559">
        <f t="shared" si="99"/>
        <v>102</v>
      </c>
      <c r="D108" s="196">
        <f t="shared" ref="D108:E108" si="124">SUM(D109:D113)</f>
        <v>102</v>
      </c>
      <c r="E108" s="197">
        <f t="shared" si="124"/>
        <v>0</v>
      </c>
      <c r="F108" s="192">
        <f>SUM(F109:F113)</f>
        <v>102</v>
      </c>
      <c r="G108" s="196">
        <f t="shared" ref="G108:H108" si="125">SUM(G109:G113)</f>
        <v>0</v>
      </c>
      <c r="H108" s="197">
        <f t="shared" si="125"/>
        <v>0</v>
      </c>
      <c r="I108" s="192">
        <f>SUM(I109:I113)</f>
        <v>0</v>
      </c>
      <c r="J108" s="198">
        <f t="shared" ref="J108:K108" si="126">SUM(J109:J113)</f>
        <v>0</v>
      </c>
      <c r="K108" s="197">
        <f t="shared" si="126"/>
        <v>0</v>
      </c>
      <c r="L108" s="192">
        <f>SUM(L109:L113)</f>
        <v>0</v>
      </c>
      <c r="M108" s="196">
        <f t="shared" ref="M108:O108" si="127">SUM(M109:M113)</f>
        <v>0</v>
      </c>
      <c r="N108" s="197">
        <f t="shared" si="127"/>
        <v>0</v>
      </c>
      <c r="O108" s="192">
        <f t="shared" si="127"/>
        <v>0</v>
      </c>
      <c r="P108" s="194"/>
    </row>
    <row r="109" spans="1:16" hidden="1" x14ac:dyDescent="0.25">
      <c r="A109" s="52">
        <v>2261</v>
      </c>
      <c r="B109" s="79" t="s">
        <v>130</v>
      </c>
      <c r="C109" s="559">
        <f t="shared" si="99"/>
        <v>0</v>
      </c>
      <c r="D109" s="190"/>
      <c r="E109" s="191"/>
      <c r="F109" s="192">
        <f t="shared" ref="F109:F113" si="128">D109+E109</f>
        <v>0</v>
      </c>
      <c r="G109" s="190"/>
      <c r="H109" s="191"/>
      <c r="I109" s="192">
        <f t="shared" ref="I109:I113" si="129">G109+H109</f>
        <v>0</v>
      </c>
      <c r="J109" s="193"/>
      <c r="K109" s="191"/>
      <c r="L109" s="192">
        <f t="shared" ref="L109:L113" si="130">J109+K109</f>
        <v>0</v>
      </c>
      <c r="M109" s="190"/>
      <c r="N109" s="191"/>
      <c r="O109" s="192">
        <f t="shared" ref="O109:O113" si="131">M109+N109</f>
        <v>0</v>
      </c>
      <c r="P109" s="194"/>
    </row>
    <row r="110" spans="1:16" hidden="1" x14ac:dyDescent="0.25">
      <c r="A110" s="52">
        <v>2262</v>
      </c>
      <c r="B110" s="79" t="s">
        <v>131</v>
      </c>
      <c r="C110" s="559">
        <f t="shared" si="99"/>
        <v>0</v>
      </c>
      <c r="D110" s="190"/>
      <c r="E110" s="191"/>
      <c r="F110" s="192">
        <f t="shared" si="128"/>
        <v>0</v>
      </c>
      <c r="G110" s="190"/>
      <c r="H110" s="191"/>
      <c r="I110" s="192">
        <f t="shared" si="129"/>
        <v>0</v>
      </c>
      <c r="J110" s="193"/>
      <c r="K110" s="191"/>
      <c r="L110" s="192">
        <f t="shared" si="130"/>
        <v>0</v>
      </c>
      <c r="M110" s="190"/>
      <c r="N110" s="191"/>
      <c r="O110" s="192">
        <f t="shared" si="131"/>
        <v>0</v>
      </c>
      <c r="P110" s="194"/>
    </row>
    <row r="111" spans="1:16" hidden="1" x14ac:dyDescent="0.25">
      <c r="A111" s="52">
        <v>2263</v>
      </c>
      <c r="B111" s="79" t="s">
        <v>132</v>
      </c>
      <c r="C111" s="559">
        <f t="shared" si="99"/>
        <v>0</v>
      </c>
      <c r="D111" s="190"/>
      <c r="E111" s="191"/>
      <c r="F111" s="192">
        <f t="shared" si="128"/>
        <v>0</v>
      </c>
      <c r="G111" s="190"/>
      <c r="H111" s="191"/>
      <c r="I111" s="192">
        <f t="shared" si="129"/>
        <v>0</v>
      </c>
      <c r="J111" s="193"/>
      <c r="K111" s="191"/>
      <c r="L111" s="192">
        <f t="shared" si="130"/>
        <v>0</v>
      </c>
      <c r="M111" s="190"/>
      <c r="N111" s="191"/>
      <c r="O111" s="192">
        <f t="shared" si="131"/>
        <v>0</v>
      </c>
      <c r="P111" s="194"/>
    </row>
    <row r="112" spans="1:16" ht="30.75" customHeight="1" x14ac:dyDescent="0.25">
      <c r="A112" s="52">
        <v>2264</v>
      </c>
      <c r="B112" s="79" t="s">
        <v>133</v>
      </c>
      <c r="C112" s="559">
        <f t="shared" si="99"/>
        <v>50</v>
      </c>
      <c r="D112" s="190">
        <v>50</v>
      </c>
      <c r="E112" s="211"/>
      <c r="F112" s="192">
        <f t="shared" si="128"/>
        <v>50</v>
      </c>
      <c r="G112" s="190"/>
      <c r="H112" s="191"/>
      <c r="I112" s="192">
        <f t="shared" si="129"/>
        <v>0</v>
      </c>
      <c r="J112" s="193"/>
      <c r="K112" s="211"/>
      <c r="L112" s="192">
        <f t="shared" si="130"/>
        <v>0</v>
      </c>
      <c r="M112" s="190"/>
      <c r="N112" s="191"/>
      <c r="O112" s="192">
        <f t="shared" si="131"/>
        <v>0</v>
      </c>
      <c r="P112" s="208"/>
    </row>
    <row r="113" spans="1:16" x14ac:dyDescent="0.25">
      <c r="A113" s="52">
        <v>2269</v>
      </c>
      <c r="B113" s="79" t="s">
        <v>134</v>
      </c>
      <c r="C113" s="559">
        <f t="shared" si="99"/>
        <v>52</v>
      </c>
      <c r="D113" s="190">
        <v>52</v>
      </c>
      <c r="E113" s="191"/>
      <c r="F113" s="192">
        <f t="shared" si="128"/>
        <v>52</v>
      </c>
      <c r="G113" s="190"/>
      <c r="H113" s="191"/>
      <c r="I113" s="192">
        <f t="shared" si="129"/>
        <v>0</v>
      </c>
      <c r="J113" s="193"/>
      <c r="K113" s="191"/>
      <c r="L113" s="192">
        <f t="shared" si="130"/>
        <v>0</v>
      </c>
      <c r="M113" s="190"/>
      <c r="N113" s="191"/>
      <c r="O113" s="192">
        <f t="shared" si="131"/>
        <v>0</v>
      </c>
      <c r="P113" s="194"/>
    </row>
    <row r="114" spans="1:16" hidden="1" x14ac:dyDescent="0.25">
      <c r="A114" s="195">
        <v>2270</v>
      </c>
      <c r="B114" s="79" t="s">
        <v>135</v>
      </c>
      <c r="C114" s="559">
        <f t="shared" si="99"/>
        <v>0</v>
      </c>
      <c r="D114" s="196">
        <f t="shared" ref="D114:E114" si="132">SUM(D115:D118)</f>
        <v>0</v>
      </c>
      <c r="E114" s="197">
        <f t="shared" si="132"/>
        <v>0</v>
      </c>
      <c r="F114" s="192">
        <f>SUM(F115:F118)</f>
        <v>0</v>
      </c>
      <c r="G114" s="196">
        <f t="shared" ref="G114:H114" si="133">SUM(G115:G118)</f>
        <v>0</v>
      </c>
      <c r="H114" s="197">
        <f t="shared" si="133"/>
        <v>0</v>
      </c>
      <c r="I114" s="192">
        <f>SUM(I115:I118)</f>
        <v>0</v>
      </c>
      <c r="J114" s="198">
        <f t="shared" ref="J114:K114" si="134">SUM(J115:J118)</f>
        <v>0</v>
      </c>
      <c r="K114" s="197">
        <f t="shared" si="134"/>
        <v>0</v>
      </c>
      <c r="L114" s="192">
        <f>SUM(L115:L118)</f>
        <v>0</v>
      </c>
      <c r="M114" s="196">
        <f t="shared" ref="M114:O114" si="135">SUM(M115:M118)</f>
        <v>0</v>
      </c>
      <c r="N114" s="197">
        <f t="shared" si="135"/>
        <v>0</v>
      </c>
      <c r="O114" s="192">
        <f t="shared" si="135"/>
        <v>0</v>
      </c>
      <c r="P114" s="194"/>
    </row>
    <row r="115" spans="1:16" hidden="1" x14ac:dyDescent="0.25">
      <c r="A115" s="52">
        <v>2272</v>
      </c>
      <c r="B115" s="212" t="s">
        <v>136</v>
      </c>
      <c r="C115" s="559">
        <f t="shared" si="99"/>
        <v>0</v>
      </c>
      <c r="D115" s="190"/>
      <c r="E115" s="191"/>
      <c r="F115" s="192">
        <f t="shared" ref="F115:F119" si="136">D115+E115</f>
        <v>0</v>
      </c>
      <c r="G115" s="190"/>
      <c r="H115" s="191"/>
      <c r="I115" s="192">
        <f t="shared" ref="I115:I119" si="137">G115+H115</f>
        <v>0</v>
      </c>
      <c r="J115" s="193"/>
      <c r="K115" s="191"/>
      <c r="L115" s="192">
        <f t="shared" ref="L115:L119" si="138">J115+K115</f>
        <v>0</v>
      </c>
      <c r="M115" s="190"/>
      <c r="N115" s="191"/>
      <c r="O115" s="192">
        <f t="shared" ref="O115:O119" si="139">M115+N115</f>
        <v>0</v>
      </c>
      <c r="P115" s="194"/>
    </row>
    <row r="116" spans="1:16" ht="24" hidden="1" x14ac:dyDescent="0.25">
      <c r="A116" s="52">
        <v>2274</v>
      </c>
      <c r="B116" s="213" t="s">
        <v>137</v>
      </c>
      <c r="C116" s="559">
        <f t="shared" si="99"/>
        <v>0</v>
      </c>
      <c r="D116" s="190"/>
      <c r="E116" s="191"/>
      <c r="F116" s="192">
        <f t="shared" si="136"/>
        <v>0</v>
      </c>
      <c r="G116" s="190"/>
      <c r="H116" s="191"/>
      <c r="I116" s="192">
        <f t="shared" si="137"/>
        <v>0</v>
      </c>
      <c r="J116" s="193"/>
      <c r="K116" s="191"/>
      <c r="L116" s="192">
        <f t="shared" si="138"/>
        <v>0</v>
      </c>
      <c r="M116" s="190"/>
      <c r="N116" s="191"/>
      <c r="O116" s="192">
        <f t="shared" si="139"/>
        <v>0</v>
      </c>
      <c r="P116" s="194"/>
    </row>
    <row r="117" spans="1:16" ht="39.75" hidden="1" customHeight="1" x14ac:dyDescent="0.25">
      <c r="A117" s="52">
        <v>2275</v>
      </c>
      <c r="B117" s="79" t="s">
        <v>138</v>
      </c>
      <c r="C117" s="559">
        <f t="shared" si="99"/>
        <v>0</v>
      </c>
      <c r="D117" s="190">
        <v>0</v>
      </c>
      <c r="E117" s="191">
        <v>0</v>
      </c>
      <c r="F117" s="192">
        <f t="shared" si="136"/>
        <v>0</v>
      </c>
      <c r="G117" s="190">
        <v>0</v>
      </c>
      <c r="H117" s="191">
        <v>0</v>
      </c>
      <c r="I117" s="192">
        <f t="shared" si="137"/>
        <v>0</v>
      </c>
      <c r="J117" s="193"/>
      <c r="K117" s="191"/>
      <c r="L117" s="192">
        <f t="shared" si="138"/>
        <v>0</v>
      </c>
      <c r="M117" s="190"/>
      <c r="N117" s="191"/>
      <c r="O117" s="192">
        <f t="shared" si="139"/>
        <v>0</v>
      </c>
      <c r="P117" s="208"/>
    </row>
    <row r="118" spans="1:16" ht="36" hidden="1" x14ac:dyDescent="0.25">
      <c r="A118" s="52">
        <v>2276</v>
      </c>
      <c r="B118" s="79" t="s">
        <v>139</v>
      </c>
      <c r="C118" s="559">
        <f t="shared" si="99"/>
        <v>0</v>
      </c>
      <c r="D118" s="190"/>
      <c r="E118" s="191"/>
      <c r="F118" s="192">
        <f t="shared" si="136"/>
        <v>0</v>
      </c>
      <c r="G118" s="190"/>
      <c r="H118" s="191"/>
      <c r="I118" s="192">
        <f t="shared" si="137"/>
        <v>0</v>
      </c>
      <c r="J118" s="193"/>
      <c r="K118" s="191"/>
      <c r="L118" s="192">
        <f t="shared" si="138"/>
        <v>0</v>
      </c>
      <c r="M118" s="190"/>
      <c r="N118" s="191"/>
      <c r="O118" s="192">
        <f t="shared" si="139"/>
        <v>0</v>
      </c>
      <c r="P118" s="194"/>
    </row>
    <row r="119" spans="1:16" ht="48" hidden="1" x14ac:dyDescent="0.25">
      <c r="A119" s="195">
        <v>2280</v>
      </c>
      <c r="B119" s="79" t="s">
        <v>140</v>
      </c>
      <c r="C119" s="559">
        <f t="shared" si="99"/>
        <v>0</v>
      </c>
      <c r="D119" s="190"/>
      <c r="E119" s="191"/>
      <c r="F119" s="192">
        <f t="shared" si="136"/>
        <v>0</v>
      </c>
      <c r="G119" s="190"/>
      <c r="H119" s="191"/>
      <c r="I119" s="192">
        <f t="shared" si="137"/>
        <v>0</v>
      </c>
      <c r="J119" s="193"/>
      <c r="K119" s="191"/>
      <c r="L119" s="192">
        <f t="shared" si="138"/>
        <v>0</v>
      </c>
      <c r="M119" s="190"/>
      <c r="N119" s="191"/>
      <c r="O119" s="192">
        <f t="shared" si="139"/>
        <v>0</v>
      </c>
      <c r="P119" s="194"/>
    </row>
    <row r="120" spans="1:16" ht="38.25" customHeight="1" x14ac:dyDescent="0.25">
      <c r="A120" s="130">
        <v>2300</v>
      </c>
      <c r="B120" s="99" t="s">
        <v>141</v>
      </c>
      <c r="C120" s="561">
        <f t="shared" si="99"/>
        <v>34468</v>
      </c>
      <c r="D120" s="214">
        <f t="shared" ref="D120:E120" si="140">SUM(D121,D126,D130,D131,D134,D138,D146,D147,D150)</f>
        <v>30106</v>
      </c>
      <c r="E120" s="215">
        <f t="shared" si="140"/>
        <v>0</v>
      </c>
      <c r="F120" s="216">
        <f>SUM(F121,F126,F130,F131,F134,F138,F146,F147,F150)</f>
        <v>30106</v>
      </c>
      <c r="G120" s="214">
        <f t="shared" ref="G120:H120" si="141">SUM(G121,G126,G130,G131,G134,G138,G146,G147,G150)</f>
        <v>4362</v>
      </c>
      <c r="H120" s="215">
        <f t="shared" si="141"/>
        <v>0</v>
      </c>
      <c r="I120" s="216">
        <f>SUM(I121,I126,I130,I131,I134,I138,I146,I147,I150)</f>
        <v>4362</v>
      </c>
      <c r="J120" s="217">
        <f t="shared" ref="J120:K120" si="142">SUM(J121,J126,J130,J131,J134,J138,J146,J147,J150)</f>
        <v>0</v>
      </c>
      <c r="K120" s="215">
        <f t="shared" si="142"/>
        <v>0</v>
      </c>
      <c r="L120" s="216">
        <f>SUM(L121,L126,L130,L131,L134,L138,L146,L147,L150)</f>
        <v>0</v>
      </c>
      <c r="M120" s="214">
        <f t="shared" ref="M120:O120" si="143">SUM(M121,M126,M130,M131,M134,M138,M146,M147,M150)</f>
        <v>0</v>
      </c>
      <c r="N120" s="215">
        <f t="shared" si="143"/>
        <v>0</v>
      </c>
      <c r="O120" s="216">
        <f t="shared" si="143"/>
        <v>0</v>
      </c>
      <c r="P120" s="207"/>
    </row>
    <row r="121" spans="1:16" ht="24" x14ac:dyDescent="0.25">
      <c r="A121" s="203">
        <v>2310</v>
      </c>
      <c r="B121" s="71" t="s">
        <v>142</v>
      </c>
      <c r="C121" s="558">
        <f t="shared" si="99"/>
        <v>15009</v>
      </c>
      <c r="D121" s="204">
        <f t="shared" ref="D121:O121" si="144">SUM(D122:D125)</f>
        <v>15009</v>
      </c>
      <c r="E121" s="205">
        <f t="shared" si="144"/>
        <v>0</v>
      </c>
      <c r="F121" s="187">
        <f t="shared" si="144"/>
        <v>15009</v>
      </c>
      <c r="G121" s="204">
        <f t="shared" si="144"/>
        <v>0</v>
      </c>
      <c r="H121" s="205">
        <f t="shared" si="144"/>
        <v>0</v>
      </c>
      <c r="I121" s="187">
        <f t="shared" si="144"/>
        <v>0</v>
      </c>
      <c r="J121" s="206">
        <f t="shared" si="144"/>
        <v>0</v>
      </c>
      <c r="K121" s="205">
        <f t="shared" si="144"/>
        <v>0</v>
      </c>
      <c r="L121" s="187">
        <f t="shared" si="144"/>
        <v>0</v>
      </c>
      <c r="M121" s="204">
        <f t="shared" si="144"/>
        <v>0</v>
      </c>
      <c r="N121" s="205">
        <f t="shared" si="144"/>
        <v>0</v>
      </c>
      <c r="O121" s="187">
        <f t="shared" si="144"/>
        <v>0</v>
      </c>
      <c r="P121" s="189"/>
    </row>
    <row r="122" spans="1:16" ht="19.5" customHeight="1" x14ac:dyDescent="0.25">
      <c r="A122" s="52">
        <v>2311</v>
      </c>
      <c r="B122" s="79" t="s">
        <v>143</v>
      </c>
      <c r="C122" s="559">
        <f t="shared" si="99"/>
        <v>2001</v>
      </c>
      <c r="D122" s="190">
        <v>2001</v>
      </c>
      <c r="E122" s="191">
        <v>0</v>
      </c>
      <c r="F122" s="192">
        <f t="shared" ref="F122:F125" si="145">D122+E122</f>
        <v>2001</v>
      </c>
      <c r="G122" s="190"/>
      <c r="H122" s="191"/>
      <c r="I122" s="192">
        <f t="shared" ref="I122:I125" si="146">G122+H122</f>
        <v>0</v>
      </c>
      <c r="J122" s="193"/>
      <c r="K122" s="191"/>
      <c r="L122" s="192">
        <f t="shared" ref="L122:L125" si="147">J122+K122</f>
        <v>0</v>
      </c>
      <c r="M122" s="190"/>
      <c r="N122" s="191"/>
      <c r="O122" s="192">
        <f t="shared" ref="O122:O125" si="148">M122+N122</f>
        <v>0</v>
      </c>
      <c r="P122" s="208"/>
    </row>
    <row r="123" spans="1:16" x14ac:dyDescent="0.25">
      <c r="A123" s="52">
        <v>2312</v>
      </c>
      <c r="B123" s="79" t="s">
        <v>144</v>
      </c>
      <c r="C123" s="559">
        <f t="shared" si="99"/>
        <v>12758</v>
      </c>
      <c r="D123" s="190">
        <v>12758</v>
      </c>
      <c r="E123" s="191"/>
      <c r="F123" s="192">
        <f t="shared" si="145"/>
        <v>12758</v>
      </c>
      <c r="G123" s="190"/>
      <c r="H123" s="191"/>
      <c r="I123" s="192">
        <f t="shared" si="146"/>
        <v>0</v>
      </c>
      <c r="J123" s="193"/>
      <c r="K123" s="191"/>
      <c r="L123" s="192">
        <f t="shared" si="147"/>
        <v>0</v>
      </c>
      <c r="M123" s="190"/>
      <c r="N123" s="191"/>
      <c r="O123" s="192">
        <f t="shared" si="148"/>
        <v>0</v>
      </c>
      <c r="P123" s="194"/>
    </row>
    <row r="124" spans="1:16" hidden="1" x14ac:dyDescent="0.25">
      <c r="A124" s="52">
        <v>2313</v>
      </c>
      <c r="B124" s="79" t="s">
        <v>145</v>
      </c>
      <c r="C124" s="559">
        <f t="shared" si="99"/>
        <v>0</v>
      </c>
      <c r="D124" s="190"/>
      <c r="E124" s="191"/>
      <c r="F124" s="192">
        <f t="shared" si="145"/>
        <v>0</v>
      </c>
      <c r="G124" s="190"/>
      <c r="H124" s="191"/>
      <c r="I124" s="192">
        <f t="shared" si="146"/>
        <v>0</v>
      </c>
      <c r="J124" s="193"/>
      <c r="K124" s="191"/>
      <c r="L124" s="192">
        <f t="shared" si="147"/>
        <v>0</v>
      </c>
      <c r="M124" s="190"/>
      <c r="N124" s="191"/>
      <c r="O124" s="192">
        <f t="shared" si="148"/>
        <v>0</v>
      </c>
      <c r="P124" s="194"/>
    </row>
    <row r="125" spans="1:16" ht="26.25" customHeight="1" x14ac:dyDescent="0.25">
      <c r="A125" s="52">
        <v>2314</v>
      </c>
      <c r="B125" s="79" t="s">
        <v>146</v>
      </c>
      <c r="C125" s="559">
        <f t="shared" si="99"/>
        <v>250</v>
      </c>
      <c r="D125" s="190">
        <v>250</v>
      </c>
      <c r="E125" s="191"/>
      <c r="F125" s="192">
        <f t="shared" si="145"/>
        <v>250</v>
      </c>
      <c r="G125" s="190"/>
      <c r="H125" s="191"/>
      <c r="I125" s="192">
        <f t="shared" si="146"/>
        <v>0</v>
      </c>
      <c r="J125" s="193"/>
      <c r="K125" s="191"/>
      <c r="L125" s="192">
        <f t="shared" si="147"/>
        <v>0</v>
      </c>
      <c r="M125" s="190"/>
      <c r="N125" s="191"/>
      <c r="O125" s="192">
        <f t="shared" si="148"/>
        <v>0</v>
      </c>
      <c r="P125" s="194"/>
    </row>
    <row r="126" spans="1:16" x14ac:dyDescent="0.25">
      <c r="A126" s="195">
        <v>2320</v>
      </c>
      <c r="B126" s="79" t="s">
        <v>147</v>
      </c>
      <c r="C126" s="559">
        <f t="shared" si="99"/>
        <v>680</v>
      </c>
      <c r="D126" s="196">
        <f t="shared" ref="D126:E126" si="149">SUM(D127:D129)</f>
        <v>680</v>
      </c>
      <c r="E126" s="197">
        <f t="shared" si="149"/>
        <v>0</v>
      </c>
      <c r="F126" s="192">
        <f>SUM(F127:F129)</f>
        <v>680</v>
      </c>
      <c r="G126" s="196">
        <f t="shared" ref="G126:H126" si="150">SUM(G127:G129)</f>
        <v>0</v>
      </c>
      <c r="H126" s="197">
        <f t="shared" si="150"/>
        <v>0</v>
      </c>
      <c r="I126" s="192">
        <f>SUM(I127:I129)</f>
        <v>0</v>
      </c>
      <c r="J126" s="198">
        <f t="shared" ref="J126:K126" si="151">SUM(J127:J129)</f>
        <v>0</v>
      </c>
      <c r="K126" s="197">
        <f t="shared" si="151"/>
        <v>0</v>
      </c>
      <c r="L126" s="192">
        <f>SUM(L127:L129)</f>
        <v>0</v>
      </c>
      <c r="M126" s="196">
        <f t="shared" ref="M126:O126" si="152">SUM(M127:M129)</f>
        <v>0</v>
      </c>
      <c r="N126" s="197">
        <f t="shared" si="152"/>
        <v>0</v>
      </c>
      <c r="O126" s="192">
        <f t="shared" si="152"/>
        <v>0</v>
      </c>
      <c r="P126" s="194"/>
    </row>
    <row r="127" spans="1:16" hidden="1" x14ac:dyDescent="0.25">
      <c r="A127" s="52">
        <v>2321</v>
      </c>
      <c r="B127" s="79" t="s">
        <v>148</v>
      </c>
      <c r="C127" s="559">
        <f t="shared" si="99"/>
        <v>0</v>
      </c>
      <c r="D127" s="190"/>
      <c r="E127" s="191"/>
      <c r="F127" s="192">
        <f t="shared" ref="F127:F130" si="153">D127+E127</f>
        <v>0</v>
      </c>
      <c r="G127" s="190"/>
      <c r="H127" s="191"/>
      <c r="I127" s="192">
        <f t="shared" ref="I127:I130" si="154">G127+H127</f>
        <v>0</v>
      </c>
      <c r="J127" s="193"/>
      <c r="K127" s="191"/>
      <c r="L127" s="192">
        <f t="shared" ref="L127:L130" si="155">J127+K127</f>
        <v>0</v>
      </c>
      <c r="M127" s="190"/>
      <c r="N127" s="191"/>
      <c r="O127" s="192">
        <f t="shared" ref="O127:O130" si="156">M127+N127</f>
        <v>0</v>
      </c>
      <c r="P127" s="194"/>
    </row>
    <row r="128" spans="1:16" ht="19.5" customHeight="1" x14ac:dyDescent="0.25">
      <c r="A128" s="52">
        <v>2322</v>
      </c>
      <c r="B128" s="79" t="s">
        <v>149</v>
      </c>
      <c r="C128" s="559">
        <f t="shared" si="99"/>
        <v>680</v>
      </c>
      <c r="D128" s="190">
        <v>680</v>
      </c>
      <c r="E128" s="211"/>
      <c r="F128" s="192">
        <f t="shared" si="153"/>
        <v>680</v>
      </c>
      <c r="G128" s="190"/>
      <c r="H128" s="191"/>
      <c r="I128" s="192">
        <f t="shared" si="154"/>
        <v>0</v>
      </c>
      <c r="J128" s="193"/>
      <c r="K128" s="211"/>
      <c r="L128" s="192">
        <f t="shared" si="155"/>
        <v>0</v>
      </c>
      <c r="M128" s="190"/>
      <c r="N128" s="191"/>
      <c r="O128" s="192">
        <f t="shared" si="156"/>
        <v>0</v>
      </c>
      <c r="P128" s="208"/>
    </row>
    <row r="129" spans="1:16" ht="10.5" hidden="1" customHeight="1" x14ac:dyDescent="0.25">
      <c r="A129" s="52">
        <v>2329</v>
      </c>
      <c r="B129" s="79" t="s">
        <v>150</v>
      </c>
      <c r="C129" s="559">
        <f t="shared" si="99"/>
        <v>0</v>
      </c>
      <c r="D129" s="190"/>
      <c r="E129" s="191"/>
      <c r="F129" s="192">
        <f t="shared" si="153"/>
        <v>0</v>
      </c>
      <c r="G129" s="190"/>
      <c r="H129" s="191"/>
      <c r="I129" s="192">
        <f t="shared" si="154"/>
        <v>0</v>
      </c>
      <c r="J129" s="193"/>
      <c r="K129" s="191"/>
      <c r="L129" s="192">
        <f t="shared" si="155"/>
        <v>0</v>
      </c>
      <c r="M129" s="190"/>
      <c r="N129" s="191"/>
      <c r="O129" s="192">
        <f t="shared" si="156"/>
        <v>0</v>
      </c>
      <c r="P129" s="194"/>
    </row>
    <row r="130" spans="1:16" hidden="1" x14ac:dyDescent="0.25">
      <c r="A130" s="195">
        <v>2330</v>
      </c>
      <c r="B130" s="79" t="s">
        <v>151</v>
      </c>
      <c r="C130" s="559">
        <f t="shared" si="99"/>
        <v>0</v>
      </c>
      <c r="D130" s="190"/>
      <c r="E130" s="191"/>
      <c r="F130" s="192">
        <f t="shared" si="153"/>
        <v>0</v>
      </c>
      <c r="G130" s="190"/>
      <c r="H130" s="191"/>
      <c r="I130" s="192">
        <f t="shared" si="154"/>
        <v>0</v>
      </c>
      <c r="J130" s="193"/>
      <c r="K130" s="191"/>
      <c r="L130" s="192">
        <f t="shared" si="155"/>
        <v>0</v>
      </c>
      <c r="M130" s="190"/>
      <c r="N130" s="191"/>
      <c r="O130" s="192">
        <f t="shared" si="156"/>
        <v>0</v>
      </c>
      <c r="P130" s="194"/>
    </row>
    <row r="131" spans="1:16" ht="39.75" customHeight="1" x14ac:dyDescent="0.25">
      <c r="A131" s="195">
        <v>2340</v>
      </c>
      <c r="B131" s="79" t="s">
        <v>152</v>
      </c>
      <c r="C131" s="559">
        <f t="shared" si="99"/>
        <v>200</v>
      </c>
      <c r="D131" s="196">
        <f t="shared" ref="D131:E131" si="157">SUM(D132:D133)</f>
        <v>200</v>
      </c>
      <c r="E131" s="197">
        <f t="shared" si="157"/>
        <v>0</v>
      </c>
      <c r="F131" s="192">
        <f>SUM(F132:F133)</f>
        <v>200</v>
      </c>
      <c r="G131" s="196">
        <f t="shared" ref="G131:H131" si="158">SUM(G132:G133)</f>
        <v>0</v>
      </c>
      <c r="H131" s="197">
        <f t="shared" si="158"/>
        <v>0</v>
      </c>
      <c r="I131" s="192">
        <f>SUM(I132:I133)</f>
        <v>0</v>
      </c>
      <c r="J131" s="198">
        <f t="shared" ref="J131:K131" si="159">SUM(J132:J133)</f>
        <v>0</v>
      </c>
      <c r="K131" s="197">
        <f t="shared" si="159"/>
        <v>0</v>
      </c>
      <c r="L131" s="192">
        <f>SUM(L132:L133)</f>
        <v>0</v>
      </c>
      <c r="M131" s="196">
        <f t="shared" ref="M131:O131" si="160">SUM(M132:M133)</f>
        <v>0</v>
      </c>
      <c r="N131" s="197">
        <f t="shared" si="160"/>
        <v>0</v>
      </c>
      <c r="O131" s="192">
        <f t="shared" si="160"/>
        <v>0</v>
      </c>
      <c r="P131" s="194"/>
    </row>
    <row r="132" spans="1:16" x14ac:dyDescent="0.25">
      <c r="A132" s="52">
        <v>2341</v>
      </c>
      <c r="B132" s="79" t="s">
        <v>153</v>
      </c>
      <c r="C132" s="559">
        <f t="shared" si="99"/>
        <v>200</v>
      </c>
      <c r="D132" s="190">
        <v>200</v>
      </c>
      <c r="E132" s="191"/>
      <c r="F132" s="192">
        <f t="shared" ref="F132:F133" si="161">D132+E132</f>
        <v>200</v>
      </c>
      <c r="G132" s="190"/>
      <c r="H132" s="191"/>
      <c r="I132" s="192">
        <f t="shared" ref="I132:I133" si="162">G132+H132</f>
        <v>0</v>
      </c>
      <c r="J132" s="193"/>
      <c r="K132" s="191"/>
      <c r="L132" s="192">
        <f t="shared" ref="L132:L133" si="163">J132+K132</f>
        <v>0</v>
      </c>
      <c r="M132" s="190"/>
      <c r="N132" s="191"/>
      <c r="O132" s="192">
        <f t="shared" ref="O132:O133" si="164">M132+N132</f>
        <v>0</v>
      </c>
      <c r="P132" s="194"/>
    </row>
    <row r="133" spans="1:16" ht="24" hidden="1" x14ac:dyDescent="0.25">
      <c r="A133" s="52">
        <v>2344</v>
      </c>
      <c r="B133" s="79" t="s">
        <v>154</v>
      </c>
      <c r="C133" s="559">
        <f t="shared" si="99"/>
        <v>0</v>
      </c>
      <c r="D133" s="190"/>
      <c r="E133" s="191"/>
      <c r="F133" s="192">
        <f t="shared" si="161"/>
        <v>0</v>
      </c>
      <c r="G133" s="190"/>
      <c r="H133" s="191"/>
      <c r="I133" s="192">
        <f t="shared" si="162"/>
        <v>0</v>
      </c>
      <c r="J133" s="193"/>
      <c r="K133" s="191"/>
      <c r="L133" s="192">
        <f t="shared" si="163"/>
        <v>0</v>
      </c>
      <c r="M133" s="190"/>
      <c r="N133" s="191"/>
      <c r="O133" s="192">
        <f t="shared" si="164"/>
        <v>0</v>
      </c>
      <c r="P133" s="194"/>
    </row>
    <row r="134" spans="1:16" ht="14.25" customHeight="1" x14ac:dyDescent="0.25">
      <c r="A134" s="181">
        <v>2350</v>
      </c>
      <c r="B134" s="135" t="s">
        <v>155</v>
      </c>
      <c r="C134" s="565">
        <f t="shared" si="99"/>
        <v>4731</v>
      </c>
      <c r="D134" s="140">
        <f t="shared" ref="D134:E134" si="165">SUM(D135:D137)</f>
        <v>4731</v>
      </c>
      <c r="E134" s="141">
        <f t="shared" si="165"/>
        <v>0</v>
      </c>
      <c r="F134" s="182">
        <f>SUM(F135:F137)</f>
        <v>4731</v>
      </c>
      <c r="G134" s="140">
        <f t="shared" ref="G134:H134" si="166">SUM(G135:G137)</f>
        <v>0</v>
      </c>
      <c r="H134" s="141">
        <f t="shared" si="166"/>
        <v>0</v>
      </c>
      <c r="I134" s="182">
        <f>SUM(I135:I137)</f>
        <v>0</v>
      </c>
      <c r="J134" s="183">
        <f t="shared" ref="J134:K134" si="167">SUM(J135:J137)</f>
        <v>0</v>
      </c>
      <c r="K134" s="141">
        <f t="shared" si="167"/>
        <v>0</v>
      </c>
      <c r="L134" s="182">
        <f>SUM(L135:L137)</f>
        <v>0</v>
      </c>
      <c r="M134" s="140">
        <f t="shared" ref="M134:O134" si="168">SUM(M135:M137)</f>
        <v>0</v>
      </c>
      <c r="N134" s="141">
        <f t="shared" si="168"/>
        <v>0</v>
      </c>
      <c r="O134" s="182">
        <f t="shared" si="168"/>
        <v>0</v>
      </c>
      <c r="P134" s="184"/>
    </row>
    <row r="135" spans="1:16" x14ac:dyDescent="0.25">
      <c r="A135" s="45">
        <v>2351</v>
      </c>
      <c r="B135" s="71" t="s">
        <v>156</v>
      </c>
      <c r="C135" s="558">
        <f t="shared" si="99"/>
        <v>1400</v>
      </c>
      <c r="D135" s="185">
        <v>1400</v>
      </c>
      <c r="E135" s="186"/>
      <c r="F135" s="187">
        <f t="shared" ref="F135:F137" si="169">D135+E135</f>
        <v>1400</v>
      </c>
      <c r="G135" s="185"/>
      <c r="H135" s="186"/>
      <c r="I135" s="187">
        <f t="shared" ref="I135:I137" si="170">G135+H135</f>
        <v>0</v>
      </c>
      <c r="J135" s="188"/>
      <c r="K135" s="186"/>
      <c r="L135" s="187">
        <f t="shared" ref="L135:L137" si="171">J135+K135</f>
        <v>0</v>
      </c>
      <c r="M135" s="185"/>
      <c r="N135" s="186"/>
      <c r="O135" s="187">
        <f t="shared" ref="O135:O137" si="172">M135+N135</f>
        <v>0</v>
      </c>
      <c r="P135" s="189"/>
    </row>
    <row r="136" spans="1:16" ht="24" x14ac:dyDescent="0.25">
      <c r="A136" s="52">
        <v>2352</v>
      </c>
      <c r="B136" s="79" t="s">
        <v>157</v>
      </c>
      <c r="C136" s="559">
        <f t="shared" si="99"/>
        <v>3131</v>
      </c>
      <c r="D136" s="190">
        <v>3131</v>
      </c>
      <c r="E136" s="191"/>
      <c r="F136" s="192">
        <f t="shared" si="169"/>
        <v>3131</v>
      </c>
      <c r="G136" s="190"/>
      <c r="H136" s="191"/>
      <c r="I136" s="192">
        <f t="shared" si="170"/>
        <v>0</v>
      </c>
      <c r="J136" s="193"/>
      <c r="K136" s="191"/>
      <c r="L136" s="192">
        <f t="shared" si="171"/>
        <v>0</v>
      </c>
      <c r="M136" s="190"/>
      <c r="N136" s="191"/>
      <c r="O136" s="192">
        <f t="shared" si="172"/>
        <v>0</v>
      </c>
      <c r="P136" s="194"/>
    </row>
    <row r="137" spans="1:16" ht="25.5" customHeight="1" x14ac:dyDescent="0.25">
      <c r="A137" s="52">
        <v>2353</v>
      </c>
      <c r="B137" s="79" t="s">
        <v>158</v>
      </c>
      <c r="C137" s="559">
        <f t="shared" si="99"/>
        <v>200</v>
      </c>
      <c r="D137" s="190">
        <v>200</v>
      </c>
      <c r="E137" s="211"/>
      <c r="F137" s="192">
        <f t="shared" si="169"/>
        <v>200</v>
      </c>
      <c r="G137" s="190"/>
      <c r="H137" s="191"/>
      <c r="I137" s="192">
        <f t="shared" si="170"/>
        <v>0</v>
      </c>
      <c r="J137" s="193"/>
      <c r="K137" s="211"/>
      <c r="L137" s="192">
        <f t="shared" si="171"/>
        <v>0</v>
      </c>
      <c r="M137" s="190"/>
      <c r="N137" s="191"/>
      <c r="O137" s="192">
        <f t="shared" si="172"/>
        <v>0</v>
      </c>
      <c r="P137" s="208"/>
    </row>
    <row r="138" spans="1:16" ht="36" x14ac:dyDescent="0.25">
      <c r="A138" s="195">
        <v>2360</v>
      </c>
      <c r="B138" s="79" t="s">
        <v>159</v>
      </c>
      <c r="C138" s="559">
        <f t="shared" si="99"/>
        <v>1545</v>
      </c>
      <c r="D138" s="196">
        <f t="shared" ref="D138:E138" si="173">SUM(D139:D145)</f>
        <v>1545</v>
      </c>
      <c r="E138" s="197">
        <f t="shared" si="173"/>
        <v>0</v>
      </c>
      <c r="F138" s="192">
        <f>SUM(F139:F145)</f>
        <v>1545</v>
      </c>
      <c r="G138" s="196">
        <f t="shared" ref="G138:H138" si="174">SUM(G139:G145)</f>
        <v>0</v>
      </c>
      <c r="H138" s="197">
        <f t="shared" si="174"/>
        <v>0</v>
      </c>
      <c r="I138" s="192">
        <f>SUM(I139:I145)</f>
        <v>0</v>
      </c>
      <c r="J138" s="198">
        <f t="shared" ref="J138:K138" si="175">SUM(J139:J145)</f>
        <v>0</v>
      </c>
      <c r="K138" s="197">
        <f t="shared" si="175"/>
        <v>0</v>
      </c>
      <c r="L138" s="192">
        <f>SUM(L139:L145)</f>
        <v>0</v>
      </c>
      <c r="M138" s="196">
        <f t="shared" ref="M138:O138" si="176">SUM(M139:M145)</f>
        <v>0</v>
      </c>
      <c r="N138" s="197">
        <f t="shared" si="176"/>
        <v>0</v>
      </c>
      <c r="O138" s="192">
        <f t="shared" si="176"/>
        <v>0</v>
      </c>
      <c r="P138" s="194"/>
    </row>
    <row r="139" spans="1:16" x14ac:dyDescent="0.25">
      <c r="A139" s="51">
        <v>2361</v>
      </c>
      <c r="B139" s="79" t="s">
        <v>160</v>
      </c>
      <c r="C139" s="559">
        <f t="shared" si="99"/>
        <v>135</v>
      </c>
      <c r="D139" s="190">
        <v>135</v>
      </c>
      <c r="E139" s="191"/>
      <c r="F139" s="192">
        <f t="shared" ref="F139:F146" si="177">D139+E139</f>
        <v>135</v>
      </c>
      <c r="G139" s="190"/>
      <c r="H139" s="191"/>
      <c r="I139" s="192">
        <f t="shared" ref="I139:I146" si="178">G139+H139</f>
        <v>0</v>
      </c>
      <c r="J139" s="193"/>
      <c r="K139" s="191"/>
      <c r="L139" s="192">
        <f t="shared" ref="L139:L146" si="179">J139+K139</f>
        <v>0</v>
      </c>
      <c r="M139" s="190"/>
      <c r="N139" s="191"/>
      <c r="O139" s="192">
        <f t="shared" ref="O139:O146" si="180">M139+N139</f>
        <v>0</v>
      </c>
      <c r="P139" s="194"/>
    </row>
    <row r="140" spans="1:16" ht="24" x14ac:dyDescent="0.25">
      <c r="A140" s="51">
        <v>2362</v>
      </c>
      <c r="B140" s="79" t="s">
        <v>161</v>
      </c>
      <c r="C140" s="559">
        <f t="shared" si="99"/>
        <v>360</v>
      </c>
      <c r="D140" s="190">
        <v>360</v>
      </c>
      <c r="E140" s="191"/>
      <c r="F140" s="192">
        <f t="shared" si="177"/>
        <v>360</v>
      </c>
      <c r="G140" s="190"/>
      <c r="H140" s="191"/>
      <c r="I140" s="192">
        <f t="shared" si="178"/>
        <v>0</v>
      </c>
      <c r="J140" s="193"/>
      <c r="K140" s="191"/>
      <c r="L140" s="192">
        <f t="shared" si="179"/>
        <v>0</v>
      </c>
      <c r="M140" s="190"/>
      <c r="N140" s="191"/>
      <c r="O140" s="192">
        <f t="shared" si="180"/>
        <v>0</v>
      </c>
      <c r="P140" s="194"/>
    </row>
    <row r="141" spans="1:16" ht="17.25" customHeight="1" x14ac:dyDescent="0.25">
      <c r="A141" s="51">
        <v>2363</v>
      </c>
      <c r="B141" s="79" t="s">
        <v>162</v>
      </c>
      <c r="C141" s="559">
        <f t="shared" si="99"/>
        <v>1050</v>
      </c>
      <c r="D141" s="190">
        <v>1050</v>
      </c>
      <c r="E141" s="191">
        <v>0</v>
      </c>
      <c r="F141" s="192">
        <f t="shared" si="177"/>
        <v>1050</v>
      </c>
      <c r="G141" s="190"/>
      <c r="H141" s="191"/>
      <c r="I141" s="192">
        <f t="shared" si="178"/>
        <v>0</v>
      </c>
      <c r="J141" s="193"/>
      <c r="K141" s="191"/>
      <c r="L141" s="192">
        <f t="shared" si="179"/>
        <v>0</v>
      </c>
      <c r="M141" s="190"/>
      <c r="N141" s="191"/>
      <c r="O141" s="192">
        <f t="shared" si="180"/>
        <v>0</v>
      </c>
      <c r="P141" s="208"/>
    </row>
    <row r="142" spans="1:16" hidden="1" x14ac:dyDescent="0.25">
      <c r="A142" s="51">
        <v>2364</v>
      </c>
      <c r="B142" s="79" t="s">
        <v>163</v>
      </c>
      <c r="C142" s="559">
        <f t="shared" si="99"/>
        <v>0</v>
      </c>
      <c r="D142" s="190"/>
      <c r="E142" s="191"/>
      <c r="F142" s="192">
        <f t="shared" si="177"/>
        <v>0</v>
      </c>
      <c r="G142" s="190"/>
      <c r="H142" s="191"/>
      <c r="I142" s="192">
        <f t="shared" si="178"/>
        <v>0</v>
      </c>
      <c r="J142" s="193"/>
      <c r="K142" s="191"/>
      <c r="L142" s="192">
        <f t="shared" si="179"/>
        <v>0</v>
      </c>
      <c r="M142" s="190"/>
      <c r="N142" s="191"/>
      <c r="O142" s="192">
        <f t="shared" si="180"/>
        <v>0</v>
      </c>
      <c r="P142" s="194"/>
    </row>
    <row r="143" spans="1:16" ht="12.75" hidden="1" customHeight="1" x14ac:dyDescent="0.25">
      <c r="A143" s="51">
        <v>2365</v>
      </c>
      <c r="B143" s="79" t="s">
        <v>164</v>
      </c>
      <c r="C143" s="559">
        <f t="shared" si="99"/>
        <v>0</v>
      </c>
      <c r="D143" s="190"/>
      <c r="E143" s="191"/>
      <c r="F143" s="192">
        <f t="shared" si="177"/>
        <v>0</v>
      </c>
      <c r="G143" s="190"/>
      <c r="H143" s="191"/>
      <c r="I143" s="192">
        <f t="shared" si="178"/>
        <v>0</v>
      </c>
      <c r="J143" s="193"/>
      <c r="K143" s="191"/>
      <c r="L143" s="192">
        <f t="shared" si="179"/>
        <v>0</v>
      </c>
      <c r="M143" s="190"/>
      <c r="N143" s="191"/>
      <c r="O143" s="192">
        <f t="shared" si="180"/>
        <v>0</v>
      </c>
      <c r="P143" s="194"/>
    </row>
    <row r="144" spans="1:16" ht="36" hidden="1" x14ac:dyDescent="0.25">
      <c r="A144" s="51">
        <v>2366</v>
      </c>
      <c r="B144" s="79" t="s">
        <v>165</v>
      </c>
      <c r="C144" s="559">
        <f t="shared" si="99"/>
        <v>0</v>
      </c>
      <c r="D144" s="190"/>
      <c r="E144" s="191"/>
      <c r="F144" s="192">
        <f t="shared" si="177"/>
        <v>0</v>
      </c>
      <c r="G144" s="190"/>
      <c r="H144" s="191"/>
      <c r="I144" s="192">
        <f t="shared" si="178"/>
        <v>0</v>
      </c>
      <c r="J144" s="193"/>
      <c r="K144" s="191"/>
      <c r="L144" s="192">
        <f t="shared" si="179"/>
        <v>0</v>
      </c>
      <c r="M144" s="190"/>
      <c r="N144" s="191"/>
      <c r="O144" s="192">
        <f t="shared" si="180"/>
        <v>0</v>
      </c>
      <c r="P144" s="194"/>
    </row>
    <row r="145" spans="1:16" ht="60" hidden="1" x14ac:dyDescent="0.25">
      <c r="A145" s="51">
        <v>2369</v>
      </c>
      <c r="B145" s="79" t="s">
        <v>166</v>
      </c>
      <c r="C145" s="559">
        <f t="shared" si="99"/>
        <v>0</v>
      </c>
      <c r="D145" s="190"/>
      <c r="E145" s="191"/>
      <c r="F145" s="192">
        <f t="shared" si="177"/>
        <v>0</v>
      </c>
      <c r="G145" s="190"/>
      <c r="H145" s="191"/>
      <c r="I145" s="192">
        <f t="shared" si="178"/>
        <v>0</v>
      </c>
      <c r="J145" s="193"/>
      <c r="K145" s="191"/>
      <c r="L145" s="192">
        <f t="shared" si="179"/>
        <v>0</v>
      </c>
      <c r="M145" s="190"/>
      <c r="N145" s="191"/>
      <c r="O145" s="192">
        <f t="shared" si="180"/>
        <v>0</v>
      </c>
      <c r="P145" s="194"/>
    </row>
    <row r="146" spans="1:16" x14ac:dyDescent="0.25">
      <c r="A146" s="181">
        <v>2370</v>
      </c>
      <c r="B146" s="135" t="s">
        <v>167</v>
      </c>
      <c r="C146" s="565">
        <f t="shared" si="99"/>
        <v>12303</v>
      </c>
      <c r="D146" s="199">
        <v>7941</v>
      </c>
      <c r="E146" s="200"/>
      <c r="F146" s="218">
        <f t="shared" si="177"/>
        <v>7941</v>
      </c>
      <c r="G146" s="219">
        <v>4362</v>
      </c>
      <c r="H146" s="220"/>
      <c r="I146" s="218">
        <f t="shared" si="178"/>
        <v>4362</v>
      </c>
      <c r="J146" s="201"/>
      <c r="K146" s="200"/>
      <c r="L146" s="182">
        <f t="shared" si="179"/>
        <v>0</v>
      </c>
      <c r="M146" s="199"/>
      <c r="N146" s="200"/>
      <c r="O146" s="182">
        <f t="shared" si="180"/>
        <v>0</v>
      </c>
      <c r="P146" s="184"/>
    </row>
    <row r="147" spans="1:16" hidden="1" x14ac:dyDescent="0.25">
      <c r="A147" s="181">
        <v>2380</v>
      </c>
      <c r="B147" s="135" t="s">
        <v>168</v>
      </c>
      <c r="C147" s="565">
        <f t="shared" si="99"/>
        <v>0</v>
      </c>
      <c r="D147" s="140">
        <f t="shared" ref="D147:E147" si="181">SUM(D148:D149)</f>
        <v>0</v>
      </c>
      <c r="E147" s="141">
        <f t="shared" si="181"/>
        <v>0</v>
      </c>
      <c r="F147" s="182">
        <f>SUM(F148:F149)</f>
        <v>0</v>
      </c>
      <c r="G147" s="140">
        <f t="shared" ref="G147:H147" si="182">SUM(G148:G149)</f>
        <v>0</v>
      </c>
      <c r="H147" s="141">
        <f t="shared" si="182"/>
        <v>0</v>
      </c>
      <c r="I147" s="182">
        <f>SUM(I148:I149)</f>
        <v>0</v>
      </c>
      <c r="J147" s="183">
        <f t="shared" ref="J147:K147" si="183">SUM(J148:J149)</f>
        <v>0</v>
      </c>
      <c r="K147" s="141">
        <f t="shared" si="183"/>
        <v>0</v>
      </c>
      <c r="L147" s="182">
        <f>SUM(L148:L149)</f>
        <v>0</v>
      </c>
      <c r="M147" s="140">
        <f t="shared" ref="M147:O147" si="184">SUM(M148:M149)</f>
        <v>0</v>
      </c>
      <c r="N147" s="141">
        <f t="shared" si="184"/>
        <v>0</v>
      </c>
      <c r="O147" s="182">
        <f t="shared" si="184"/>
        <v>0</v>
      </c>
      <c r="P147" s="184"/>
    </row>
    <row r="148" spans="1:16" hidden="1" x14ac:dyDescent="0.25">
      <c r="A148" s="44">
        <v>2381</v>
      </c>
      <c r="B148" s="71" t="s">
        <v>169</v>
      </c>
      <c r="C148" s="558">
        <f t="shared" si="99"/>
        <v>0</v>
      </c>
      <c r="D148" s="185"/>
      <c r="E148" s="186"/>
      <c r="F148" s="187">
        <f t="shared" ref="F148:F151" si="185">D148+E148</f>
        <v>0</v>
      </c>
      <c r="G148" s="185"/>
      <c r="H148" s="186"/>
      <c r="I148" s="187">
        <f t="shared" ref="I148:I151" si="186">G148+H148</f>
        <v>0</v>
      </c>
      <c r="J148" s="188"/>
      <c r="K148" s="186"/>
      <c r="L148" s="187">
        <f t="shared" ref="L148:L151" si="187">J148+K148</f>
        <v>0</v>
      </c>
      <c r="M148" s="185"/>
      <c r="N148" s="186"/>
      <c r="O148" s="187">
        <f t="shared" ref="O148:O151" si="188">M148+N148</f>
        <v>0</v>
      </c>
      <c r="P148" s="189"/>
    </row>
    <row r="149" spans="1:16" ht="24" hidden="1" x14ac:dyDescent="0.25">
      <c r="A149" s="51">
        <v>2389</v>
      </c>
      <c r="B149" s="79" t="s">
        <v>170</v>
      </c>
      <c r="C149" s="559">
        <f t="shared" ref="C149:C212" si="189">F149+I149+L149+O149</f>
        <v>0</v>
      </c>
      <c r="D149" s="190"/>
      <c r="E149" s="191"/>
      <c r="F149" s="192">
        <f t="shared" si="185"/>
        <v>0</v>
      </c>
      <c r="G149" s="190"/>
      <c r="H149" s="191"/>
      <c r="I149" s="192">
        <f t="shared" si="186"/>
        <v>0</v>
      </c>
      <c r="J149" s="193"/>
      <c r="K149" s="191"/>
      <c r="L149" s="192">
        <f t="shared" si="187"/>
        <v>0</v>
      </c>
      <c r="M149" s="190"/>
      <c r="N149" s="191"/>
      <c r="O149" s="192">
        <f t="shared" si="188"/>
        <v>0</v>
      </c>
      <c r="P149" s="194"/>
    </row>
    <row r="150" spans="1:16" hidden="1" x14ac:dyDescent="0.25">
      <c r="A150" s="181">
        <v>2390</v>
      </c>
      <c r="B150" s="135" t="s">
        <v>171</v>
      </c>
      <c r="C150" s="565">
        <f t="shared" si="189"/>
        <v>0</v>
      </c>
      <c r="D150" s="199"/>
      <c r="E150" s="200"/>
      <c r="F150" s="182">
        <f t="shared" si="185"/>
        <v>0</v>
      </c>
      <c r="G150" s="199"/>
      <c r="H150" s="200"/>
      <c r="I150" s="182">
        <f t="shared" si="186"/>
        <v>0</v>
      </c>
      <c r="J150" s="201"/>
      <c r="K150" s="200"/>
      <c r="L150" s="182">
        <f t="shared" si="187"/>
        <v>0</v>
      </c>
      <c r="M150" s="199"/>
      <c r="N150" s="200"/>
      <c r="O150" s="182">
        <f t="shared" si="188"/>
        <v>0</v>
      </c>
      <c r="P150" s="184"/>
    </row>
    <row r="151" spans="1:16" hidden="1" x14ac:dyDescent="0.25">
      <c r="A151" s="59">
        <v>2400</v>
      </c>
      <c r="B151" s="175" t="s">
        <v>172</v>
      </c>
      <c r="C151" s="557">
        <f t="shared" si="189"/>
        <v>0</v>
      </c>
      <c r="D151" s="221"/>
      <c r="E151" s="222"/>
      <c r="F151" s="178">
        <f t="shared" si="185"/>
        <v>0</v>
      </c>
      <c r="G151" s="221"/>
      <c r="H151" s="222"/>
      <c r="I151" s="178">
        <f t="shared" si="186"/>
        <v>0</v>
      </c>
      <c r="J151" s="223"/>
      <c r="K151" s="222"/>
      <c r="L151" s="178">
        <f t="shared" si="187"/>
        <v>0</v>
      </c>
      <c r="M151" s="221"/>
      <c r="N151" s="222"/>
      <c r="O151" s="178">
        <f t="shared" si="188"/>
        <v>0</v>
      </c>
      <c r="P151" s="202"/>
    </row>
    <row r="152" spans="1:16" ht="24" x14ac:dyDescent="0.25">
      <c r="A152" s="59">
        <v>2500</v>
      </c>
      <c r="B152" s="175" t="s">
        <v>173</v>
      </c>
      <c r="C152" s="557">
        <f t="shared" si="189"/>
        <v>187</v>
      </c>
      <c r="D152" s="176">
        <f t="shared" ref="D152:E152" si="190">SUM(D153,D159)</f>
        <v>187</v>
      </c>
      <c r="E152" s="177">
        <f t="shared" si="190"/>
        <v>0</v>
      </c>
      <c r="F152" s="178">
        <f>SUM(F153,F159)</f>
        <v>187</v>
      </c>
      <c r="G152" s="176">
        <f t="shared" ref="G152:O152" si="191">SUM(G153,G159)</f>
        <v>0</v>
      </c>
      <c r="H152" s="177">
        <f t="shared" si="191"/>
        <v>0</v>
      </c>
      <c r="I152" s="178">
        <f t="shared" si="191"/>
        <v>0</v>
      </c>
      <c r="J152" s="179">
        <f t="shared" si="191"/>
        <v>0</v>
      </c>
      <c r="K152" s="177">
        <f t="shared" si="191"/>
        <v>0</v>
      </c>
      <c r="L152" s="178">
        <f t="shared" si="191"/>
        <v>0</v>
      </c>
      <c r="M152" s="176">
        <f t="shared" si="191"/>
        <v>0</v>
      </c>
      <c r="N152" s="177">
        <f t="shared" si="191"/>
        <v>0</v>
      </c>
      <c r="O152" s="178">
        <f t="shared" si="191"/>
        <v>0</v>
      </c>
      <c r="P152" s="180"/>
    </row>
    <row r="153" spans="1:16" ht="24" x14ac:dyDescent="0.25">
      <c r="A153" s="203">
        <v>2510</v>
      </c>
      <c r="B153" s="71" t="s">
        <v>174</v>
      </c>
      <c r="C153" s="558">
        <f t="shared" si="189"/>
        <v>187</v>
      </c>
      <c r="D153" s="204">
        <f t="shared" ref="D153:E153" si="192">SUM(D154:D158)</f>
        <v>187</v>
      </c>
      <c r="E153" s="205">
        <f t="shared" si="192"/>
        <v>0</v>
      </c>
      <c r="F153" s="187">
        <f>SUM(F154:F158)</f>
        <v>187</v>
      </c>
      <c r="G153" s="204">
        <f t="shared" ref="G153:O153" si="193">SUM(G154:G158)</f>
        <v>0</v>
      </c>
      <c r="H153" s="205">
        <f t="shared" si="193"/>
        <v>0</v>
      </c>
      <c r="I153" s="187">
        <f t="shared" si="193"/>
        <v>0</v>
      </c>
      <c r="J153" s="206">
        <f t="shared" si="193"/>
        <v>0</v>
      </c>
      <c r="K153" s="205">
        <f t="shared" si="193"/>
        <v>0</v>
      </c>
      <c r="L153" s="187">
        <f t="shared" si="193"/>
        <v>0</v>
      </c>
      <c r="M153" s="204">
        <f t="shared" si="193"/>
        <v>0</v>
      </c>
      <c r="N153" s="205">
        <f t="shared" si="193"/>
        <v>0</v>
      </c>
      <c r="O153" s="187">
        <f t="shared" si="193"/>
        <v>0</v>
      </c>
      <c r="P153" s="224"/>
    </row>
    <row r="154" spans="1:16" ht="24" hidden="1" x14ac:dyDescent="0.25">
      <c r="A154" s="52">
        <v>2512</v>
      </c>
      <c r="B154" s="79" t="s">
        <v>175</v>
      </c>
      <c r="C154" s="559">
        <f t="shared" si="189"/>
        <v>0</v>
      </c>
      <c r="D154" s="190"/>
      <c r="E154" s="191"/>
      <c r="F154" s="192">
        <f t="shared" ref="F154:F159" si="194">D154+E154</f>
        <v>0</v>
      </c>
      <c r="G154" s="190"/>
      <c r="H154" s="191"/>
      <c r="I154" s="192">
        <f t="shared" ref="I154:I159" si="195">G154+H154</f>
        <v>0</v>
      </c>
      <c r="J154" s="193"/>
      <c r="K154" s="191"/>
      <c r="L154" s="192">
        <f t="shared" ref="L154:L159" si="196">J154+K154</f>
        <v>0</v>
      </c>
      <c r="M154" s="190"/>
      <c r="N154" s="191"/>
      <c r="O154" s="192">
        <f t="shared" ref="O154:O159" si="197">M154+N154</f>
        <v>0</v>
      </c>
      <c r="P154" s="194"/>
    </row>
    <row r="155" spans="1:16" ht="24" hidden="1" x14ac:dyDescent="0.25">
      <c r="A155" s="52">
        <v>2513</v>
      </c>
      <c r="B155" s="79" t="s">
        <v>176</v>
      </c>
      <c r="C155" s="559">
        <f t="shared" si="189"/>
        <v>0</v>
      </c>
      <c r="D155" s="190"/>
      <c r="E155" s="191"/>
      <c r="F155" s="192">
        <f t="shared" si="194"/>
        <v>0</v>
      </c>
      <c r="G155" s="190"/>
      <c r="H155" s="191"/>
      <c r="I155" s="192">
        <f t="shared" si="195"/>
        <v>0</v>
      </c>
      <c r="J155" s="193"/>
      <c r="K155" s="191"/>
      <c r="L155" s="192">
        <f t="shared" si="196"/>
        <v>0</v>
      </c>
      <c r="M155" s="190"/>
      <c r="N155" s="191"/>
      <c r="O155" s="192">
        <f t="shared" si="197"/>
        <v>0</v>
      </c>
      <c r="P155" s="194"/>
    </row>
    <row r="156" spans="1:16" ht="39.75" hidden="1" customHeight="1" x14ac:dyDescent="0.25">
      <c r="A156" s="52">
        <v>2514</v>
      </c>
      <c r="B156" s="79" t="s">
        <v>177</v>
      </c>
      <c r="C156" s="559">
        <f t="shared" si="189"/>
        <v>0</v>
      </c>
      <c r="D156" s="190"/>
      <c r="E156" s="191"/>
      <c r="F156" s="192">
        <f t="shared" si="194"/>
        <v>0</v>
      </c>
      <c r="G156" s="190"/>
      <c r="H156" s="191"/>
      <c r="I156" s="192">
        <f t="shared" si="195"/>
        <v>0</v>
      </c>
      <c r="J156" s="193"/>
      <c r="K156" s="191"/>
      <c r="L156" s="192">
        <f t="shared" si="196"/>
        <v>0</v>
      </c>
      <c r="M156" s="190"/>
      <c r="N156" s="191"/>
      <c r="O156" s="192">
        <f t="shared" si="197"/>
        <v>0</v>
      </c>
      <c r="P156" s="194"/>
    </row>
    <row r="157" spans="1:16" ht="24" hidden="1" x14ac:dyDescent="0.25">
      <c r="A157" s="52">
        <v>2515</v>
      </c>
      <c r="B157" s="79" t="s">
        <v>178</v>
      </c>
      <c r="C157" s="559">
        <f t="shared" si="189"/>
        <v>0</v>
      </c>
      <c r="D157" s="190"/>
      <c r="E157" s="191"/>
      <c r="F157" s="192">
        <f t="shared" si="194"/>
        <v>0</v>
      </c>
      <c r="G157" s="190"/>
      <c r="H157" s="191"/>
      <c r="I157" s="192">
        <f t="shared" si="195"/>
        <v>0</v>
      </c>
      <c r="J157" s="193"/>
      <c r="K157" s="191"/>
      <c r="L157" s="192">
        <f t="shared" si="196"/>
        <v>0</v>
      </c>
      <c r="M157" s="190"/>
      <c r="N157" s="191"/>
      <c r="O157" s="192">
        <f t="shared" si="197"/>
        <v>0</v>
      </c>
      <c r="P157" s="194"/>
    </row>
    <row r="158" spans="1:16" ht="24" x14ac:dyDescent="0.25">
      <c r="A158" s="52">
        <v>2519</v>
      </c>
      <c r="B158" s="79" t="s">
        <v>179</v>
      </c>
      <c r="C158" s="559">
        <f t="shared" si="189"/>
        <v>187</v>
      </c>
      <c r="D158" s="190">
        <v>187</v>
      </c>
      <c r="E158" s="191"/>
      <c r="F158" s="192">
        <f t="shared" si="194"/>
        <v>187</v>
      </c>
      <c r="G158" s="190"/>
      <c r="H158" s="191"/>
      <c r="I158" s="192">
        <f t="shared" si="195"/>
        <v>0</v>
      </c>
      <c r="J158" s="193"/>
      <c r="K158" s="191"/>
      <c r="L158" s="192">
        <f t="shared" si="196"/>
        <v>0</v>
      </c>
      <c r="M158" s="190"/>
      <c r="N158" s="191"/>
      <c r="O158" s="192">
        <f t="shared" si="197"/>
        <v>0</v>
      </c>
      <c r="P158" s="194"/>
    </row>
    <row r="159" spans="1:16" ht="24" hidden="1" x14ac:dyDescent="0.25">
      <c r="A159" s="195">
        <v>2520</v>
      </c>
      <c r="B159" s="79" t="s">
        <v>180</v>
      </c>
      <c r="C159" s="559">
        <f t="shared" si="189"/>
        <v>0</v>
      </c>
      <c r="D159" s="190"/>
      <c r="E159" s="191"/>
      <c r="F159" s="192">
        <f t="shared" si="194"/>
        <v>0</v>
      </c>
      <c r="G159" s="190"/>
      <c r="H159" s="191"/>
      <c r="I159" s="192">
        <f t="shared" si="195"/>
        <v>0</v>
      </c>
      <c r="J159" s="193"/>
      <c r="K159" s="191"/>
      <c r="L159" s="192">
        <f t="shared" si="196"/>
        <v>0</v>
      </c>
      <c r="M159" s="190"/>
      <c r="N159" s="191"/>
      <c r="O159" s="192">
        <f t="shared" si="197"/>
        <v>0</v>
      </c>
      <c r="P159" s="194"/>
    </row>
    <row r="160" spans="1:16" hidden="1" x14ac:dyDescent="0.25">
      <c r="A160" s="168">
        <v>3000</v>
      </c>
      <c r="B160" s="168" t="s">
        <v>181</v>
      </c>
      <c r="C160" s="570">
        <f t="shared" si="189"/>
        <v>0</v>
      </c>
      <c r="D160" s="169">
        <f t="shared" ref="D160:E160" si="198">SUM(D161,D171)</f>
        <v>0</v>
      </c>
      <c r="E160" s="170">
        <f t="shared" si="198"/>
        <v>0</v>
      </c>
      <c r="F160" s="171">
        <f>SUM(F161,F171)</f>
        <v>0</v>
      </c>
      <c r="G160" s="169">
        <f t="shared" ref="G160:H160" si="199">SUM(G161,G171)</f>
        <v>0</v>
      </c>
      <c r="H160" s="170">
        <f t="shared" si="199"/>
        <v>0</v>
      </c>
      <c r="I160" s="171">
        <f>SUM(I161,I171)</f>
        <v>0</v>
      </c>
      <c r="J160" s="172">
        <f t="shared" ref="J160:K160" si="200">SUM(J161,J171)</f>
        <v>0</v>
      </c>
      <c r="K160" s="170">
        <f t="shared" si="200"/>
        <v>0</v>
      </c>
      <c r="L160" s="171">
        <f>SUM(L161,L171)</f>
        <v>0</v>
      </c>
      <c r="M160" s="169">
        <f t="shared" ref="M160:O160" si="201">SUM(M161,M171)</f>
        <v>0</v>
      </c>
      <c r="N160" s="170">
        <f t="shared" si="201"/>
        <v>0</v>
      </c>
      <c r="O160" s="171">
        <f t="shared" si="201"/>
        <v>0</v>
      </c>
      <c r="P160" s="174"/>
    </row>
    <row r="161" spans="1:16" ht="24" hidden="1" x14ac:dyDescent="0.25">
      <c r="A161" s="59">
        <v>3200</v>
      </c>
      <c r="B161" s="225" t="s">
        <v>182</v>
      </c>
      <c r="C161" s="557">
        <f t="shared" si="189"/>
        <v>0</v>
      </c>
      <c r="D161" s="176">
        <f t="shared" ref="D161:E161" si="202">SUM(D162,D166)</f>
        <v>0</v>
      </c>
      <c r="E161" s="177">
        <f t="shared" si="202"/>
        <v>0</v>
      </c>
      <c r="F161" s="178">
        <f>SUM(F162,F166)</f>
        <v>0</v>
      </c>
      <c r="G161" s="176">
        <f t="shared" ref="G161:O161" si="203">SUM(G162,G166)</f>
        <v>0</v>
      </c>
      <c r="H161" s="177">
        <f t="shared" si="203"/>
        <v>0</v>
      </c>
      <c r="I161" s="178">
        <f t="shared" si="203"/>
        <v>0</v>
      </c>
      <c r="J161" s="179">
        <f t="shared" si="203"/>
        <v>0</v>
      </c>
      <c r="K161" s="177">
        <f t="shared" si="203"/>
        <v>0</v>
      </c>
      <c r="L161" s="178">
        <f t="shared" si="203"/>
        <v>0</v>
      </c>
      <c r="M161" s="176">
        <f t="shared" si="203"/>
        <v>0</v>
      </c>
      <c r="N161" s="177">
        <f t="shared" si="203"/>
        <v>0</v>
      </c>
      <c r="O161" s="178">
        <f t="shared" si="203"/>
        <v>0</v>
      </c>
      <c r="P161" s="180"/>
    </row>
    <row r="162" spans="1:16" ht="36" hidden="1" x14ac:dyDescent="0.25">
      <c r="A162" s="203">
        <v>3260</v>
      </c>
      <c r="B162" s="71" t="s">
        <v>183</v>
      </c>
      <c r="C162" s="558">
        <f t="shared" si="189"/>
        <v>0</v>
      </c>
      <c r="D162" s="204">
        <f t="shared" ref="D162:E162" si="204">SUM(D163:D165)</f>
        <v>0</v>
      </c>
      <c r="E162" s="205">
        <f t="shared" si="204"/>
        <v>0</v>
      </c>
      <c r="F162" s="187">
        <f>SUM(F163:F165)</f>
        <v>0</v>
      </c>
      <c r="G162" s="204">
        <f t="shared" ref="G162:H162" si="205">SUM(G163:G165)</f>
        <v>0</v>
      </c>
      <c r="H162" s="205">
        <f t="shared" si="205"/>
        <v>0</v>
      </c>
      <c r="I162" s="187">
        <f>SUM(I163:I165)</f>
        <v>0</v>
      </c>
      <c r="J162" s="206">
        <f t="shared" ref="J162:K162" si="206">SUM(J163:J165)</f>
        <v>0</v>
      </c>
      <c r="K162" s="205">
        <f t="shared" si="206"/>
        <v>0</v>
      </c>
      <c r="L162" s="187">
        <f>SUM(L163:L165)</f>
        <v>0</v>
      </c>
      <c r="M162" s="204">
        <f t="shared" ref="M162:O162" si="207">SUM(M163:M165)</f>
        <v>0</v>
      </c>
      <c r="N162" s="205">
        <f t="shared" si="207"/>
        <v>0</v>
      </c>
      <c r="O162" s="187">
        <f t="shared" si="207"/>
        <v>0</v>
      </c>
      <c r="P162" s="189"/>
    </row>
    <row r="163" spans="1:16" ht="24" hidden="1" x14ac:dyDescent="0.25">
      <c r="A163" s="52">
        <v>3261</v>
      </c>
      <c r="B163" s="79" t="s">
        <v>184</v>
      </c>
      <c r="C163" s="559">
        <f t="shared" si="189"/>
        <v>0</v>
      </c>
      <c r="D163" s="190"/>
      <c r="E163" s="191"/>
      <c r="F163" s="192">
        <f t="shared" ref="F163:F165" si="208">D163+E163</f>
        <v>0</v>
      </c>
      <c r="G163" s="190"/>
      <c r="H163" s="191"/>
      <c r="I163" s="192">
        <f t="shared" ref="I163:I165" si="209">G163+H163</f>
        <v>0</v>
      </c>
      <c r="J163" s="193"/>
      <c r="K163" s="191"/>
      <c r="L163" s="192">
        <f t="shared" ref="L163:L165" si="210">J163+K163</f>
        <v>0</v>
      </c>
      <c r="M163" s="190"/>
      <c r="N163" s="191"/>
      <c r="O163" s="192">
        <f t="shared" ref="O163:O165" si="211">M163+N163</f>
        <v>0</v>
      </c>
      <c r="P163" s="194"/>
    </row>
    <row r="164" spans="1:16" ht="36" hidden="1" x14ac:dyDescent="0.25">
      <c r="A164" s="52">
        <v>3262</v>
      </c>
      <c r="B164" s="79" t="s">
        <v>185</v>
      </c>
      <c r="C164" s="559">
        <f t="shared" si="189"/>
        <v>0</v>
      </c>
      <c r="D164" s="190"/>
      <c r="E164" s="191"/>
      <c r="F164" s="192">
        <f t="shared" si="208"/>
        <v>0</v>
      </c>
      <c r="G164" s="190"/>
      <c r="H164" s="191"/>
      <c r="I164" s="192">
        <f t="shared" si="209"/>
        <v>0</v>
      </c>
      <c r="J164" s="193"/>
      <c r="K164" s="191"/>
      <c r="L164" s="192">
        <f t="shared" si="210"/>
        <v>0</v>
      </c>
      <c r="M164" s="190"/>
      <c r="N164" s="191"/>
      <c r="O164" s="192">
        <f t="shared" si="211"/>
        <v>0</v>
      </c>
      <c r="P164" s="194"/>
    </row>
    <row r="165" spans="1:16" ht="24" hidden="1" x14ac:dyDescent="0.25">
      <c r="A165" s="52">
        <v>3263</v>
      </c>
      <c r="B165" s="79" t="s">
        <v>186</v>
      </c>
      <c r="C165" s="559">
        <f t="shared" si="189"/>
        <v>0</v>
      </c>
      <c r="D165" s="190"/>
      <c r="E165" s="191"/>
      <c r="F165" s="192">
        <f t="shared" si="208"/>
        <v>0</v>
      </c>
      <c r="G165" s="190"/>
      <c r="H165" s="191"/>
      <c r="I165" s="192">
        <f t="shared" si="209"/>
        <v>0</v>
      </c>
      <c r="J165" s="193"/>
      <c r="K165" s="191"/>
      <c r="L165" s="192">
        <f t="shared" si="210"/>
        <v>0</v>
      </c>
      <c r="M165" s="190"/>
      <c r="N165" s="191"/>
      <c r="O165" s="192">
        <f t="shared" si="211"/>
        <v>0</v>
      </c>
      <c r="P165" s="194"/>
    </row>
    <row r="166" spans="1:16" ht="84" hidden="1" x14ac:dyDescent="0.25">
      <c r="A166" s="203">
        <v>3290</v>
      </c>
      <c r="B166" s="71" t="s">
        <v>187</v>
      </c>
      <c r="C166" s="571">
        <f t="shared" si="189"/>
        <v>0</v>
      </c>
      <c r="D166" s="204">
        <f t="shared" ref="D166:E166" si="212">SUM(D167:D170)</f>
        <v>0</v>
      </c>
      <c r="E166" s="205">
        <f t="shared" si="212"/>
        <v>0</v>
      </c>
      <c r="F166" s="187">
        <f>SUM(F167:F170)</f>
        <v>0</v>
      </c>
      <c r="G166" s="204">
        <f t="shared" ref="G166:O166" si="213">SUM(G167:G170)</f>
        <v>0</v>
      </c>
      <c r="H166" s="205">
        <f t="shared" si="213"/>
        <v>0</v>
      </c>
      <c r="I166" s="187">
        <f t="shared" si="213"/>
        <v>0</v>
      </c>
      <c r="J166" s="206">
        <f t="shared" si="213"/>
        <v>0</v>
      </c>
      <c r="K166" s="205">
        <f t="shared" si="213"/>
        <v>0</v>
      </c>
      <c r="L166" s="187">
        <f t="shared" si="213"/>
        <v>0</v>
      </c>
      <c r="M166" s="204">
        <f t="shared" si="213"/>
        <v>0</v>
      </c>
      <c r="N166" s="205">
        <f t="shared" si="213"/>
        <v>0</v>
      </c>
      <c r="O166" s="187">
        <f t="shared" si="213"/>
        <v>0</v>
      </c>
      <c r="P166" s="226"/>
    </row>
    <row r="167" spans="1:16" ht="72" hidden="1" x14ac:dyDescent="0.25">
      <c r="A167" s="52">
        <v>3291</v>
      </c>
      <c r="B167" s="79" t="s">
        <v>188</v>
      </c>
      <c r="C167" s="559">
        <f t="shared" si="189"/>
        <v>0</v>
      </c>
      <c r="D167" s="190"/>
      <c r="E167" s="191"/>
      <c r="F167" s="192">
        <f t="shared" ref="F167:F170" si="214">D167+E167</f>
        <v>0</v>
      </c>
      <c r="G167" s="190"/>
      <c r="H167" s="191"/>
      <c r="I167" s="192">
        <f t="shared" ref="I167:I170" si="215">G167+H167</f>
        <v>0</v>
      </c>
      <c r="J167" s="193"/>
      <c r="K167" s="191"/>
      <c r="L167" s="192">
        <f t="shared" ref="L167:L170" si="216">J167+K167</f>
        <v>0</v>
      </c>
      <c r="M167" s="190"/>
      <c r="N167" s="191"/>
      <c r="O167" s="192">
        <f t="shared" ref="O167:O170" si="217">M167+N167</f>
        <v>0</v>
      </c>
      <c r="P167" s="194"/>
    </row>
    <row r="168" spans="1:16" ht="72" hidden="1" x14ac:dyDescent="0.25">
      <c r="A168" s="52">
        <v>3292</v>
      </c>
      <c r="B168" s="79" t="s">
        <v>189</v>
      </c>
      <c r="C168" s="559">
        <f t="shared" si="189"/>
        <v>0</v>
      </c>
      <c r="D168" s="190"/>
      <c r="E168" s="191"/>
      <c r="F168" s="192">
        <f t="shared" si="214"/>
        <v>0</v>
      </c>
      <c r="G168" s="190"/>
      <c r="H168" s="191"/>
      <c r="I168" s="192">
        <f t="shared" si="215"/>
        <v>0</v>
      </c>
      <c r="J168" s="193"/>
      <c r="K168" s="191"/>
      <c r="L168" s="192">
        <f t="shared" si="216"/>
        <v>0</v>
      </c>
      <c r="M168" s="190"/>
      <c r="N168" s="191"/>
      <c r="O168" s="192">
        <f t="shared" si="217"/>
        <v>0</v>
      </c>
      <c r="P168" s="194"/>
    </row>
    <row r="169" spans="1:16" ht="72" hidden="1" x14ac:dyDescent="0.25">
      <c r="A169" s="52">
        <v>3293</v>
      </c>
      <c r="B169" s="79" t="s">
        <v>190</v>
      </c>
      <c r="C169" s="559">
        <f t="shared" si="189"/>
        <v>0</v>
      </c>
      <c r="D169" s="190"/>
      <c r="E169" s="191"/>
      <c r="F169" s="192">
        <f t="shared" si="214"/>
        <v>0</v>
      </c>
      <c r="G169" s="190"/>
      <c r="H169" s="191"/>
      <c r="I169" s="192">
        <f t="shared" si="215"/>
        <v>0</v>
      </c>
      <c r="J169" s="193"/>
      <c r="K169" s="191"/>
      <c r="L169" s="192">
        <f t="shared" si="216"/>
        <v>0</v>
      </c>
      <c r="M169" s="190"/>
      <c r="N169" s="191"/>
      <c r="O169" s="192">
        <f t="shared" si="217"/>
        <v>0</v>
      </c>
      <c r="P169" s="194"/>
    </row>
    <row r="170" spans="1:16" ht="60" hidden="1" x14ac:dyDescent="0.25">
      <c r="A170" s="227">
        <v>3294</v>
      </c>
      <c r="B170" s="79" t="s">
        <v>191</v>
      </c>
      <c r="C170" s="571">
        <f t="shared" si="189"/>
        <v>0</v>
      </c>
      <c r="D170" s="228"/>
      <c r="E170" s="229"/>
      <c r="F170" s="230">
        <f t="shared" si="214"/>
        <v>0</v>
      </c>
      <c r="G170" s="228"/>
      <c r="H170" s="229"/>
      <c r="I170" s="230">
        <f t="shared" si="215"/>
        <v>0</v>
      </c>
      <c r="J170" s="231"/>
      <c r="K170" s="229"/>
      <c r="L170" s="230">
        <f t="shared" si="216"/>
        <v>0</v>
      </c>
      <c r="M170" s="228"/>
      <c r="N170" s="229"/>
      <c r="O170" s="230">
        <f t="shared" si="217"/>
        <v>0</v>
      </c>
      <c r="P170" s="226"/>
    </row>
    <row r="171" spans="1:16" ht="48" hidden="1" x14ac:dyDescent="0.25">
      <c r="A171" s="232">
        <v>3300</v>
      </c>
      <c r="B171" s="225" t="s">
        <v>192</v>
      </c>
      <c r="C171" s="572">
        <f t="shared" si="189"/>
        <v>0</v>
      </c>
      <c r="D171" s="233">
        <f t="shared" ref="D171:E171" si="218">SUM(D172:D173)</f>
        <v>0</v>
      </c>
      <c r="E171" s="234">
        <f t="shared" si="218"/>
        <v>0</v>
      </c>
      <c r="F171" s="235">
        <f>SUM(F172:F173)</f>
        <v>0</v>
      </c>
      <c r="G171" s="233">
        <f t="shared" ref="G171:O171" si="219">SUM(G172:G173)</f>
        <v>0</v>
      </c>
      <c r="H171" s="234">
        <f t="shared" si="219"/>
        <v>0</v>
      </c>
      <c r="I171" s="235">
        <f t="shared" si="219"/>
        <v>0</v>
      </c>
      <c r="J171" s="236">
        <f t="shared" si="219"/>
        <v>0</v>
      </c>
      <c r="K171" s="234">
        <f t="shared" si="219"/>
        <v>0</v>
      </c>
      <c r="L171" s="235">
        <f t="shared" si="219"/>
        <v>0</v>
      </c>
      <c r="M171" s="233">
        <f t="shared" si="219"/>
        <v>0</v>
      </c>
      <c r="N171" s="234">
        <f t="shared" si="219"/>
        <v>0</v>
      </c>
      <c r="O171" s="235">
        <f t="shared" si="219"/>
        <v>0</v>
      </c>
      <c r="P171" s="180"/>
    </row>
    <row r="172" spans="1:16" ht="48" hidden="1" x14ac:dyDescent="0.25">
      <c r="A172" s="134">
        <v>3310</v>
      </c>
      <c r="B172" s="135" t="s">
        <v>193</v>
      </c>
      <c r="C172" s="565">
        <f t="shared" si="189"/>
        <v>0</v>
      </c>
      <c r="D172" s="199"/>
      <c r="E172" s="200"/>
      <c r="F172" s="182">
        <f t="shared" ref="F172:F173" si="220">D172+E172</f>
        <v>0</v>
      </c>
      <c r="G172" s="199"/>
      <c r="H172" s="200"/>
      <c r="I172" s="182">
        <f t="shared" ref="I172:I173" si="221">G172+H172</f>
        <v>0</v>
      </c>
      <c r="J172" s="201"/>
      <c r="K172" s="200"/>
      <c r="L172" s="182">
        <f t="shared" ref="L172:L173" si="222">J172+K172</f>
        <v>0</v>
      </c>
      <c r="M172" s="199"/>
      <c r="N172" s="200"/>
      <c r="O172" s="182">
        <f t="shared" ref="O172:O173" si="223">M172+N172</f>
        <v>0</v>
      </c>
      <c r="P172" s="184"/>
    </row>
    <row r="173" spans="1:16" ht="48.75" hidden="1" customHeight="1" x14ac:dyDescent="0.25">
      <c r="A173" s="45">
        <v>3320</v>
      </c>
      <c r="B173" s="71" t="s">
        <v>194</v>
      </c>
      <c r="C173" s="558">
        <f t="shared" si="189"/>
        <v>0</v>
      </c>
      <c r="D173" s="185"/>
      <c r="E173" s="186"/>
      <c r="F173" s="187">
        <f t="shared" si="220"/>
        <v>0</v>
      </c>
      <c r="G173" s="185"/>
      <c r="H173" s="186"/>
      <c r="I173" s="187">
        <f t="shared" si="221"/>
        <v>0</v>
      </c>
      <c r="J173" s="188"/>
      <c r="K173" s="186"/>
      <c r="L173" s="187">
        <f t="shared" si="222"/>
        <v>0</v>
      </c>
      <c r="M173" s="185"/>
      <c r="N173" s="186"/>
      <c r="O173" s="187">
        <f t="shared" si="223"/>
        <v>0</v>
      </c>
      <c r="P173" s="189"/>
    </row>
    <row r="174" spans="1:16" hidden="1" x14ac:dyDescent="0.25">
      <c r="A174" s="237">
        <v>4000</v>
      </c>
      <c r="B174" s="168" t="s">
        <v>195</v>
      </c>
      <c r="C174" s="570">
        <f t="shared" si="189"/>
        <v>0</v>
      </c>
      <c r="D174" s="169">
        <f t="shared" ref="D174:E174" si="224">SUM(D175,D178)</f>
        <v>0</v>
      </c>
      <c r="E174" s="170">
        <f t="shared" si="224"/>
        <v>0</v>
      </c>
      <c r="F174" s="171">
        <f>SUM(F175,F178)</f>
        <v>0</v>
      </c>
      <c r="G174" s="169">
        <f t="shared" ref="G174:H174" si="225">SUM(G175,G178)</f>
        <v>0</v>
      </c>
      <c r="H174" s="170">
        <f t="shared" si="225"/>
        <v>0</v>
      </c>
      <c r="I174" s="171">
        <f>SUM(I175,I178)</f>
        <v>0</v>
      </c>
      <c r="J174" s="172">
        <f t="shared" ref="J174:K174" si="226">SUM(J175,J178)</f>
        <v>0</v>
      </c>
      <c r="K174" s="170">
        <f t="shared" si="226"/>
        <v>0</v>
      </c>
      <c r="L174" s="171">
        <f>SUM(L175,L178)</f>
        <v>0</v>
      </c>
      <c r="M174" s="169">
        <f t="shared" ref="M174:O174" si="227">SUM(M175,M178)</f>
        <v>0</v>
      </c>
      <c r="N174" s="170">
        <f t="shared" si="227"/>
        <v>0</v>
      </c>
      <c r="O174" s="171">
        <f t="shared" si="227"/>
        <v>0</v>
      </c>
      <c r="P174" s="174"/>
    </row>
    <row r="175" spans="1:16" ht="24" hidden="1" x14ac:dyDescent="0.25">
      <c r="A175" s="238">
        <v>4200</v>
      </c>
      <c r="B175" s="175" t="s">
        <v>196</v>
      </c>
      <c r="C175" s="557">
        <f t="shared" si="189"/>
        <v>0</v>
      </c>
      <c r="D175" s="176">
        <f t="shared" ref="D175:E175" si="228">SUM(D176,D177)</f>
        <v>0</v>
      </c>
      <c r="E175" s="177">
        <f t="shared" si="228"/>
        <v>0</v>
      </c>
      <c r="F175" s="178">
        <f>SUM(F176,F177)</f>
        <v>0</v>
      </c>
      <c r="G175" s="176">
        <f t="shared" ref="G175:H175" si="229">SUM(G176,G177)</f>
        <v>0</v>
      </c>
      <c r="H175" s="177">
        <f t="shared" si="229"/>
        <v>0</v>
      </c>
      <c r="I175" s="178">
        <f>SUM(I176,I177)</f>
        <v>0</v>
      </c>
      <c r="J175" s="179">
        <f t="shared" ref="J175:K175" si="230">SUM(J176,J177)</f>
        <v>0</v>
      </c>
      <c r="K175" s="177">
        <f t="shared" si="230"/>
        <v>0</v>
      </c>
      <c r="L175" s="178">
        <f>SUM(L176,L177)</f>
        <v>0</v>
      </c>
      <c r="M175" s="176">
        <f t="shared" ref="M175:O175" si="231">SUM(M176,M177)</f>
        <v>0</v>
      </c>
      <c r="N175" s="177">
        <f t="shared" si="231"/>
        <v>0</v>
      </c>
      <c r="O175" s="178">
        <f t="shared" si="231"/>
        <v>0</v>
      </c>
      <c r="P175" s="202"/>
    </row>
    <row r="176" spans="1:16" ht="36" hidden="1" x14ac:dyDescent="0.25">
      <c r="A176" s="203">
        <v>4240</v>
      </c>
      <c r="B176" s="71" t="s">
        <v>197</v>
      </c>
      <c r="C176" s="558">
        <f t="shared" si="189"/>
        <v>0</v>
      </c>
      <c r="D176" s="185"/>
      <c r="E176" s="186"/>
      <c r="F176" s="187">
        <f t="shared" ref="F176:F177" si="232">D176+E176</f>
        <v>0</v>
      </c>
      <c r="G176" s="185"/>
      <c r="H176" s="186"/>
      <c r="I176" s="187">
        <f t="shared" ref="I176:I177" si="233">G176+H176</f>
        <v>0</v>
      </c>
      <c r="J176" s="188"/>
      <c r="K176" s="186"/>
      <c r="L176" s="187">
        <f t="shared" ref="L176:L177" si="234">J176+K176</f>
        <v>0</v>
      </c>
      <c r="M176" s="185"/>
      <c r="N176" s="186"/>
      <c r="O176" s="187">
        <f t="shared" ref="O176:O177" si="235">M176+N176</f>
        <v>0</v>
      </c>
      <c r="P176" s="189"/>
    </row>
    <row r="177" spans="1:16" ht="24" hidden="1" x14ac:dyDescent="0.25">
      <c r="A177" s="195">
        <v>4250</v>
      </c>
      <c r="B177" s="79" t="s">
        <v>198</v>
      </c>
      <c r="C177" s="559">
        <f t="shared" si="189"/>
        <v>0</v>
      </c>
      <c r="D177" s="190"/>
      <c r="E177" s="191"/>
      <c r="F177" s="192">
        <f t="shared" si="232"/>
        <v>0</v>
      </c>
      <c r="G177" s="190"/>
      <c r="H177" s="191"/>
      <c r="I177" s="192">
        <f t="shared" si="233"/>
        <v>0</v>
      </c>
      <c r="J177" s="193"/>
      <c r="K177" s="191"/>
      <c r="L177" s="192">
        <f t="shared" si="234"/>
        <v>0</v>
      </c>
      <c r="M177" s="190"/>
      <c r="N177" s="191"/>
      <c r="O177" s="192">
        <f t="shared" si="235"/>
        <v>0</v>
      </c>
      <c r="P177" s="194"/>
    </row>
    <row r="178" spans="1:16" hidden="1" x14ac:dyDescent="0.25">
      <c r="A178" s="59">
        <v>4300</v>
      </c>
      <c r="B178" s="175" t="s">
        <v>199</v>
      </c>
      <c r="C178" s="557">
        <f t="shared" si="189"/>
        <v>0</v>
      </c>
      <c r="D178" s="176">
        <f t="shared" ref="D178:E178" si="236">SUM(D179)</f>
        <v>0</v>
      </c>
      <c r="E178" s="177">
        <f t="shared" si="236"/>
        <v>0</v>
      </c>
      <c r="F178" s="178">
        <f>SUM(F179)</f>
        <v>0</v>
      </c>
      <c r="G178" s="176">
        <f t="shared" ref="G178:H178" si="237">SUM(G179)</f>
        <v>0</v>
      </c>
      <c r="H178" s="177">
        <f t="shared" si="237"/>
        <v>0</v>
      </c>
      <c r="I178" s="178">
        <f>SUM(I179)</f>
        <v>0</v>
      </c>
      <c r="J178" s="179">
        <f t="shared" ref="J178:K178" si="238">SUM(J179)</f>
        <v>0</v>
      </c>
      <c r="K178" s="177">
        <f t="shared" si="238"/>
        <v>0</v>
      </c>
      <c r="L178" s="178">
        <f>SUM(L179)</f>
        <v>0</v>
      </c>
      <c r="M178" s="176">
        <f t="shared" ref="M178:O178" si="239">SUM(M179)</f>
        <v>0</v>
      </c>
      <c r="N178" s="177">
        <f t="shared" si="239"/>
        <v>0</v>
      </c>
      <c r="O178" s="178">
        <f t="shared" si="239"/>
        <v>0</v>
      </c>
      <c r="P178" s="202"/>
    </row>
    <row r="179" spans="1:16" ht="24" hidden="1" x14ac:dyDescent="0.25">
      <c r="A179" s="203">
        <v>4310</v>
      </c>
      <c r="B179" s="71" t="s">
        <v>200</v>
      </c>
      <c r="C179" s="558">
        <f t="shared" si="189"/>
        <v>0</v>
      </c>
      <c r="D179" s="204">
        <f t="shared" ref="D179:E179" si="240">SUM(D180:D180)</f>
        <v>0</v>
      </c>
      <c r="E179" s="205">
        <f t="shared" si="240"/>
        <v>0</v>
      </c>
      <c r="F179" s="187">
        <f>SUM(F180:F180)</f>
        <v>0</v>
      </c>
      <c r="G179" s="204">
        <f t="shared" ref="G179:H179" si="241">SUM(G180:G180)</f>
        <v>0</v>
      </c>
      <c r="H179" s="205">
        <f t="shared" si="241"/>
        <v>0</v>
      </c>
      <c r="I179" s="187">
        <f>SUM(I180:I180)</f>
        <v>0</v>
      </c>
      <c r="J179" s="206">
        <f t="shared" ref="J179:K179" si="242">SUM(J180:J180)</f>
        <v>0</v>
      </c>
      <c r="K179" s="205">
        <f t="shared" si="242"/>
        <v>0</v>
      </c>
      <c r="L179" s="187">
        <f>SUM(L180:L180)</f>
        <v>0</v>
      </c>
      <c r="M179" s="204">
        <f t="shared" ref="M179:O179" si="243">SUM(M180:M180)</f>
        <v>0</v>
      </c>
      <c r="N179" s="205">
        <f t="shared" si="243"/>
        <v>0</v>
      </c>
      <c r="O179" s="187">
        <f t="shared" si="243"/>
        <v>0</v>
      </c>
      <c r="P179" s="189"/>
    </row>
    <row r="180" spans="1:16" ht="36" hidden="1" x14ac:dyDescent="0.25">
      <c r="A180" s="52">
        <v>4311</v>
      </c>
      <c r="B180" s="79" t="s">
        <v>201</v>
      </c>
      <c r="C180" s="559">
        <f t="shared" si="189"/>
        <v>0</v>
      </c>
      <c r="D180" s="190"/>
      <c r="E180" s="191"/>
      <c r="F180" s="192">
        <f>D180+E180</f>
        <v>0</v>
      </c>
      <c r="G180" s="190"/>
      <c r="H180" s="191"/>
      <c r="I180" s="192">
        <f>G180+H180</f>
        <v>0</v>
      </c>
      <c r="J180" s="193"/>
      <c r="K180" s="191"/>
      <c r="L180" s="192">
        <f>J180+K180</f>
        <v>0</v>
      </c>
      <c r="M180" s="190"/>
      <c r="N180" s="191"/>
      <c r="O180" s="192">
        <f t="shared" ref="O180" si="244">M180+N180</f>
        <v>0</v>
      </c>
      <c r="P180" s="194"/>
    </row>
    <row r="181" spans="1:16" s="29" customFormat="1" ht="24" x14ac:dyDescent="0.25">
      <c r="A181" s="239"/>
      <c r="B181" s="21" t="s">
        <v>202</v>
      </c>
      <c r="C181" s="569">
        <f t="shared" si="189"/>
        <v>24817</v>
      </c>
      <c r="D181" s="163">
        <f t="shared" ref="D181:O181" si="245">SUM(D182,D211,D252,D265)</f>
        <v>19817</v>
      </c>
      <c r="E181" s="164">
        <f t="shared" si="245"/>
        <v>0</v>
      </c>
      <c r="F181" s="165">
        <f t="shared" si="245"/>
        <v>19817</v>
      </c>
      <c r="G181" s="163">
        <f t="shared" si="245"/>
        <v>5000</v>
      </c>
      <c r="H181" s="164">
        <f t="shared" si="245"/>
        <v>0</v>
      </c>
      <c r="I181" s="165">
        <f t="shared" si="245"/>
        <v>5000</v>
      </c>
      <c r="J181" s="166">
        <f t="shared" si="245"/>
        <v>0</v>
      </c>
      <c r="K181" s="164">
        <f t="shared" si="245"/>
        <v>0</v>
      </c>
      <c r="L181" s="165">
        <f t="shared" si="245"/>
        <v>0</v>
      </c>
      <c r="M181" s="163">
        <f t="shared" si="245"/>
        <v>0</v>
      </c>
      <c r="N181" s="164">
        <f t="shared" si="245"/>
        <v>0</v>
      </c>
      <c r="O181" s="165">
        <f t="shared" si="245"/>
        <v>0</v>
      </c>
      <c r="P181" s="240"/>
    </row>
    <row r="182" spans="1:16" x14ac:dyDescent="0.25">
      <c r="A182" s="168">
        <v>5000</v>
      </c>
      <c r="B182" s="168" t="s">
        <v>203</v>
      </c>
      <c r="C182" s="570">
        <f t="shared" si="189"/>
        <v>24817</v>
      </c>
      <c r="D182" s="169">
        <f t="shared" ref="D182:E182" si="246">D183+D187</f>
        <v>19817</v>
      </c>
      <c r="E182" s="170">
        <f t="shared" si="246"/>
        <v>0</v>
      </c>
      <c r="F182" s="171">
        <f>F183+F187</f>
        <v>19817</v>
      </c>
      <c r="G182" s="169">
        <f t="shared" ref="G182:H182" si="247">G183+G187</f>
        <v>5000</v>
      </c>
      <c r="H182" s="170">
        <f t="shared" si="247"/>
        <v>0</v>
      </c>
      <c r="I182" s="171">
        <f>I183+I187</f>
        <v>5000</v>
      </c>
      <c r="J182" s="172">
        <f t="shared" ref="J182:K182" si="248">J183+J187</f>
        <v>0</v>
      </c>
      <c r="K182" s="170">
        <f t="shared" si="248"/>
        <v>0</v>
      </c>
      <c r="L182" s="171">
        <f>L183+L187</f>
        <v>0</v>
      </c>
      <c r="M182" s="169">
        <f t="shared" ref="M182:O182" si="249">M183+M187</f>
        <v>0</v>
      </c>
      <c r="N182" s="170">
        <f t="shared" si="249"/>
        <v>0</v>
      </c>
      <c r="O182" s="171">
        <f t="shared" si="249"/>
        <v>0</v>
      </c>
      <c r="P182" s="174"/>
    </row>
    <row r="183" spans="1:16" hidden="1" x14ac:dyDescent="0.25">
      <c r="A183" s="59">
        <v>5100</v>
      </c>
      <c r="B183" s="175" t="s">
        <v>204</v>
      </c>
      <c r="C183" s="557">
        <f t="shared" si="189"/>
        <v>0</v>
      </c>
      <c r="D183" s="176">
        <f t="shared" ref="D183:E183" si="250">SUM(D184:D186)</f>
        <v>0</v>
      </c>
      <c r="E183" s="177">
        <f t="shared" si="250"/>
        <v>0</v>
      </c>
      <c r="F183" s="178">
        <f>SUM(F184:F186)</f>
        <v>0</v>
      </c>
      <c r="G183" s="176">
        <f t="shared" ref="G183:H183" si="251">SUM(G184:G186)</f>
        <v>0</v>
      </c>
      <c r="H183" s="177">
        <f t="shared" si="251"/>
        <v>0</v>
      </c>
      <c r="I183" s="178">
        <f>SUM(I184:I186)</f>
        <v>0</v>
      </c>
      <c r="J183" s="179">
        <f t="shared" ref="J183:K183" si="252">SUM(J184:J186)</f>
        <v>0</v>
      </c>
      <c r="K183" s="177">
        <f t="shared" si="252"/>
        <v>0</v>
      </c>
      <c r="L183" s="178">
        <f>SUM(L184:L186)</f>
        <v>0</v>
      </c>
      <c r="M183" s="176">
        <f t="shared" ref="M183:O183" si="253">SUM(M184:M186)</f>
        <v>0</v>
      </c>
      <c r="N183" s="177">
        <f t="shared" si="253"/>
        <v>0</v>
      </c>
      <c r="O183" s="178">
        <f t="shared" si="253"/>
        <v>0</v>
      </c>
      <c r="P183" s="202"/>
    </row>
    <row r="184" spans="1:16" hidden="1" x14ac:dyDescent="0.25">
      <c r="A184" s="203">
        <v>5110</v>
      </c>
      <c r="B184" s="71" t="s">
        <v>205</v>
      </c>
      <c r="C184" s="558">
        <f t="shared" si="189"/>
        <v>0</v>
      </c>
      <c r="D184" s="185"/>
      <c r="E184" s="186"/>
      <c r="F184" s="187">
        <f t="shared" ref="F184:F186" si="254">D184+E184</f>
        <v>0</v>
      </c>
      <c r="G184" s="185"/>
      <c r="H184" s="186"/>
      <c r="I184" s="187">
        <f t="shared" ref="I184:I186" si="255">G184+H184</f>
        <v>0</v>
      </c>
      <c r="J184" s="188"/>
      <c r="K184" s="186"/>
      <c r="L184" s="187">
        <f t="shared" ref="L184:L186" si="256">J184+K184</f>
        <v>0</v>
      </c>
      <c r="M184" s="185"/>
      <c r="N184" s="186"/>
      <c r="O184" s="187">
        <f t="shared" ref="O184:O186" si="257">M184+N184</f>
        <v>0</v>
      </c>
      <c r="P184" s="189"/>
    </row>
    <row r="185" spans="1:16" ht="24" hidden="1" x14ac:dyDescent="0.25">
      <c r="A185" s="195">
        <v>5120</v>
      </c>
      <c r="B185" s="79" t="s">
        <v>206</v>
      </c>
      <c r="C185" s="559">
        <f t="shared" si="189"/>
        <v>0</v>
      </c>
      <c r="D185" s="190"/>
      <c r="E185" s="191"/>
      <c r="F185" s="192">
        <f t="shared" si="254"/>
        <v>0</v>
      </c>
      <c r="G185" s="190"/>
      <c r="H185" s="191"/>
      <c r="I185" s="192">
        <f t="shared" si="255"/>
        <v>0</v>
      </c>
      <c r="J185" s="193"/>
      <c r="K185" s="191"/>
      <c r="L185" s="192">
        <f t="shared" si="256"/>
        <v>0</v>
      </c>
      <c r="M185" s="190"/>
      <c r="N185" s="191"/>
      <c r="O185" s="192">
        <f t="shared" si="257"/>
        <v>0</v>
      </c>
      <c r="P185" s="194"/>
    </row>
    <row r="186" spans="1:16" hidden="1" x14ac:dyDescent="0.25">
      <c r="A186" s="195">
        <v>5140</v>
      </c>
      <c r="B186" s="79" t="s">
        <v>207</v>
      </c>
      <c r="C186" s="559">
        <f t="shared" si="189"/>
        <v>0</v>
      </c>
      <c r="D186" s="190"/>
      <c r="E186" s="191"/>
      <c r="F186" s="192">
        <f t="shared" si="254"/>
        <v>0</v>
      </c>
      <c r="G186" s="190"/>
      <c r="H186" s="191"/>
      <c r="I186" s="192">
        <f t="shared" si="255"/>
        <v>0</v>
      </c>
      <c r="J186" s="193"/>
      <c r="K186" s="191"/>
      <c r="L186" s="192">
        <f t="shared" si="256"/>
        <v>0</v>
      </c>
      <c r="M186" s="190"/>
      <c r="N186" s="191"/>
      <c r="O186" s="192">
        <f t="shared" si="257"/>
        <v>0</v>
      </c>
      <c r="P186" s="194"/>
    </row>
    <row r="187" spans="1:16" ht="24" x14ac:dyDescent="0.25">
      <c r="A187" s="59">
        <v>5200</v>
      </c>
      <c r="B187" s="175" t="s">
        <v>208</v>
      </c>
      <c r="C187" s="557">
        <f t="shared" si="189"/>
        <v>24817</v>
      </c>
      <c r="D187" s="176">
        <f t="shared" ref="D187:E187" si="258">D188+D198+D199+D206+D207+D208+D210</f>
        <v>19817</v>
      </c>
      <c r="E187" s="177">
        <f t="shared" si="258"/>
        <v>0</v>
      </c>
      <c r="F187" s="178">
        <f>F188+F198+F199+F206+F207+F208+F210</f>
        <v>19817</v>
      </c>
      <c r="G187" s="176">
        <f t="shared" ref="G187:H187" si="259">G188+G198+G199+G206+G207+G208+G210</f>
        <v>5000</v>
      </c>
      <c r="H187" s="177">
        <f t="shared" si="259"/>
        <v>0</v>
      </c>
      <c r="I187" s="178">
        <f>I188+I198+I199+I206+I207+I208+I210</f>
        <v>5000</v>
      </c>
      <c r="J187" s="179">
        <f t="shared" ref="J187:K187" si="260">J188+J198+J199+J206+J207+J208+J210</f>
        <v>0</v>
      </c>
      <c r="K187" s="177">
        <f t="shared" si="260"/>
        <v>0</v>
      </c>
      <c r="L187" s="178">
        <f>L188+L198+L199+L206+L207+L208+L210</f>
        <v>0</v>
      </c>
      <c r="M187" s="176">
        <f t="shared" ref="M187:O187" si="261">M188+M198+M199+M206+M207+M208+M210</f>
        <v>0</v>
      </c>
      <c r="N187" s="177">
        <f t="shared" si="261"/>
        <v>0</v>
      </c>
      <c r="O187" s="178">
        <f t="shared" si="261"/>
        <v>0</v>
      </c>
      <c r="P187" s="202"/>
    </row>
    <row r="188" spans="1:16" hidden="1" x14ac:dyDescent="0.25">
      <c r="A188" s="181">
        <v>5210</v>
      </c>
      <c r="B188" s="135" t="s">
        <v>209</v>
      </c>
      <c r="C188" s="565">
        <f t="shared" si="189"/>
        <v>0</v>
      </c>
      <c r="D188" s="140">
        <f t="shared" ref="D188:E188" si="262">SUM(D189:D197)</f>
        <v>0</v>
      </c>
      <c r="E188" s="141">
        <f t="shared" si="262"/>
        <v>0</v>
      </c>
      <c r="F188" s="182">
        <f>SUM(F189:F197)</f>
        <v>0</v>
      </c>
      <c r="G188" s="140">
        <f t="shared" ref="G188:H188" si="263">SUM(G189:G197)</f>
        <v>0</v>
      </c>
      <c r="H188" s="141">
        <f t="shared" si="263"/>
        <v>0</v>
      </c>
      <c r="I188" s="182">
        <f>SUM(I189:I197)</f>
        <v>0</v>
      </c>
      <c r="J188" s="183">
        <f t="shared" ref="J188:K188" si="264">SUM(J189:J197)</f>
        <v>0</v>
      </c>
      <c r="K188" s="141">
        <f t="shared" si="264"/>
        <v>0</v>
      </c>
      <c r="L188" s="182">
        <f>SUM(L189:L197)</f>
        <v>0</v>
      </c>
      <c r="M188" s="140">
        <f t="shared" ref="M188:O188" si="265">SUM(M189:M197)</f>
        <v>0</v>
      </c>
      <c r="N188" s="141">
        <f t="shared" si="265"/>
        <v>0</v>
      </c>
      <c r="O188" s="182">
        <f t="shared" si="265"/>
        <v>0</v>
      </c>
      <c r="P188" s="184"/>
    </row>
    <row r="189" spans="1:16" hidden="1" x14ac:dyDescent="0.25">
      <c r="A189" s="45">
        <v>5211</v>
      </c>
      <c r="B189" s="71" t="s">
        <v>210</v>
      </c>
      <c r="C189" s="558">
        <f t="shared" si="189"/>
        <v>0</v>
      </c>
      <c r="D189" s="185"/>
      <c r="E189" s="186"/>
      <c r="F189" s="187">
        <f t="shared" ref="F189:F198" si="266">D189+E189</f>
        <v>0</v>
      </c>
      <c r="G189" s="185"/>
      <c r="H189" s="186"/>
      <c r="I189" s="187">
        <f t="shared" ref="I189:I198" si="267">G189+H189</f>
        <v>0</v>
      </c>
      <c r="J189" s="188"/>
      <c r="K189" s="186"/>
      <c r="L189" s="187">
        <f t="shared" ref="L189:L198" si="268">J189+K189</f>
        <v>0</v>
      </c>
      <c r="M189" s="185"/>
      <c r="N189" s="186"/>
      <c r="O189" s="187">
        <f t="shared" ref="O189:O198" si="269">M189+N189</f>
        <v>0</v>
      </c>
      <c r="P189" s="189"/>
    </row>
    <row r="190" spans="1:16" hidden="1" x14ac:dyDescent="0.25">
      <c r="A190" s="52">
        <v>5212</v>
      </c>
      <c r="B190" s="79" t="s">
        <v>211</v>
      </c>
      <c r="C190" s="559">
        <f t="shared" si="189"/>
        <v>0</v>
      </c>
      <c r="D190" s="190"/>
      <c r="E190" s="191"/>
      <c r="F190" s="192">
        <f t="shared" si="266"/>
        <v>0</v>
      </c>
      <c r="G190" s="190"/>
      <c r="H190" s="191"/>
      <c r="I190" s="192">
        <f t="shared" si="267"/>
        <v>0</v>
      </c>
      <c r="J190" s="193"/>
      <c r="K190" s="191"/>
      <c r="L190" s="192">
        <f t="shared" si="268"/>
        <v>0</v>
      </c>
      <c r="M190" s="190"/>
      <c r="N190" s="191"/>
      <c r="O190" s="192">
        <f t="shared" si="269"/>
        <v>0</v>
      </c>
      <c r="P190" s="194"/>
    </row>
    <row r="191" spans="1:16" hidden="1" x14ac:dyDescent="0.25">
      <c r="A191" s="52">
        <v>5213</v>
      </c>
      <c r="B191" s="79" t="s">
        <v>212</v>
      </c>
      <c r="C191" s="559">
        <f t="shared" si="189"/>
        <v>0</v>
      </c>
      <c r="D191" s="190"/>
      <c r="E191" s="191"/>
      <c r="F191" s="192">
        <f t="shared" si="266"/>
        <v>0</v>
      </c>
      <c r="G191" s="190"/>
      <c r="H191" s="191"/>
      <c r="I191" s="192">
        <f t="shared" si="267"/>
        <v>0</v>
      </c>
      <c r="J191" s="193"/>
      <c r="K191" s="191"/>
      <c r="L191" s="192">
        <f t="shared" si="268"/>
        <v>0</v>
      </c>
      <c r="M191" s="190"/>
      <c r="N191" s="191"/>
      <c r="O191" s="192">
        <f t="shared" si="269"/>
        <v>0</v>
      </c>
      <c r="P191" s="194"/>
    </row>
    <row r="192" spans="1:16" hidden="1" x14ac:dyDescent="0.25">
      <c r="A192" s="52">
        <v>5214</v>
      </c>
      <c r="B192" s="79" t="s">
        <v>213</v>
      </c>
      <c r="C192" s="559">
        <f t="shared" si="189"/>
        <v>0</v>
      </c>
      <c r="D192" s="190"/>
      <c r="E192" s="191"/>
      <c r="F192" s="192">
        <f t="shared" si="266"/>
        <v>0</v>
      </c>
      <c r="G192" s="190"/>
      <c r="H192" s="191"/>
      <c r="I192" s="192">
        <f t="shared" si="267"/>
        <v>0</v>
      </c>
      <c r="J192" s="193"/>
      <c r="K192" s="191"/>
      <c r="L192" s="192">
        <f t="shared" si="268"/>
        <v>0</v>
      </c>
      <c r="M192" s="190"/>
      <c r="N192" s="191"/>
      <c r="O192" s="192">
        <f t="shared" si="269"/>
        <v>0</v>
      </c>
      <c r="P192" s="194"/>
    </row>
    <row r="193" spans="1:16" hidden="1" x14ac:dyDescent="0.25">
      <c r="A193" s="52">
        <v>5215</v>
      </c>
      <c r="B193" s="79" t="s">
        <v>214</v>
      </c>
      <c r="C193" s="559">
        <f t="shared" si="189"/>
        <v>0</v>
      </c>
      <c r="D193" s="190"/>
      <c r="E193" s="191"/>
      <c r="F193" s="192">
        <f t="shared" si="266"/>
        <v>0</v>
      </c>
      <c r="G193" s="190"/>
      <c r="H193" s="191"/>
      <c r="I193" s="192">
        <f t="shared" si="267"/>
        <v>0</v>
      </c>
      <c r="J193" s="193"/>
      <c r="K193" s="191"/>
      <c r="L193" s="192">
        <f t="shared" si="268"/>
        <v>0</v>
      </c>
      <c r="M193" s="190"/>
      <c r="N193" s="191"/>
      <c r="O193" s="192">
        <f t="shared" si="269"/>
        <v>0</v>
      </c>
      <c r="P193" s="194"/>
    </row>
    <row r="194" spans="1:16" ht="14.25" hidden="1" customHeight="1" x14ac:dyDescent="0.25">
      <c r="A194" s="52">
        <v>5216</v>
      </c>
      <c r="B194" s="79" t="s">
        <v>215</v>
      </c>
      <c r="C194" s="559">
        <f t="shared" si="189"/>
        <v>0</v>
      </c>
      <c r="D194" s="190"/>
      <c r="E194" s="191"/>
      <c r="F194" s="192">
        <f t="shared" si="266"/>
        <v>0</v>
      </c>
      <c r="G194" s="190"/>
      <c r="H194" s="191"/>
      <c r="I194" s="192">
        <f t="shared" si="267"/>
        <v>0</v>
      </c>
      <c r="J194" s="193"/>
      <c r="K194" s="191"/>
      <c r="L194" s="192">
        <f t="shared" si="268"/>
        <v>0</v>
      </c>
      <c r="M194" s="190"/>
      <c r="N194" s="191"/>
      <c r="O194" s="192">
        <f t="shared" si="269"/>
        <v>0</v>
      </c>
      <c r="P194" s="194"/>
    </row>
    <row r="195" spans="1:16" hidden="1" x14ac:dyDescent="0.25">
      <c r="A195" s="52">
        <v>5217</v>
      </c>
      <c r="B195" s="79" t="s">
        <v>216</v>
      </c>
      <c r="C195" s="559">
        <f t="shared" si="189"/>
        <v>0</v>
      </c>
      <c r="D195" s="190"/>
      <c r="E195" s="191"/>
      <c r="F195" s="192">
        <f t="shared" si="266"/>
        <v>0</v>
      </c>
      <c r="G195" s="190"/>
      <c r="H195" s="191"/>
      <c r="I195" s="192">
        <f t="shared" si="267"/>
        <v>0</v>
      </c>
      <c r="J195" s="193"/>
      <c r="K195" s="191"/>
      <c r="L195" s="192">
        <f t="shared" si="268"/>
        <v>0</v>
      </c>
      <c r="M195" s="190"/>
      <c r="N195" s="191"/>
      <c r="O195" s="192">
        <f t="shared" si="269"/>
        <v>0</v>
      </c>
      <c r="P195" s="194"/>
    </row>
    <row r="196" spans="1:16" hidden="1" x14ac:dyDescent="0.25">
      <c r="A196" s="52">
        <v>5218</v>
      </c>
      <c r="B196" s="79" t="s">
        <v>217</v>
      </c>
      <c r="C196" s="559">
        <f t="shared" si="189"/>
        <v>0</v>
      </c>
      <c r="D196" s="190"/>
      <c r="E196" s="191"/>
      <c r="F196" s="192">
        <f t="shared" si="266"/>
        <v>0</v>
      </c>
      <c r="G196" s="190"/>
      <c r="H196" s="191"/>
      <c r="I196" s="192">
        <f t="shared" si="267"/>
        <v>0</v>
      </c>
      <c r="J196" s="193"/>
      <c r="K196" s="191"/>
      <c r="L196" s="192">
        <f t="shared" si="268"/>
        <v>0</v>
      </c>
      <c r="M196" s="190"/>
      <c r="N196" s="191"/>
      <c r="O196" s="192">
        <f t="shared" si="269"/>
        <v>0</v>
      </c>
      <c r="P196" s="194"/>
    </row>
    <row r="197" spans="1:16" hidden="1" x14ac:dyDescent="0.25">
      <c r="A197" s="52">
        <v>5219</v>
      </c>
      <c r="B197" s="79" t="s">
        <v>218</v>
      </c>
      <c r="C197" s="559">
        <f t="shared" si="189"/>
        <v>0</v>
      </c>
      <c r="D197" s="190"/>
      <c r="E197" s="191"/>
      <c r="F197" s="192">
        <f t="shared" si="266"/>
        <v>0</v>
      </c>
      <c r="G197" s="190"/>
      <c r="H197" s="191"/>
      <c r="I197" s="192">
        <f t="shared" si="267"/>
        <v>0</v>
      </c>
      <c r="J197" s="193"/>
      <c r="K197" s="191"/>
      <c r="L197" s="192">
        <f t="shared" si="268"/>
        <v>0</v>
      </c>
      <c r="M197" s="190"/>
      <c r="N197" s="191"/>
      <c r="O197" s="192">
        <f t="shared" si="269"/>
        <v>0</v>
      </c>
      <c r="P197" s="194"/>
    </row>
    <row r="198" spans="1:16" ht="13.5" hidden="1" customHeight="1" x14ac:dyDescent="0.25">
      <c r="A198" s="195">
        <v>5220</v>
      </c>
      <c r="B198" s="79" t="s">
        <v>219</v>
      </c>
      <c r="C198" s="559">
        <f t="shared" si="189"/>
        <v>0</v>
      </c>
      <c r="D198" s="190"/>
      <c r="E198" s="191"/>
      <c r="F198" s="192">
        <f t="shared" si="266"/>
        <v>0</v>
      </c>
      <c r="G198" s="190"/>
      <c r="H198" s="191"/>
      <c r="I198" s="192">
        <f t="shared" si="267"/>
        <v>0</v>
      </c>
      <c r="J198" s="193"/>
      <c r="K198" s="191"/>
      <c r="L198" s="192">
        <f t="shared" si="268"/>
        <v>0</v>
      </c>
      <c r="M198" s="190"/>
      <c r="N198" s="191"/>
      <c r="O198" s="192">
        <f t="shared" si="269"/>
        <v>0</v>
      </c>
      <c r="P198" s="194"/>
    </row>
    <row r="199" spans="1:16" x14ac:dyDescent="0.25">
      <c r="A199" s="195">
        <v>5230</v>
      </c>
      <c r="B199" s="79" t="s">
        <v>220</v>
      </c>
      <c r="C199" s="559">
        <f t="shared" si="189"/>
        <v>24817</v>
      </c>
      <c r="D199" s="196">
        <f t="shared" ref="D199:E199" si="270">SUM(D200:D205)</f>
        <v>19817</v>
      </c>
      <c r="E199" s="197">
        <f t="shared" si="270"/>
        <v>0</v>
      </c>
      <c r="F199" s="192">
        <f>SUM(F200:F205)</f>
        <v>19817</v>
      </c>
      <c r="G199" s="196">
        <f t="shared" ref="G199:H199" si="271">SUM(G200:G205)</f>
        <v>5000</v>
      </c>
      <c r="H199" s="197">
        <f t="shared" si="271"/>
        <v>0</v>
      </c>
      <c r="I199" s="192">
        <f>SUM(I200:I205)</f>
        <v>5000</v>
      </c>
      <c r="J199" s="198">
        <f t="shared" ref="J199:K199" si="272">SUM(J200:J205)</f>
        <v>0</v>
      </c>
      <c r="K199" s="197">
        <f t="shared" si="272"/>
        <v>0</v>
      </c>
      <c r="L199" s="192">
        <f>SUM(L200:L205)</f>
        <v>0</v>
      </c>
      <c r="M199" s="196">
        <f t="shared" ref="M199:O199" si="273">SUM(M200:M205)</f>
        <v>0</v>
      </c>
      <c r="N199" s="197">
        <f t="shared" si="273"/>
        <v>0</v>
      </c>
      <c r="O199" s="192">
        <f t="shared" si="273"/>
        <v>0</v>
      </c>
      <c r="P199" s="194"/>
    </row>
    <row r="200" spans="1:16" hidden="1" x14ac:dyDescent="0.25">
      <c r="A200" s="52">
        <v>5231</v>
      </c>
      <c r="B200" s="79" t="s">
        <v>221</v>
      </c>
      <c r="C200" s="559">
        <f t="shared" si="189"/>
        <v>0</v>
      </c>
      <c r="D200" s="190"/>
      <c r="E200" s="191"/>
      <c r="F200" s="192">
        <f t="shared" ref="F200:F207" si="274">D200+E200</f>
        <v>0</v>
      </c>
      <c r="G200" s="190"/>
      <c r="H200" s="191"/>
      <c r="I200" s="192">
        <f t="shared" ref="I200:I207" si="275">G200+H200</f>
        <v>0</v>
      </c>
      <c r="J200" s="193"/>
      <c r="K200" s="191"/>
      <c r="L200" s="192">
        <f t="shared" ref="L200:L207" si="276">J200+K200</f>
        <v>0</v>
      </c>
      <c r="M200" s="190"/>
      <c r="N200" s="191"/>
      <c r="O200" s="192">
        <f t="shared" ref="O200:O207" si="277">M200+N200</f>
        <v>0</v>
      </c>
      <c r="P200" s="194"/>
    </row>
    <row r="201" spans="1:16" x14ac:dyDescent="0.25">
      <c r="A201" s="52">
        <v>5233</v>
      </c>
      <c r="B201" s="79" t="s">
        <v>222</v>
      </c>
      <c r="C201" s="559">
        <f t="shared" si="189"/>
        <v>9714</v>
      </c>
      <c r="D201" s="190">
        <v>4714</v>
      </c>
      <c r="E201" s="191"/>
      <c r="F201" s="241">
        <f t="shared" si="274"/>
        <v>4714</v>
      </c>
      <c r="G201" s="242">
        <v>5000</v>
      </c>
      <c r="H201" s="191"/>
      <c r="I201" s="241">
        <f t="shared" si="275"/>
        <v>5000</v>
      </c>
      <c r="J201" s="193"/>
      <c r="K201" s="191"/>
      <c r="L201" s="192">
        <f t="shared" si="276"/>
        <v>0</v>
      </c>
      <c r="M201" s="190"/>
      <c r="N201" s="191"/>
      <c r="O201" s="192">
        <f t="shared" si="277"/>
        <v>0</v>
      </c>
      <c r="P201" s="194"/>
    </row>
    <row r="202" spans="1:16" ht="24" hidden="1" x14ac:dyDescent="0.25">
      <c r="A202" s="52">
        <v>5234</v>
      </c>
      <c r="B202" s="79" t="s">
        <v>223</v>
      </c>
      <c r="C202" s="559">
        <f t="shared" si="189"/>
        <v>0</v>
      </c>
      <c r="D202" s="190"/>
      <c r="E202" s="191"/>
      <c r="F202" s="192">
        <f t="shared" si="274"/>
        <v>0</v>
      </c>
      <c r="G202" s="190"/>
      <c r="H202" s="191"/>
      <c r="I202" s="192">
        <f t="shared" si="275"/>
        <v>0</v>
      </c>
      <c r="J202" s="193"/>
      <c r="K202" s="191"/>
      <c r="L202" s="192">
        <f t="shared" si="276"/>
        <v>0</v>
      </c>
      <c r="M202" s="190"/>
      <c r="N202" s="191"/>
      <c r="O202" s="192">
        <f t="shared" si="277"/>
        <v>0</v>
      </c>
      <c r="P202" s="194"/>
    </row>
    <row r="203" spans="1:16" ht="14.25" hidden="1" customHeight="1" x14ac:dyDescent="0.25">
      <c r="A203" s="52">
        <v>5236</v>
      </c>
      <c r="B203" s="79" t="s">
        <v>224</v>
      </c>
      <c r="C203" s="559">
        <f t="shared" si="189"/>
        <v>0</v>
      </c>
      <c r="D203" s="190"/>
      <c r="E203" s="191"/>
      <c r="F203" s="192">
        <f t="shared" si="274"/>
        <v>0</v>
      </c>
      <c r="G203" s="190"/>
      <c r="H203" s="191"/>
      <c r="I203" s="192">
        <f t="shared" si="275"/>
        <v>0</v>
      </c>
      <c r="J203" s="193"/>
      <c r="K203" s="191"/>
      <c r="L203" s="192">
        <f t="shared" si="276"/>
        <v>0</v>
      </c>
      <c r="M203" s="190"/>
      <c r="N203" s="191"/>
      <c r="O203" s="192">
        <f t="shared" si="277"/>
        <v>0</v>
      </c>
      <c r="P203" s="194"/>
    </row>
    <row r="204" spans="1:16" ht="24" customHeight="1" x14ac:dyDescent="0.25">
      <c r="A204" s="52">
        <v>5238</v>
      </c>
      <c r="B204" s="79" t="s">
        <v>225</v>
      </c>
      <c r="C204" s="559">
        <f t="shared" si="189"/>
        <v>15103</v>
      </c>
      <c r="D204" s="190">
        <v>15103</v>
      </c>
      <c r="E204" s="191">
        <v>0</v>
      </c>
      <c r="F204" s="192">
        <f t="shared" si="274"/>
        <v>15103</v>
      </c>
      <c r="G204" s="190"/>
      <c r="H204" s="191"/>
      <c r="I204" s="192">
        <f t="shared" si="275"/>
        <v>0</v>
      </c>
      <c r="J204" s="193"/>
      <c r="K204" s="191"/>
      <c r="L204" s="192">
        <f t="shared" si="276"/>
        <v>0</v>
      </c>
      <c r="M204" s="190"/>
      <c r="N204" s="191"/>
      <c r="O204" s="192">
        <f t="shared" si="277"/>
        <v>0</v>
      </c>
      <c r="P204" s="208"/>
    </row>
    <row r="205" spans="1:16" ht="30" hidden="1" customHeight="1" x14ac:dyDescent="0.25">
      <c r="A205" s="52">
        <v>5239</v>
      </c>
      <c r="B205" s="79" t="s">
        <v>226</v>
      </c>
      <c r="C205" s="559">
        <f t="shared" si="189"/>
        <v>0</v>
      </c>
      <c r="D205" s="190"/>
      <c r="E205" s="191"/>
      <c r="F205" s="192">
        <f t="shared" si="274"/>
        <v>0</v>
      </c>
      <c r="G205" s="190"/>
      <c r="H205" s="191"/>
      <c r="I205" s="192">
        <f t="shared" si="275"/>
        <v>0</v>
      </c>
      <c r="J205" s="193"/>
      <c r="K205" s="191"/>
      <c r="L205" s="192">
        <f t="shared" si="276"/>
        <v>0</v>
      </c>
      <c r="M205" s="190"/>
      <c r="N205" s="191"/>
      <c r="O205" s="192">
        <f t="shared" si="277"/>
        <v>0</v>
      </c>
      <c r="P205" s="208"/>
    </row>
    <row r="206" spans="1:16" ht="36" hidden="1" x14ac:dyDescent="0.25">
      <c r="A206" s="195">
        <v>5240</v>
      </c>
      <c r="B206" s="79" t="s">
        <v>227</v>
      </c>
      <c r="C206" s="559">
        <f t="shared" si="189"/>
        <v>0</v>
      </c>
      <c r="D206" s="190"/>
      <c r="E206" s="191"/>
      <c r="F206" s="192">
        <f t="shared" si="274"/>
        <v>0</v>
      </c>
      <c r="G206" s="190"/>
      <c r="H206" s="191"/>
      <c r="I206" s="192">
        <f t="shared" si="275"/>
        <v>0</v>
      </c>
      <c r="J206" s="193"/>
      <c r="K206" s="191"/>
      <c r="L206" s="192">
        <f t="shared" si="276"/>
        <v>0</v>
      </c>
      <c r="M206" s="190"/>
      <c r="N206" s="191"/>
      <c r="O206" s="192">
        <f t="shared" si="277"/>
        <v>0</v>
      </c>
      <c r="P206" s="194"/>
    </row>
    <row r="207" spans="1:16" hidden="1" x14ac:dyDescent="0.25">
      <c r="A207" s="195">
        <v>5250</v>
      </c>
      <c r="B207" s="79" t="s">
        <v>228</v>
      </c>
      <c r="C207" s="559">
        <f t="shared" si="189"/>
        <v>0</v>
      </c>
      <c r="D207" s="190"/>
      <c r="E207" s="191"/>
      <c r="F207" s="192">
        <f t="shared" si="274"/>
        <v>0</v>
      </c>
      <c r="G207" s="190"/>
      <c r="H207" s="191"/>
      <c r="I207" s="192">
        <f t="shared" si="275"/>
        <v>0</v>
      </c>
      <c r="J207" s="193"/>
      <c r="K207" s="191"/>
      <c r="L207" s="192">
        <f t="shared" si="276"/>
        <v>0</v>
      </c>
      <c r="M207" s="190"/>
      <c r="N207" s="191"/>
      <c r="O207" s="192">
        <f t="shared" si="277"/>
        <v>0</v>
      </c>
      <c r="P207" s="194"/>
    </row>
    <row r="208" spans="1:16" hidden="1" x14ac:dyDescent="0.25">
      <c r="A208" s="195">
        <v>5260</v>
      </c>
      <c r="B208" s="79" t="s">
        <v>229</v>
      </c>
      <c r="C208" s="559">
        <f t="shared" si="189"/>
        <v>0</v>
      </c>
      <c r="D208" s="196">
        <f t="shared" ref="D208:E208" si="278">SUM(D209)</f>
        <v>0</v>
      </c>
      <c r="E208" s="197">
        <f t="shared" si="278"/>
        <v>0</v>
      </c>
      <c r="F208" s="192">
        <f>SUM(F209)</f>
        <v>0</v>
      </c>
      <c r="G208" s="196">
        <f t="shared" ref="G208:H208" si="279">SUM(G209)</f>
        <v>0</v>
      </c>
      <c r="H208" s="197">
        <f t="shared" si="279"/>
        <v>0</v>
      </c>
      <c r="I208" s="192">
        <f>SUM(I209)</f>
        <v>0</v>
      </c>
      <c r="J208" s="198">
        <f t="shared" ref="J208:K208" si="280">SUM(J209)</f>
        <v>0</v>
      </c>
      <c r="K208" s="197">
        <f t="shared" si="280"/>
        <v>0</v>
      </c>
      <c r="L208" s="192">
        <f>SUM(L209)</f>
        <v>0</v>
      </c>
      <c r="M208" s="196">
        <f t="shared" ref="M208:O208" si="281">SUM(M209)</f>
        <v>0</v>
      </c>
      <c r="N208" s="197">
        <f t="shared" si="281"/>
        <v>0</v>
      </c>
      <c r="O208" s="192">
        <f t="shared" si="281"/>
        <v>0</v>
      </c>
      <c r="P208" s="194"/>
    </row>
    <row r="209" spans="1:16" ht="24" hidden="1" x14ac:dyDescent="0.25">
      <c r="A209" s="52">
        <v>5269</v>
      </c>
      <c r="B209" s="79" t="s">
        <v>230</v>
      </c>
      <c r="C209" s="559">
        <f t="shared" si="189"/>
        <v>0</v>
      </c>
      <c r="D209" s="190"/>
      <c r="E209" s="191"/>
      <c r="F209" s="192">
        <f t="shared" ref="F209:F210" si="282">D209+E209</f>
        <v>0</v>
      </c>
      <c r="G209" s="190"/>
      <c r="H209" s="191"/>
      <c r="I209" s="192">
        <f t="shared" ref="I209:I210" si="283">G209+H209</f>
        <v>0</v>
      </c>
      <c r="J209" s="193"/>
      <c r="K209" s="191"/>
      <c r="L209" s="192">
        <f t="shared" ref="L209:L210" si="284">J209+K209</f>
        <v>0</v>
      </c>
      <c r="M209" s="190"/>
      <c r="N209" s="191"/>
      <c r="O209" s="192">
        <f t="shared" ref="O209:O210" si="285">M209+N209</f>
        <v>0</v>
      </c>
      <c r="P209" s="194"/>
    </row>
    <row r="210" spans="1:16" ht="24" hidden="1" x14ac:dyDescent="0.25">
      <c r="A210" s="181">
        <v>5270</v>
      </c>
      <c r="B210" s="135" t="s">
        <v>231</v>
      </c>
      <c r="C210" s="565">
        <f t="shared" si="189"/>
        <v>0</v>
      </c>
      <c r="D210" s="199"/>
      <c r="E210" s="200"/>
      <c r="F210" s="182">
        <f t="shared" si="282"/>
        <v>0</v>
      </c>
      <c r="G210" s="199"/>
      <c r="H210" s="200"/>
      <c r="I210" s="182">
        <f t="shared" si="283"/>
        <v>0</v>
      </c>
      <c r="J210" s="201"/>
      <c r="K210" s="200"/>
      <c r="L210" s="182">
        <f t="shared" si="284"/>
        <v>0</v>
      </c>
      <c r="M210" s="199"/>
      <c r="N210" s="200"/>
      <c r="O210" s="182">
        <f t="shared" si="285"/>
        <v>0</v>
      </c>
      <c r="P210" s="184"/>
    </row>
    <row r="211" spans="1:16" ht="24" hidden="1" x14ac:dyDescent="0.25">
      <c r="A211" s="168">
        <v>6000</v>
      </c>
      <c r="B211" s="168" t="s">
        <v>232</v>
      </c>
      <c r="C211" s="570">
        <f t="shared" si="189"/>
        <v>0</v>
      </c>
      <c r="D211" s="169">
        <f t="shared" ref="D211:O211" si="286">D212+D232+D240+D250</f>
        <v>0</v>
      </c>
      <c r="E211" s="170">
        <f t="shared" si="286"/>
        <v>0</v>
      </c>
      <c r="F211" s="171">
        <f t="shared" si="286"/>
        <v>0</v>
      </c>
      <c r="G211" s="169">
        <f t="shared" si="286"/>
        <v>0</v>
      </c>
      <c r="H211" s="170">
        <f t="shared" si="286"/>
        <v>0</v>
      </c>
      <c r="I211" s="171">
        <f t="shared" si="286"/>
        <v>0</v>
      </c>
      <c r="J211" s="172">
        <f t="shared" si="286"/>
        <v>0</v>
      </c>
      <c r="K211" s="170">
        <f t="shared" si="286"/>
        <v>0</v>
      </c>
      <c r="L211" s="171">
        <f t="shared" si="286"/>
        <v>0</v>
      </c>
      <c r="M211" s="169">
        <f t="shared" si="286"/>
        <v>0</v>
      </c>
      <c r="N211" s="170">
        <f t="shared" si="286"/>
        <v>0</v>
      </c>
      <c r="O211" s="171">
        <f t="shared" si="286"/>
        <v>0</v>
      </c>
      <c r="P211" s="174"/>
    </row>
    <row r="212" spans="1:16" ht="14.25" hidden="1" customHeight="1" x14ac:dyDescent="0.25">
      <c r="A212" s="232">
        <v>6200</v>
      </c>
      <c r="B212" s="225" t="s">
        <v>233</v>
      </c>
      <c r="C212" s="572">
        <f t="shared" si="189"/>
        <v>0</v>
      </c>
      <c r="D212" s="233">
        <f t="shared" ref="D212:E212" si="287">SUM(D213,D214,D216,D219,D225,D226,D227)</f>
        <v>0</v>
      </c>
      <c r="E212" s="234">
        <f t="shared" si="287"/>
        <v>0</v>
      </c>
      <c r="F212" s="235">
        <f>SUM(F213,F214,F216,F219,F225,F226,F227)</f>
        <v>0</v>
      </c>
      <c r="G212" s="233">
        <f t="shared" ref="G212:H212" si="288">SUM(G213,G214,G216,G219,G225,G226,G227)</f>
        <v>0</v>
      </c>
      <c r="H212" s="234">
        <f t="shared" si="288"/>
        <v>0</v>
      </c>
      <c r="I212" s="235">
        <f>SUM(I213,I214,I216,I219,I225,I226,I227)</f>
        <v>0</v>
      </c>
      <c r="J212" s="236">
        <f t="shared" ref="J212:K212" si="289">SUM(J213,J214,J216,J219,J225,J226,J227)</f>
        <v>0</v>
      </c>
      <c r="K212" s="234">
        <f t="shared" si="289"/>
        <v>0</v>
      </c>
      <c r="L212" s="235">
        <f>SUM(L213,L214,L216,L219,L225,L226,L227)</f>
        <v>0</v>
      </c>
      <c r="M212" s="233">
        <f t="shared" ref="M212:O212" si="290">SUM(M213,M214,M216,M219,M225,M226,M227)</f>
        <v>0</v>
      </c>
      <c r="N212" s="234">
        <f t="shared" si="290"/>
        <v>0</v>
      </c>
      <c r="O212" s="235">
        <f t="shared" si="290"/>
        <v>0</v>
      </c>
      <c r="P212" s="180"/>
    </row>
    <row r="213" spans="1:16" ht="24" hidden="1" x14ac:dyDescent="0.25">
      <c r="A213" s="203">
        <v>6220</v>
      </c>
      <c r="B213" s="71" t="s">
        <v>234</v>
      </c>
      <c r="C213" s="558">
        <f t="shared" ref="C213:C276" si="291">F213+I213+L213+O213</f>
        <v>0</v>
      </c>
      <c r="D213" s="185"/>
      <c r="E213" s="186"/>
      <c r="F213" s="187">
        <f>D213+E213</f>
        <v>0</v>
      </c>
      <c r="G213" s="185"/>
      <c r="H213" s="186"/>
      <c r="I213" s="187">
        <f>G213+H213</f>
        <v>0</v>
      </c>
      <c r="J213" s="188"/>
      <c r="K213" s="186"/>
      <c r="L213" s="187">
        <f>J213+K213</f>
        <v>0</v>
      </c>
      <c r="M213" s="185"/>
      <c r="N213" s="186"/>
      <c r="O213" s="187">
        <f t="shared" ref="O213" si="292">M213+N213</f>
        <v>0</v>
      </c>
      <c r="P213" s="189"/>
    </row>
    <row r="214" spans="1:16" hidden="1" x14ac:dyDescent="0.25">
      <c r="A214" s="195">
        <v>6230</v>
      </c>
      <c r="B214" s="79" t="s">
        <v>235</v>
      </c>
      <c r="C214" s="559">
        <f t="shared" si="291"/>
        <v>0</v>
      </c>
      <c r="D214" s="196">
        <f t="shared" ref="D214:O214" si="293">SUM(D215)</f>
        <v>0</v>
      </c>
      <c r="E214" s="197">
        <f t="shared" si="293"/>
        <v>0</v>
      </c>
      <c r="F214" s="192">
        <f t="shared" si="293"/>
        <v>0</v>
      </c>
      <c r="G214" s="196">
        <f t="shared" si="293"/>
        <v>0</v>
      </c>
      <c r="H214" s="197">
        <f t="shared" si="293"/>
        <v>0</v>
      </c>
      <c r="I214" s="192">
        <f t="shared" si="293"/>
        <v>0</v>
      </c>
      <c r="J214" s="198">
        <f t="shared" si="293"/>
        <v>0</v>
      </c>
      <c r="K214" s="197">
        <f t="shared" si="293"/>
        <v>0</v>
      </c>
      <c r="L214" s="192">
        <f t="shared" si="293"/>
        <v>0</v>
      </c>
      <c r="M214" s="196">
        <f t="shared" si="293"/>
        <v>0</v>
      </c>
      <c r="N214" s="197">
        <f t="shared" si="293"/>
        <v>0</v>
      </c>
      <c r="O214" s="192">
        <f t="shared" si="293"/>
        <v>0</v>
      </c>
      <c r="P214" s="194"/>
    </row>
    <row r="215" spans="1:16" ht="24" hidden="1" x14ac:dyDescent="0.25">
      <c r="A215" s="52">
        <v>6239</v>
      </c>
      <c r="B215" s="71" t="s">
        <v>236</v>
      </c>
      <c r="C215" s="559">
        <f t="shared" si="291"/>
        <v>0</v>
      </c>
      <c r="D215" s="185"/>
      <c r="E215" s="186"/>
      <c r="F215" s="187">
        <f>D215+E215</f>
        <v>0</v>
      </c>
      <c r="G215" s="185"/>
      <c r="H215" s="186"/>
      <c r="I215" s="187">
        <f>G215+H215</f>
        <v>0</v>
      </c>
      <c r="J215" s="188"/>
      <c r="K215" s="186"/>
      <c r="L215" s="187">
        <f>J215+K215</f>
        <v>0</v>
      </c>
      <c r="M215" s="185"/>
      <c r="N215" s="186"/>
      <c r="O215" s="187">
        <f t="shared" ref="O215" si="294">M215+N215</f>
        <v>0</v>
      </c>
      <c r="P215" s="189"/>
    </row>
    <row r="216" spans="1:16" ht="24" hidden="1" x14ac:dyDescent="0.25">
      <c r="A216" s="195">
        <v>6240</v>
      </c>
      <c r="B216" s="79" t="s">
        <v>237</v>
      </c>
      <c r="C216" s="559">
        <f t="shared" si="291"/>
        <v>0</v>
      </c>
      <c r="D216" s="196">
        <f t="shared" ref="D216:E216" si="295">SUM(D217:D218)</f>
        <v>0</v>
      </c>
      <c r="E216" s="197">
        <f t="shared" si="295"/>
        <v>0</v>
      </c>
      <c r="F216" s="192">
        <f>SUM(F217:F218)</f>
        <v>0</v>
      </c>
      <c r="G216" s="196">
        <f t="shared" ref="G216:H216" si="296">SUM(G217:G218)</f>
        <v>0</v>
      </c>
      <c r="H216" s="197">
        <f t="shared" si="296"/>
        <v>0</v>
      </c>
      <c r="I216" s="192">
        <f>SUM(I217:I218)</f>
        <v>0</v>
      </c>
      <c r="J216" s="198">
        <f t="shared" ref="J216:K216" si="297">SUM(J217:J218)</f>
        <v>0</v>
      </c>
      <c r="K216" s="197">
        <f t="shared" si="297"/>
        <v>0</v>
      </c>
      <c r="L216" s="192">
        <f>SUM(L217:L218)</f>
        <v>0</v>
      </c>
      <c r="M216" s="196">
        <f t="shared" ref="M216:O216" si="298">SUM(M217:M218)</f>
        <v>0</v>
      </c>
      <c r="N216" s="197">
        <f t="shared" si="298"/>
        <v>0</v>
      </c>
      <c r="O216" s="192">
        <f t="shared" si="298"/>
        <v>0</v>
      </c>
      <c r="P216" s="194"/>
    </row>
    <row r="217" spans="1:16" hidden="1" x14ac:dyDescent="0.25">
      <c r="A217" s="52">
        <v>6241</v>
      </c>
      <c r="B217" s="79" t="s">
        <v>238</v>
      </c>
      <c r="C217" s="559">
        <f t="shared" si="291"/>
        <v>0</v>
      </c>
      <c r="D217" s="190"/>
      <c r="E217" s="191"/>
      <c r="F217" s="192">
        <f t="shared" ref="F217:F218" si="299">D217+E217</f>
        <v>0</v>
      </c>
      <c r="G217" s="190"/>
      <c r="H217" s="191"/>
      <c r="I217" s="192">
        <f t="shared" ref="I217:I218" si="300">G217+H217</f>
        <v>0</v>
      </c>
      <c r="J217" s="193"/>
      <c r="K217" s="191"/>
      <c r="L217" s="192">
        <f t="shared" ref="L217:L218" si="301">J217+K217</f>
        <v>0</v>
      </c>
      <c r="M217" s="190"/>
      <c r="N217" s="191"/>
      <c r="O217" s="192">
        <f t="shared" ref="O217:O218" si="302">M217+N217</f>
        <v>0</v>
      </c>
      <c r="P217" s="194"/>
    </row>
    <row r="218" spans="1:16" hidden="1" x14ac:dyDescent="0.25">
      <c r="A218" s="52">
        <v>6242</v>
      </c>
      <c r="B218" s="79" t="s">
        <v>239</v>
      </c>
      <c r="C218" s="559">
        <f t="shared" si="291"/>
        <v>0</v>
      </c>
      <c r="D218" s="190"/>
      <c r="E218" s="191"/>
      <c r="F218" s="192">
        <f t="shared" si="299"/>
        <v>0</v>
      </c>
      <c r="G218" s="190"/>
      <c r="H218" s="191"/>
      <c r="I218" s="192">
        <f t="shared" si="300"/>
        <v>0</v>
      </c>
      <c r="J218" s="193"/>
      <c r="K218" s="191"/>
      <c r="L218" s="192">
        <f t="shared" si="301"/>
        <v>0</v>
      </c>
      <c r="M218" s="190"/>
      <c r="N218" s="191"/>
      <c r="O218" s="192">
        <f t="shared" si="302"/>
        <v>0</v>
      </c>
      <c r="P218" s="194"/>
    </row>
    <row r="219" spans="1:16" ht="25.5" hidden="1" customHeight="1" x14ac:dyDescent="0.25">
      <c r="A219" s="195">
        <v>6250</v>
      </c>
      <c r="B219" s="79" t="s">
        <v>240</v>
      </c>
      <c r="C219" s="559">
        <f t="shared" si="291"/>
        <v>0</v>
      </c>
      <c r="D219" s="196">
        <f t="shared" ref="D219:E219" si="303">SUM(D220:D224)</f>
        <v>0</v>
      </c>
      <c r="E219" s="197">
        <f t="shared" si="303"/>
        <v>0</v>
      </c>
      <c r="F219" s="192">
        <f>SUM(F220:F224)</f>
        <v>0</v>
      </c>
      <c r="G219" s="196">
        <f t="shared" ref="G219:H219" si="304">SUM(G220:G224)</f>
        <v>0</v>
      </c>
      <c r="H219" s="197">
        <f t="shared" si="304"/>
        <v>0</v>
      </c>
      <c r="I219" s="192">
        <f>SUM(I220:I224)</f>
        <v>0</v>
      </c>
      <c r="J219" s="198">
        <f t="shared" ref="J219:K219" si="305">SUM(J220:J224)</f>
        <v>0</v>
      </c>
      <c r="K219" s="197">
        <f t="shared" si="305"/>
        <v>0</v>
      </c>
      <c r="L219" s="192">
        <f>SUM(L220:L224)</f>
        <v>0</v>
      </c>
      <c r="M219" s="196">
        <f t="shared" ref="M219:O219" si="306">SUM(M220:M224)</f>
        <v>0</v>
      </c>
      <c r="N219" s="197">
        <f t="shared" si="306"/>
        <v>0</v>
      </c>
      <c r="O219" s="192">
        <f t="shared" si="306"/>
        <v>0</v>
      </c>
      <c r="P219" s="194"/>
    </row>
    <row r="220" spans="1:16" ht="14.25" hidden="1" customHeight="1" x14ac:dyDescent="0.25">
      <c r="A220" s="52">
        <v>6252</v>
      </c>
      <c r="B220" s="79" t="s">
        <v>241</v>
      </c>
      <c r="C220" s="559">
        <f t="shared" si="291"/>
        <v>0</v>
      </c>
      <c r="D220" s="190"/>
      <c r="E220" s="191"/>
      <c r="F220" s="192">
        <f t="shared" ref="F220:F226" si="307">D220+E220</f>
        <v>0</v>
      </c>
      <c r="G220" s="190"/>
      <c r="H220" s="191"/>
      <c r="I220" s="192">
        <f t="shared" ref="I220:I226" si="308">G220+H220</f>
        <v>0</v>
      </c>
      <c r="J220" s="193"/>
      <c r="K220" s="191"/>
      <c r="L220" s="192">
        <f t="shared" ref="L220:L226" si="309">J220+K220</f>
        <v>0</v>
      </c>
      <c r="M220" s="190"/>
      <c r="N220" s="191"/>
      <c r="O220" s="192">
        <f t="shared" ref="O220:O226" si="310">M220+N220</f>
        <v>0</v>
      </c>
      <c r="P220" s="194"/>
    </row>
    <row r="221" spans="1:16" ht="14.25" hidden="1" customHeight="1" x14ac:dyDescent="0.25">
      <c r="A221" s="52">
        <v>6253</v>
      </c>
      <c r="B221" s="79" t="s">
        <v>242</v>
      </c>
      <c r="C221" s="559">
        <f t="shared" si="291"/>
        <v>0</v>
      </c>
      <c r="D221" s="190"/>
      <c r="E221" s="191"/>
      <c r="F221" s="192">
        <f t="shared" si="307"/>
        <v>0</v>
      </c>
      <c r="G221" s="190"/>
      <c r="H221" s="191"/>
      <c r="I221" s="192">
        <f t="shared" si="308"/>
        <v>0</v>
      </c>
      <c r="J221" s="193"/>
      <c r="K221" s="191"/>
      <c r="L221" s="192">
        <f t="shared" si="309"/>
        <v>0</v>
      </c>
      <c r="M221" s="190"/>
      <c r="N221" s="191"/>
      <c r="O221" s="192">
        <f t="shared" si="310"/>
        <v>0</v>
      </c>
      <c r="P221" s="194"/>
    </row>
    <row r="222" spans="1:16" ht="24" hidden="1" x14ac:dyDescent="0.25">
      <c r="A222" s="52">
        <v>6254</v>
      </c>
      <c r="B222" s="79" t="s">
        <v>243</v>
      </c>
      <c r="C222" s="559">
        <f t="shared" si="291"/>
        <v>0</v>
      </c>
      <c r="D222" s="190"/>
      <c r="E222" s="191"/>
      <c r="F222" s="192">
        <f t="shared" si="307"/>
        <v>0</v>
      </c>
      <c r="G222" s="190"/>
      <c r="H222" s="191"/>
      <c r="I222" s="192">
        <f t="shared" si="308"/>
        <v>0</v>
      </c>
      <c r="J222" s="193"/>
      <c r="K222" s="191"/>
      <c r="L222" s="192">
        <f t="shared" si="309"/>
        <v>0</v>
      </c>
      <c r="M222" s="190"/>
      <c r="N222" s="191"/>
      <c r="O222" s="192">
        <f t="shared" si="310"/>
        <v>0</v>
      </c>
      <c r="P222" s="194"/>
    </row>
    <row r="223" spans="1:16" ht="24" hidden="1" x14ac:dyDescent="0.25">
      <c r="A223" s="52">
        <v>6255</v>
      </c>
      <c r="B223" s="79" t="s">
        <v>244</v>
      </c>
      <c r="C223" s="559">
        <f t="shared" si="291"/>
        <v>0</v>
      </c>
      <c r="D223" s="190"/>
      <c r="E223" s="191"/>
      <c r="F223" s="192">
        <f t="shared" si="307"/>
        <v>0</v>
      </c>
      <c r="G223" s="190"/>
      <c r="H223" s="191"/>
      <c r="I223" s="192">
        <f t="shared" si="308"/>
        <v>0</v>
      </c>
      <c r="J223" s="193"/>
      <c r="K223" s="191"/>
      <c r="L223" s="192">
        <f t="shared" si="309"/>
        <v>0</v>
      </c>
      <c r="M223" s="190"/>
      <c r="N223" s="191"/>
      <c r="O223" s="192">
        <f t="shared" si="310"/>
        <v>0</v>
      </c>
      <c r="P223" s="194"/>
    </row>
    <row r="224" spans="1:16" hidden="1" x14ac:dyDescent="0.25">
      <c r="A224" s="52">
        <v>6259</v>
      </c>
      <c r="B224" s="79" t="s">
        <v>245</v>
      </c>
      <c r="C224" s="559">
        <f t="shared" si="291"/>
        <v>0</v>
      </c>
      <c r="D224" s="190"/>
      <c r="E224" s="191"/>
      <c r="F224" s="192">
        <f t="shared" si="307"/>
        <v>0</v>
      </c>
      <c r="G224" s="190"/>
      <c r="H224" s="191"/>
      <c r="I224" s="192">
        <f t="shared" si="308"/>
        <v>0</v>
      </c>
      <c r="J224" s="193"/>
      <c r="K224" s="191"/>
      <c r="L224" s="192">
        <f t="shared" si="309"/>
        <v>0</v>
      </c>
      <c r="M224" s="190"/>
      <c r="N224" s="191"/>
      <c r="O224" s="192">
        <f t="shared" si="310"/>
        <v>0</v>
      </c>
      <c r="P224" s="194"/>
    </row>
    <row r="225" spans="1:16" ht="24" hidden="1" x14ac:dyDescent="0.25">
      <c r="A225" s="195">
        <v>6260</v>
      </c>
      <c r="B225" s="79" t="s">
        <v>246</v>
      </c>
      <c r="C225" s="559">
        <f t="shared" si="291"/>
        <v>0</v>
      </c>
      <c r="D225" s="190"/>
      <c r="E225" s="191"/>
      <c r="F225" s="192">
        <f t="shared" si="307"/>
        <v>0</v>
      </c>
      <c r="G225" s="190"/>
      <c r="H225" s="191"/>
      <c r="I225" s="192">
        <f t="shared" si="308"/>
        <v>0</v>
      </c>
      <c r="J225" s="193"/>
      <c r="K225" s="191"/>
      <c r="L225" s="192">
        <f t="shared" si="309"/>
        <v>0</v>
      </c>
      <c r="M225" s="190"/>
      <c r="N225" s="191"/>
      <c r="O225" s="192">
        <f t="shared" si="310"/>
        <v>0</v>
      </c>
      <c r="P225" s="194"/>
    </row>
    <row r="226" spans="1:16" hidden="1" x14ac:dyDescent="0.25">
      <c r="A226" s="195">
        <v>6270</v>
      </c>
      <c r="B226" s="79" t="s">
        <v>247</v>
      </c>
      <c r="C226" s="559">
        <f t="shared" si="291"/>
        <v>0</v>
      </c>
      <c r="D226" s="190"/>
      <c r="E226" s="191"/>
      <c r="F226" s="192">
        <f t="shared" si="307"/>
        <v>0</v>
      </c>
      <c r="G226" s="190"/>
      <c r="H226" s="191"/>
      <c r="I226" s="192">
        <f t="shared" si="308"/>
        <v>0</v>
      </c>
      <c r="J226" s="193"/>
      <c r="K226" s="191"/>
      <c r="L226" s="192">
        <f t="shared" si="309"/>
        <v>0</v>
      </c>
      <c r="M226" s="190"/>
      <c r="N226" s="191"/>
      <c r="O226" s="192">
        <f t="shared" si="310"/>
        <v>0</v>
      </c>
      <c r="P226" s="194"/>
    </row>
    <row r="227" spans="1:16" ht="24" hidden="1" x14ac:dyDescent="0.25">
      <c r="A227" s="203">
        <v>6290</v>
      </c>
      <c r="B227" s="71" t="s">
        <v>248</v>
      </c>
      <c r="C227" s="571">
        <f t="shared" si="291"/>
        <v>0</v>
      </c>
      <c r="D227" s="204">
        <f t="shared" ref="D227:E227" si="311">SUM(D228:D231)</f>
        <v>0</v>
      </c>
      <c r="E227" s="205">
        <f t="shared" si="311"/>
        <v>0</v>
      </c>
      <c r="F227" s="187">
        <f>SUM(F228:F231)</f>
        <v>0</v>
      </c>
      <c r="G227" s="204">
        <f t="shared" ref="G227:O227" si="312">SUM(G228:G231)</f>
        <v>0</v>
      </c>
      <c r="H227" s="205">
        <f t="shared" si="312"/>
        <v>0</v>
      </c>
      <c r="I227" s="187">
        <f t="shared" si="312"/>
        <v>0</v>
      </c>
      <c r="J227" s="206">
        <f t="shared" si="312"/>
        <v>0</v>
      </c>
      <c r="K227" s="205">
        <f t="shared" si="312"/>
        <v>0</v>
      </c>
      <c r="L227" s="187">
        <f t="shared" si="312"/>
        <v>0</v>
      </c>
      <c r="M227" s="204">
        <f t="shared" si="312"/>
        <v>0</v>
      </c>
      <c r="N227" s="205">
        <f t="shared" si="312"/>
        <v>0</v>
      </c>
      <c r="O227" s="187">
        <f t="shared" si="312"/>
        <v>0</v>
      </c>
      <c r="P227" s="226"/>
    </row>
    <row r="228" spans="1:16" hidden="1" x14ac:dyDescent="0.25">
      <c r="A228" s="52">
        <v>6291</v>
      </c>
      <c r="B228" s="79" t="s">
        <v>249</v>
      </c>
      <c r="C228" s="559">
        <f t="shared" si="291"/>
        <v>0</v>
      </c>
      <c r="D228" s="190"/>
      <c r="E228" s="191"/>
      <c r="F228" s="192">
        <f t="shared" ref="F228:F231" si="313">D228+E228</f>
        <v>0</v>
      </c>
      <c r="G228" s="190"/>
      <c r="H228" s="191"/>
      <c r="I228" s="192">
        <f t="shared" ref="I228:I231" si="314">G228+H228</f>
        <v>0</v>
      </c>
      <c r="J228" s="193"/>
      <c r="K228" s="191"/>
      <c r="L228" s="192">
        <f t="shared" ref="L228:L231" si="315">J228+K228</f>
        <v>0</v>
      </c>
      <c r="M228" s="190"/>
      <c r="N228" s="191"/>
      <c r="O228" s="192">
        <f t="shared" ref="O228:O231" si="316">M228+N228</f>
        <v>0</v>
      </c>
      <c r="P228" s="194"/>
    </row>
    <row r="229" spans="1:16" hidden="1" x14ac:dyDescent="0.25">
      <c r="A229" s="52">
        <v>6292</v>
      </c>
      <c r="B229" s="79" t="s">
        <v>250</v>
      </c>
      <c r="C229" s="559">
        <f t="shared" si="291"/>
        <v>0</v>
      </c>
      <c r="D229" s="190"/>
      <c r="E229" s="191"/>
      <c r="F229" s="192">
        <f t="shared" si="313"/>
        <v>0</v>
      </c>
      <c r="G229" s="190"/>
      <c r="H229" s="191"/>
      <c r="I229" s="192">
        <f t="shared" si="314"/>
        <v>0</v>
      </c>
      <c r="J229" s="193"/>
      <c r="K229" s="191"/>
      <c r="L229" s="192">
        <f t="shared" si="315"/>
        <v>0</v>
      </c>
      <c r="M229" s="190"/>
      <c r="N229" s="191"/>
      <c r="O229" s="192">
        <f t="shared" si="316"/>
        <v>0</v>
      </c>
      <c r="P229" s="194"/>
    </row>
    <row r="230" spans="1:16" ht="72" hidden="1" x14ac:dyDescent="0.25">
      <c r="A230" s="52">
        <v>6296</v>
      </c>
      <c r="B230" s="79" t="s">
        <v>251</v>
      </c>
      <c r="C230" s="559">
        <f t="shared" si="291"/>
        <v>0</v>
      </c>
      <c r="D230" s="190"/>
      <c r="E230" s="191"/>
      <c r="F230" s="192">
        <f t="shared" si="313"/>
        <v>0</v>
      </c>
      <c r="G230" s="190"/>
      <c r="H230" s="191"/>
      <c r="I230" s="192">
        <f t="shared" si="314"/>
        <v>0</v>
      </c>
      <c r="J230" s="193"/>
      <c r="K230" s="191"/>
      <c r="L230" s="192">
        <f t="shared" si="315"/>
        <v>0</v>
      </c>
      <c r="M230" s="190"/>
      <c r="N230" s="191"/>
      <c r="O230" s="192">
        <f t="shared" si="316"/>
        <v>0</v>
      </c>
      <c r="P230" s="194"/>
    </row>
    <row r="231" spans="1:16" ht="39.75" hidden="1" customHeight="1" x14ac:dyDescent="0.25">
      <c r="A231" s="52">
        <v>6299</v>
      </c>
      <c r="B231" s="79" t="s">
        <v>252</v>
      </c>
      <c r="C231" s="559">
        <f t="shared" si="291"/>
        <v>0</v>
      </c>
      <c r="D231" s="190"/>
      <c r="E231" s="191"/>
      <c r="F231" s="192">
        <f t="shared" si="313"/>
        <v>0</v>
      </c>
      <c r="G231" s="190"/>
      <c r="H231" s="191"/>
      <c r="I231" s="192">
        <f t="shared" si="314"/>
        <v>0</v>
      </c>
      <c r="J231" s="193"/>
      <c r="K231" s="191"/>
      <c r="L231" s="192">
        <f t="shared" si="315"/>
        <v>0</v>
      </c>
      <c r="M231" s="190"/>
      <c r="N231" s="191"/>
      <c r="O231" s="192">
        <f t="shared" si="316"/>
        <v>0</v>
      </c>
      <c r="P231" s="194"/>
    </row>
    <row r="232" spans="1:16" hidden="1" x14ac:dyDescent="0.25">
      <c r="A232" s="59">
        <v>6300</v>
      </c>
      <c r="B232" s="175" t="s">
        <v>253</v>
      </c>
      <c r="C232" s="557">
        <f t="shared" si="291"/>
        <v>0</v>
      </c>
      <c r="D232" s="176">
        <f t="shared" ref="D232:E232" si="317">SUM(D233,D238,D239)</f>
        <v>0</v>
      </c>
      <c r="E232" s="177">
        <f t="shared" si="317"/>
        <v>0</v>
      </c>
      <c r="F232" s="178">
        <f>SUM(F233,F238,F239)</f>
        <v>0</v>
      </c>
      <c r="G232" s="176">
        <f t="shared" ref="G232:O232" si="318">SUM(G233,G238,G239)</f>
        <v>0</v>
      </c>
      <c r="H232" s="177">
        <f t="shared" si="318"/>
        <v>0</v>
      </c>
      <c r="I232" s="178">
        <f t="shared" si="318"/>
        <v>0</v>
      </c>
      <c r="J232" s="179">
        <f t="shared" si="318"/>
        <v>0</v>
      </c>
      <c r="K232" s="177">
        <f t="shared" si="318"/>
        <v>0</v>
      </c>
      <c r="L232" s="178">
        <f t="shared" si="318"/>
        <v>0</v>
      </c>
      <c r="M232" s="176">
        <f t="shared" si="318"/>
        <v>0</v>
      </c>
      <c r="N232" s="177">
        <f t="shared" si="318"/>
        <v>0</v>
      </c>
      <c r="O232" s="178">
        <f t="shared" si="318"/>
        <v>0</v>
      </c>
      <c r="P232" s="207"/>
    </row>
    <row r="233" spans="1:16" ht="24" hidden="1" x14ac:dyDescent="0.25">
      <c r="A233" s="203">
        <v>6320</v>
      </c>
      <c r="B233" s="71" t="s">
        <v>254</v>
      </c>
      <c r="C233" s="571">
        <f t="shared" si="291"/>
        <v>0</v>
      </c>
      <c r="D233" s="204">
        <f t="shared" ref="D233:E233" si="319">SUM(D234:D237)</f>
        <v>0</v>
      </c>
      <c r="E233" s="205">
        <f t="shared" si="319"/>
        <v>0</v>
      </c>
      <c r="F233" s="187">
        <f>SUM(F234:F237)</f>
        <v>0</v>
      </c>
      <c r="G233" s="204">
        <f t="shared" ref="G233:O233" si="320">SUM(G234:G237)</f>
        <v>0</v>
      </c>
      <c r="H233" s="205">
        <f t="shared" si="320"/>
        <v>0</v>
      </c>
      <c r="I233" s="187">
        <f t="shared" si="320"/>
        <v>0</v>
      </c>
      <c r="J233" s="206">
        <f t="shared" si="320"/>
        <v>0</v>
      </c>
      <c r="K233" s="205">
        <f t="shared" si="320"/>
        <v>0</v>
      </c>
      <c r="L233" s="187">
        <f t="shared" si="320"/>
        <v>0</v>
      </c>
      <c r="M233" s="204">
        <f t="shared" si="320"/>
        <v>0</v>
      </c>
      <c r="N233" s="205">
        <f t="shared" si="320"/>
        <v>0</v>
      </c>
      <c r="O233" s="187">
        <f t="shared" si="320"/>
        <v>0</v>
      </c>
      <c r="P233" s="189"/>
    </row>
    <row r="234" spans="1:16" hidden="1" x14ac:dyDescent="0.25">
      <c r="A234" s="52">
        <v>6322</v>
      </c>
      <c r="B234" s="79" t="s">
        <v>255</v>
      </c>
      <c r="C234" s="559">
        <f t="shared" si="291"/>
        <v>0</v>
      </c>
      <c r="D234" s="190"/>
      <c r="E234" s="191"/>
      <c r="F234" s="192">
        <f t="shared" ref="F234:F239" si="321">D234+E234</f>
        <v>0</v>
      </c>
      <c r="G234" s="190"/>
      <c r="H234" s="191"/>
      <c r="I234" s="192">
        <f t="shared" ref="I234:I239" si="322">G234+H234</f>
        <v>0</v>
      </c>
      <c r="J234" s="193"/>
      <c r="K234" s="191"/>
      <c r="L234" s="192">
        <f t="shared" ref="L234:L239" si="323">J234+K234</f>
        <v>0</v>
      </c>
      <c r="M234" s="190"/>
      <c r="N234" s="191"/>
      <c r="O234" s="192">
        <f t="shared" ref="O234:O239" si="324">M234+N234</f>
        <v>0</v>
      </c>
      <c r="P234" s="194"/>
    </row>
    <row r="235" spans="1:16" ht="24" hidden="1" x14ac:dyDescent="0.25">
      <c r="A235" s="52">
        <v>6323</v>
      </c>
      <c r="B235" s="79" t="s">
        <v>256</v>
      </c>
      <c r="C235" s="559">
        <f t="shared" si="291"/>
        <v>0</v>
      </c>
      <c r="D235" s="190"/>
      <c r="E235" s="191"/>
      <c r="F235" s="192">
        <f t="shared" si="321"/>
        <v>0</v>
      </c>
      <c r="G235" s="190"/>
      <c r="H235" s="191"/>
      <c r="I235" s="192">
        <f t="shared" si="322"/>
        <v>0</v>
      </c>
      <c r="J235" s="193"/>
      <c r="K235" s="191"/>
      <c r="L235" s="192">
        <f t="shared" si="323"/>
        <v>0</v>
      </c>
      <c r="M235" s="190"/>
      <c r="N235" s="191"/>
      <c r="O235" s="192">
        <f t="shared" si="324"/>
        <v>0</v>
      </c>
      <c r="P235" s="194"/>
    </row>
    <row r="236" spans="1:16" ht="24" hidden="1" x14ac:dyDescent="0.25">
      <c r="A236" s="52">
        <v>6324</v>
      </c>
      <c r="B236" s="79" t="s">
        <v>257</v>
      </c>
      <c r="C236" s="559">
        <f t="shared" si="291"/>
        <v>0</v>
      </c>
      <c r="D236" s="190"/>
      <c r="E236" s="191"/>
      <c r="F236" s="192">
        <f t="shared" si="321"/>
        <v>0</v>
      </c>
      <c r="G236" s="190"/>
      <c r="H236" s="191"/>
      <c r="I236" s="192">
        <f t="shared" si="322"/>
        <v>0</v>
      </c>
      <c r="J236" s="193"/>
      <c r="K236" s="191"/>
      <c r="L236" s="192">
        <f t="shared" si="323"/>
        <v>0</v>
      </c>
      <c r="M236" s="190"/>
      <c r="N236" s="191"/>
      <c r="O236" s="192">
        <f t="shared" si="324"/>
        <v>0</v>
      </c>
      <c r="P236" s="194"/>
    </row>
    <row r="237" spans="1:16" hidden="1" x14ac:dyDescent="0.25">
      <c r="A237" s="45">
        <v>6329</v>
      </c>
      <c r="B237" s="71" t="s">
        <v>258</v>
      </c>
      <c r="C237" s="558">
        <f t="shared" si="291"/>
        <v>0</v>
      </c>
      <c r="D237" s="185"/>
      <c r="E237" s="186"/>
      <c r="F237" s="187">
        <f t="shared" si="321"/>
        <v>0</v>
      </c>
      <c r="G237" s="185"/>
      <c r="H237" s="186"/>
      <c r="I237" s="187">
        <f t="shared" si="322"/>
        <v>0</v>
      </c>
      <c r="J237" s="188"/>
      <c r="K237" s="186"/>
      <c r="L237" s="187">
        <f t="shared" si="323"/>
        <v>0</v>
      </c>
      <c r="M237" s="185"/>
      <c r="N237" s="186"/>
      <c r="O237" s="187">
        <f t="shared" si="324"/>
        <v>0</v>
      </c>
      <c r="P237" s="189"/>
    </row>
    <row r="238" spans="1:16" ht="24" hidden="1" x14ac:dyDescent="0.25">
      <c r="A238" s="243">
        <v>6330</v>
      </c>
      <c r="B238" s="244" t="s">
        <v>259</v>
      </c>
      <c r="C238" s="571">
        <f t="shared" si="291"/>
        <v>0</v>
      </c>
      <c r="D238" s="228"/>
      <c r="E238" s="229"/>
      <c r="F238" s="230">
        <f t="shared" si="321"/>
        <v>0</v>
      </c>
      <c r="G238" s="228"/>
      <c r="H238" s="229"/>
      <c r="I238" s="230">
        <f t="shared" si="322"/>
        <v>0</v>
      </c>
      <c r="J238" s="231"/>
      <c r="K238" s="229"/>
      <c r="L238" s="230">
        <f t="shared" si="323"/>
        <v>0</v>
      </c>
      <c r="M238" s="228"/>
      <c r="N238" s="229"/>
      <c r="O238" s="230">
        <f t="shared" si="324"/>
        <v>0</v>
      </c>
      <c r="P238" s="226"/>
    </row>
    <row r="239" spans="1:16" hidden="1" x14ac:dyDescent="0.25">
      <c r="A239" s="195">
        <v>6360</v>
      </c>
      <c r="B239" s="79" t="s">
        <v>260</v>
      </c>
      <c r="C239" s="559">
        <f t="shared" si="291"/>
        <v>0</v>
      </c>
      <c r="D239" s="190"/>
      <c r="E239" s="191"/>
      <c r="F239" s="192">
        <f t="shared" si="321"/>
        <v>0</v>
      </c>
      <c r="G239" s="190"/>
      <c r="H239" s="191"/>
      <c r="I239" s="192">
        <f t="shared" si="322"/>
        <v>0</v>
      </c>
      <c r="J239" s="193"/>
      <c r="K239" s="191"/>
      <c r="L239" s="192">
        <f t="shared" si="323"/>
        <v>0</v>
      </c>
      <c r="M239" s="190"/>
      <c r="N239" s="191"/>
      <c r="O239" s="192">
        <f t="shared" si="324"/>
        <v>0</v>
      </c>
      <c r="P239" s="194"/>
    </row>
    <row r="240" spans="1:16" ht="36" hidden="1" x14ac:dyDescent="0.25">
      <c r="A240" s="59">
        <v>6400</v>
      </c>
      <c r="B240" s="175" t="s">
        <v>261</v>
      </c>
      <c r="C240" s="557">
        <f t="shared" si="291"/>
        <v>0</v>
      </c>
      <c r="D240" s="176">
        <f t="shared" ref="D240:E240" si="325">SUM(D241,D245)</f>
        <v>0</v>
      </c>
      <c r="E240" s="177">
        <f t="shared" si="325"/>
        <v>0</v>
      </c>
      <c r="F240" s="178">
        <f>SUM(F241,F245)</f>
        <v>0</v>
      </c>
      <c r="G240" s="176">
        <f t="shared" ref="G240:O240" si="326">SUM(G241,G245)</f>
        <v>0</v>
      </c>
      <c r="H240" s="177">
        <f t="shared" si="326"/>
        <v>0</v>
      </c>
      <c r="I240" s="178">
        <f t="shared" si="326"/>
        <v>0</v>
      </c>
      <c r="J240" s="179">
        <f t="shared" si="326"/>
        <v>0</v>
      </c>
      <c r="K240" s="177">
        <f t="shared" si="326"/>
        <v>0</v>
      </c>
      <c r="L240" s="178">
        <f t="shared" si="326"/>
        <v>0</v>
      </c>
      <c r="M240" s="176">
        <f t="shared" si="326"/>
        <v>0</v>
      </c>
      <c r="N240" s="177">
        <f t="shared" si="326"/>
        <v>0</v>
      </c>
      <c r="O240" s="178">
        <f t="shared" si="326"/>
        <v>0</v>
      </c>
      <c r="P240" s="207"/>
    </row>
    <row r="241" spans="1:17" ht="24" hidden="1" x14ac:dyDescent="0.25">
      <c r="A241" s="203">
        <v>6410</v>
      </c>
      <c r="B241" s="71" t="s">
        <v>262</v>
      </c>
      <c r="C241" s="558">
        <f t="shared" si="291"/>
        <v>0</v>
      </c>
      <c r="D241" s="204">
        <f t="shared" ref="D241:E241" si="327">SUM(D242:D244)</f>
        <v>0</v>
      </c>
      <c r="E241" s="205">
        <f t="shared" si="327"/>
        <v>0</v>
      </c>
      <c r="F241" s="187">
        <f>SUM(F242:F244)</f>
        <v>0</v>
      </c>
      <c r="G241" s="204">
        <f t="shared" ref="G241:O241" si="328">SUM(G242:G244)</f>
        <v>0</v>
      </c>
      <c r="H241" s="205">
        <f t="shared" si="328"/>
        <v>0</v>
      </c>
      <c r="I241" s="187">
        <f t="shared" si="328"/>
        <v>0</v>
      </c>
      <c r="J241" s="206">
        <f t="shared" si="328"/>
        <v>0</v>
      </c>
      <c r="K241" s="205">
        <f t="shared" si="328"/>
        <v>0</v>
      </c>
      <c r="L241" s="187">
        <f t="shared" si="328"/>
        <v>0</v>
      </c>
      <c r="M241" s="204">
        <f t="shared" si="328"/>
        <v>0</v>
      </c>
      <c r="N241" s="205">
        <f t="shared" si="328"/>
        <v>0</v>
      </c>
      <c r="O241" s="187">
        <f t="shared" si="328"/>
        <v>0</v>
      </c>
      <c r="P241" s="224"/>
    </row>
    <row r="242" spans="1:17" hidden="1" x14ac:dyDescent="0.25">
      <c r="A242" s="52">
        <v>6411</v>
      </c>
      <c r="B242" s="212" t="s">
        <v>263</v>
      </c>
      <c r="C242" s="559">
        <f t="shared" si="291"/>
        <v>0</v>
      </c>
      <c r="D242" s="190"/>
      <c r="E242" s="191"/>
      <c r="F242" s="192">
        <f t="shared" ref="F242:F244" si="329">D242+E242</f>
        <v>0</v>
      </c>
      <c r="G242" s="190"/>
      <c r="H242" s="191"/>
      <c r="I242" s="192">
        <f t="shared" ref="I242:I244" si="330">G242+H242</f>
        <v>0</v>
      </c>
      <c r="J242" s="193"/>
      <c r="K242" s="191"/>
      <c r="L242" s="192">
        <f t="shared" ref="L242:L244" si="331">J242+K242</f>
        <v>0</v>
      </c>
      <c r="M242" s="190"/>
      <c r="N242" s="191"/>
      <c r="O242" s="192">
        <f t="shared" ref="O242:O244" si="332">M242+N242</f>
        <v>0</v>
      </c>
      <c r="P242" s="194"/>
    </row>
    <row r="243" spans="1:17" ht="36" hidden="1" x14ac:dyDescent="0.25">
      <c r="A243" s="52">
        <v>6412</v>
      </c>
      <c r="B243" s="79" t="s">
        <v>264</v>
      </c>
      <c r="C243" s="559">
        <f t="shared" si="291"/>
        <v>0</v>
      </c>
      <c r="D243" s="190"/>
      <c r="E243" s="191"/>
      <c r="F243" s="192">
        <f t="shared" si="329"/>
        <v>0</v>
      </c>
      <c r="G243" s="190"/>
      <c r="H243" s="191"/>
      <c r="I243" s="192">
        <f t="shared" si="330"/>
        <v>0</v>
      </c>
      <c r="J243" s="193"/>
      <c r="K243" s="191"/>
      <c r="L243" s="192">
        <f t="shared" si="331"/>
        <v>0</v>
      </c>
      <c r="M243" s="190"/>
      <c r="N243" s="191"/>
      <c r="O243" s="192">
        <f t="shared" si="332"/>
        <v>0</v>
      </c>
      <c r="P243" s="194"/>
    </row>
    <row r="244" spans="1:17" ht="36" hidden="1" x14ac:dyDescent="0.25">
      <c r="A244" s="52">
        <v>6419</v>
      </c>
      <c r="B244" s="79" t="s">
        <v>265</v>
      </c>
      <c r="C244" s="559">
        <f t="shared" si="291"/>
        <v>0</v>
      </c>
      <c r="D244" s="190"/>
      <c r="E244" s="191"/>
      <c r="F244" s="192">
        <f t="shared" si="329"/>
        <v>0</v>
      </c>
      <c r="G244" s="190"/>
      <c r="H244" s="191"/>
      <c r="I244" s="192">
        <f t="shared" si="330"/>
        <v>0</v>
      </c>
      <c r="J244" s="193"/>
      <c r="K244" s="191"/>
      <c r="L244" s="192">
        <f t="shared" si="331"/>
        <v>0</v>
      </c>
      <c r="M244" s="190"/>
      <c r="N244" s="191"/>
      <c r="O244" s="192">
        <f t="shared" si="332"/>
        <v>0</v>
      </c>
      <c r="P244" s="194"/>
    </row>
    <row r="245" spans="1:17" ht="48" hidden="1" x14ac:dyDescent="0.25">
      <c r="A245" s="195">
        <v>6420</v>
      </c>
      <c r="B245" s="79" t="s">
        <v>266</v>
      </c>
      <c r="C245" s="559">
        <f t="shared" si="291"/>
        <v>0</v>
      </c>
      <c r="D245" s="196">
        <f t="shared" ref="D245:E245" si="333">SUM(D246:D249)</f>
        <v>0</v>
      </c>
      <c r="E245" s="197">
        <f t="shared" si="333"/>
        <v>0</v>
      </c>
      <c r="F245" s="192">
        <f>SUM(F246:F249)</f>
        <v>0</v>
      </c>
      <c r="G245" s="196">
        <f t="shared" ref="G245:H245" si="334">SUM(G246:G249)</f>
        <v>0</v>
      </c>
      <c r="H245" s="197">
        <f t="shared" si="334"/>
        <v>0</v>
      </c>
      <c r="I245" s="192">
        <f>SUM(I246:I249)</f>
        <v>0</v>
      </c>
      <c r="J245" s="198">
        <f t="shared" ref="J245:K245" si="335">SUM(J246:J249)</f>
        <v>0</v>
      </c>
      <c r="K245" s="197">
        <f t="shared" si="335"/>
        <v>0</v>
      </c>
      <c r="L245" s="192">
        <f>SUM(L246:L249)</f>
        <v>0</v>
      </c>
      <c r="M245" s="196">
        <f t="shared" ref="M245:O245" si="336">SUM(M246:M249)</f>
        <v>0</v>
      </c>
      <c r="N245" s="197">
        <f t="shared" si="336"/>
        <v>0</v>
      </c>
      <c r="O245" s="192">
        <f t="shared" si="336"/>
        <v>0</v>
      </c>
      <c r="P245" s="194"/>
    </row>
    <row r="246" spans="1:17" ht="36" hidden="1" x14ac:dyDescent="0.25">
      <c r="A246" s="52">
        <v>6421</v>
      </c>
      <c r="B246" s="79" t="s">
        <v>267</v>
      </c>
      <c r="C246" s="559">
        <f t="shared" si="291"/>
        <v>0</v>
      </c>
      <c r="D246" s="190"/>
      <c r="E246" s="191"/>
      <c r="F246" s="192">
        <f t="shared" ref="F246:F249" si="337">D246+E246</f>
        <v>0</v>
      </c>
      <c r="G246" s="190"/>
      <c r="H246" s="191"/>
      <c r="I246" s="192">
        <f t="shared" ref="I246:I249" si="338">G246+H246</f>
        <v>0</v>
      </c>
      <c r="J246" s="193"/>
      <c r="K246" s="191"/>
      <c r="L246" s="192">
        <f t="shared" ref="L246:L249" si="339">J246+K246</f>
        <v>0</v>
      </c>
      <c r="M246" s="190"/>
      <c r="N246" s="191"/>
      <c r="O246" s="192">
        <f t="shared" ref="O246:O249" si="340">M246+N246</f>
        <v>0</v>
      </c>
      <c r="P246" s="194"/>
    </row>
    <row r="247" spans="1:17" hidden="1" x14ac:dyDescent="0.25">
      <c r="A247" s="52">
        <v>6422</v>
      </c>
      <c r="B247" s="79" t="s">
        <v>268</v>
      </c>
      <c r="C247" s="559">
        <f t="shared" si="291"/>
        <v>0</v>
      </c>
      <c r="D247" s="190"/>
      <c r="E247" s="191"/>
      <c r="F247" s="192">
        <f t="shared" si="337"/>
        <v>0</v>
      </c>
      <c r="G247" s="190"/>
      <c r="H247" s="191"/>
      <c r="I247" s="192">
        <f t="shared" si="338"/>
        <v>0</v>
      </c>
      <c r="J247" s="193"/>
      <c r="K247" s="191"/>
      <c r="L247" s="192">
        <f t="shared" si="339"/>
        <v>0</v>
      </c>
      <c r="M247" s="190"/>
      <c r="N247" s="191"/>
      <c r="O247" s="192">
        <f t="shared" si="340"/>
        <v>0</v>
      </c>
      <c r="P247" s="194"/>
    </row>
    <row r="248" spans="1:17" ht="13.5" hidden="1" customHeight="1" x14ac:dyDescent="0.25">
      <c r="A248" s="52">
        <v>6423</v>
      </c>
      <c r="B248" s="79" t="s">
        <v>269</v>
      </c>
      <c r="C248" s="559">
        <f t="shared" si="291"/>
        <v>0</v>
      </c>
      <c r="D248" s="190"/>
      <c r="E248" s="191"/>
      <c r="F248" s="192">
        <f t="shared" si="337"/>
        <v>0</v>
      </c>
      <c r="G248" s="190"/>
      <c r="H248" s="191"/>
      <c r="I248" s="192">
        <f t="shared" si="338"/>
        <v>0</v>
      </c>
      <c r="J248" s="193"/>
      <c r="K248" s="191"/>
      <c r="L248" s="192">
        <f t="shared" si="339"/>
        <v>0</v>
      </c>
      <c r="M248" s="190"/>
      <c r="N248" s="191"/>
      <c r="O248" s="192">
        <f t="shared" si="340"/>
        <v>0</v>
      </c>
      <c r="P248" s="194"/>
    </row>
    <row r="249" spans="1:17" ht="36" hidden="1" x14ac:dyDescent="0.25">
      <c r="A249" s="52">
        <v>6424</v>
      </c>
      <c r="B249" s="79" t="s">
        <v>270</v>
      </c>
      <c r="C249" s="559">
        <f t="shared" si="291"/>
        <v>0</v>
      </c>
      <c r="D249" s="190"/>
      <c r="E249" s="191"/>
      <c r="F249" s="192">
        <f t="shared" si="337"/>
        <v>0</v>
      </c>
      <c r="G249" s="190"/>
      <c r="H249" s="191"/>
      <c r="I249" s="192">
        <f t="shared" si="338"/>
        <v>0</v>
      </c>
      <c r="J249" s="193"/>
      <c r="K249" s="191"/>
      <c r="L249" s="192">
        <f t="shared" si="339"/>
        <v>0</v>
      </c>
      <c r="M249" s="190"/>
      <c r="N249" s="191"/>
      <c r="O249" s="192">
        <f t="shared" si="340"/>
        <v>0</v>
      </c>
      <c r="P249" s="194"/>
      <c r="Q249" s="245"/>
    </row>
    <row r="250" spans="1:17" ht="60" hidden="1" x14ac:dyDescent="0.25">
      <c r="A250" s="59">
        <v>6500</v>
      </c>
      <c r="B250" s="175" t="s">
        <v>271</v>
      </c>
      <c r="C250" s="561">
        <f t="shared" si="291"/>
        <v>0</v>
      </c>
      <c r="D250" s="214">
        <f t="shared" ref="D250:O250" si="341">SUM(D251)</f>
        <v>0</v>
      </c>
      <c r="E250" s="215">
        <f t="shared" si="341"/>
        <v>0</v>
      </c>
      <c r="F250" s="216">
        <f t="shared" si="341"/>
        <v>0</v>
      </c>
      <c r="G250" s="117">
        <f t="shared" si="341"/>
        <v>0</v>
      </c>
      <c r="H250" s="118">
        <f t="shared" si="341"/>
        <v>0</v>
      </c>
      <c r="I250" s="216">
        <f t="shared" si="341"/>
        <v>0</v>
      </c>
      <c r="J250" s="246">
        <f t="shared" si="341"/>
        <v>0</v>
      </c>
      <c r="K250" s="118">
        <f t="shared" si="341"/>
        <v>0</v>
      </c>
      <c r="L250" s="216">
        <f t="shared" si="341"/>
        <v>0</v>
      </c>
      <c r="M250" s="117">
        <f t="shared" si="341"/>
        <v>0</v>
      </c>
      <c r="N250" s="118">
        <f t="shared" si="341"/>
        <v>0</v>
      </c>
      <c r="O250" s="216">
        <f t="shared" si="341"/>
        <v>0</v>
      </c>
      <c r="P250" s="207"/>
      <c r="Q250" s="245"/>
    </row>
    <row r="251" spans="1:17" ht="48" hidden="1" x14ac:dyDescent="0.25">
      <c r="A251" s="52">
        <v>6510</v>
      </c>
      <c r="B251" s="79" t="s">
        <v>272</v>
      </c>
      <c r="C251" s="559">
        <f t="shared" si="291"/>
        <v>0</v>
      </c>
      <c r="D251" s="199"/>
      <c r="E251" s="200"/>
      <c r="F251" s="247">
        <f>D251+E251</f>
        <v>0</v>
      </c>
      <c r="G251" s="248"/>
      <c r="H251" s="249"/>
      <c r="I251" s="247">
        <f>G251+H251</f>
        <v>0</v>
      </c>
      <c r="J251" s="250"/>
      <c r="K251" s="249"/>
      <c r="L251" s="247">
        <f>J251+K251</f>
        <v>0</v>
      </c>
      <c r="M251" s="248"/>
      <c r="N251" s="249"/>
      <c r="O251" s="247">
        <f t="shared" ref="O251" si="342">M251+N251</f>
        <v>0</v>
      </c>
      <c r="P251" s="224"/>
      <c r="Q251" s="245"/>
    </row>
    <row r="252" spans="1:17" ht="48" hidden="1" x14ac:dyDescent="0.25">
      <c r="A252" s="251">
        <v>7000</v>
      </c>
      <c r="B252" s="251" t="s">
        <v>273</v>
      </c>
      <c r="C252" s="573">
        <f t="shared" si="291"/>
        <v>0</v>
      </c>
      <c r="D252" s="252">
        <f t="shared" ref="D252:E252" si="343">SUM(D253,D263)</f>
        <v>0</v>
      </c>
      <c r="E252" s="253">
        <f t="shared" si="343"/>
        <v>0</v>
      </c>
      <c r="F252" s="254">
        <f>SUM(F253,F263)</f>
        <v>0</v>
      </c>
      <c r="G252" s="252">
        <f t="shared" ref="G252:H252" si="344">SUM(G253,G263)</f>
        <v>0</v>
      </c>
      <c r="H252" s="253">
        <f t="shared" si="344"/>
        <v>0</v>
      </c>
      <c r="I252" s="254">
        <f>SUM(I253,I263)</f>
        <v>0</v>
      </c>
      <c r="J252" s="255">
        <f t="shared" ref="J252:K252" si="345">SUM(J253,J263)</f>
        <v>0</v>
      </c>
      <c r="K252" s="253">
        <f t="shared" si="345"/>
        <v>0</v>
      </c>
      <c r="L252" s="254">
        <f>SUM(L253,L263)</f>
        <v>0</v>
      </c>
      <c r="M252" s="252">
        <f t="shared" ref="M252:O252" si="346">SUM(M253,M263)</f>
        <v>0</v>
      </c>
      <c r="N252" s="253">
        <f t="shared" si="346"/>
        <v>0</v>
      </c>
      <c r="O252" s="254">
        <f t="shared" si="346"/>
        <v>0</v>
      </c>
      <c r="P252" s="256"/>
    </row>
    <row r="253" spans="1:17" ht="24" hidden="1" x14ac:dyDescent="0.25">
      <c r="A253" s="59">
        <v>7200</v>
      </c>
      <c r="B253" s="175" t="s">
        <v>274</v>
      </c>
      <c r="C253" s="557">
        <f t="shared" si="291"/>
        <v>0</v>
      </c>
      <c r="D253" s="176">
        <f t="shared" ref="D253:O253" si="347">SUM(D254,D255,D256,D257,D261,D262)</f>
        <v>0</v>
      </c>
      <c r="E253" s="177">
        <f t="shared" si="347"/>
        <v>0</v>
      </c>
      <c r="F253" s="178">
        <f t="shared" si="347"/>
        <v>0</v>
      </c>
      <c r="G253" s="176">
        <f t="shared" si="347"/>
        <v>0</v>
      </c>
      <c r="H253" s="177">
        <f t="shared" si="347"/>
        <v>0</v>
      </c>
      <c r="I253" s="178">
        <f t="shared" si="347"/>
        <v>0</v>
      </c>
      <c r="J253" s="179">
        <f t="shared" si="347"/>
        <v>0</v>
      </c>
      <c r="K253" s="177">
        <f t="shared" si="347"/>
        <v>0</v>
      </c>
      <c r="L253" s="178">
        <f t="shared" si="347"/>
        <v>0</v>
      </c>
      <c r="M253" s="176">
        <f t="shared" si="347"/>
        <v>0</v>
      </c>
      <c r="N253" s="177">
        <f t="shared" si="347"/>
        <v>0</v>
      </c>
      <c r="O253" s="178">
        <f t="shared" si="347"/>
        <v>0</v>
      </c>
      <c r="P253" s="180"/>
    </row>
    <row r="254" spans="1:17" ht="24" hidden="1" x14ac:dyDescent="0.25">
      <c r="A254" s="203">
        <v>7210</v>
      </c>
      <c r="B254" s="71" t="s">
        <v>275</v>
      </c>
      <c r="C254" s="558">
        <f t="shared" si="291"/>
        <v>0</v>
      </c>
      <c r="D254" s="185"/>
      <c r="E254" s="186"/>
      <c r="F254" s="187">
        <f t="shared" ref="F254:F256" si="348">D254+E254</f>
        <v>0</v>
      </c>
      <c r="G254" s="185"/>
      <c r="H254" s="186"/>
      <c r="I254" s="187">
        <f t="shared" ref="I254:I256" si="349">G254+H254</f>
        <v>0</v>
      </c>
      <c r="J254" s="188"/>
      <c r="K254" s="186"/>
      <c r="L254" s="187">
        <f t="shared" ref="L254:L256" si="350">J254+K254</f>
        <v>0</v>
      </c>
      <c r="M254" s="185"/>
      <c r="N254" s="186"/>
      <c r="O254" s="187">
        <f t="shared" ref="O254:O256" si="351">M254+N254</f>
        <v>0</v>
      </c>
      <c r="P254" s="189"/>
    </row>
    <row r="255" spans="1:17" s="245" customFormat="1" ht="36" hidden="1" x14ac:dyDescent="0.25">
      <c r="A255" s="195">
        <v>7220</v>
      </c>
      <c r="B255" s="79" t="s">
        <v>276</v>
      </c>
      <c r="C255" s="559">
        <f t="shared" si="291"/>
        <v>0</v>
      </c>
      <c r="D255" s="190"/>
      <c r="E255" s="191"/>
      <c r="F255" s="192">
        <f t="shared" si="348"/>
        <v>0</v>
      </c>
      <c r="G255" s="190"/>
      <c r="H255" s="191"/>
      <c r="I255" s="192">
        <f t="shared" si="349"/>
        <v>0</v>
      </c>
      <c r="J255" s="193"/>
      <c r="K255" s="191"/>
      <c r="L255" s="192">
        <f t="shared" si="350"/>
        <v>0</v>
      </c>
      <c r="M255" s="190"/>
      <c r="N255" s="191"/>
      <c r="O255" s="192">
        <f t="shared" si="351"/>
        <v>0</v>
      </c>
      <c r="P255" s="194"/>
    </row>
    <row r="256" spans="1:17" ht="24" hidden="1" x14ac:dyDescent="0.25">
      <c r="A256" s="195">
        <v>7230</v>
      </c>
      <c r="B256" s="79" t="s">
        <v>44</v>
      </c>
      <c r="C256" s="559">
        <f t="shared" si="291"/>
        <v>0</v>
      </c>
      <c r="D256" s="190"/>
      <c r="E256" s="191"/>
      <c r="F256" s="192">
        <f t="shared" si="348"/>
        <v>0</v>
      </c>
      <c r="G256" s="190"/>
      <c r="H256" s="191"/>
      <c r="I256" s="192">
        <f t="shared" si="349"/>
        <v>0</v>
      </c>
      <c r="J256" s="193"/>
      <c r="K256" s="191"/>
      <c r="L256" s="192">
        <f t="shared" si="350"/>
        <v>0</v>
      </c>
      <c r="M256" s="190"/>
      <c r="N256" s="191"/>
      <c r="O256" s="192">
        <f t="shared" si="351"/>
        <v>0</v>
      </c>
      <c r="P256" s="194"/>
    </row>
    <row r="257" spans="1:16" ht="24" hidden="1" x14ac:dyDescent="0.25">
      <c r="A257" s="195">
        <v>7240</v>
      </c>
      <c r="B257" s="79" t="s">
        <v>277</v>
      </c>
      <c r="C257" s="559">
        <f t="shared" si="291"/>
        <v>0</v>
      </c>
      <c r="D257" s="196">
        <f t="shared" ref="D257:K257" si="352">SUM(D258:D260)</f>
        <v>0</v>
      </c>
      <c r="E257" s="197">
        <f t="shared" si="352"/>
        <v>0</v>
      </c>
      <c r="F257" s="192">
        <f t="shared" si="352"/>
        <v>0</v>
      </c>
      <c r="G257" s="196">
        <f t="shared" si="352"/>
        <v>0</v>
      </c>
      <c r="H257" s="197">
        <f t="shared" si="352"/>
        <v>0</v>
      </c>
      <c r="I257" s="192">
        <f t="shared" si="352"/>
        <v>0</v>
      </c>
      <c r="J257" s="198">
        <f t="shared" si="352"/>
        <v>0</v>
      </c>
      <c r="K257" s="197">
        <f t="shared" si="352"/>
        <v>0</v>
      </c>
      <c r="L257" s="192">
        <f>SUM(L258:L260)</f>
        <v>0</v>
      </c>
      <c r="M257" s="196">
        <f t="shared" ref="M257:O257" si="353">SUM(M258:M260)</f>
        <v>0</v>
      </c>
      <c r="N257" s="197">
        <f t="shared" si="353"/>
        <v>0</v>
      </c>
      <c r="O257" s="192">
        <f t="shared" si="353"/>
        <v>0</v>
      </c>
      <c r="P257" s="194"/>
    </row>
    <row r="258" spans="1:16" ht="48" hidden="1" x14ac:dyDescent="0.25">
      <c r="A258" s="52">
        <v>7245</v>
      </c>
      <c r="B258" s="79" t="s">
        <v>278</v>
      </c>
      <c r="C258" s="559">
        <f t="shared" si="291"/>
        <v>0</v>
      </c>
      <c r="D258" s="190"/>
      <c r="E258" s="191"/>
      <c r="F258" s="192">
        <f t="shared" ref="F258:F262" si="354">D258+E258</f>
        <v>0</v>
      </c>
      <c r="G258" s="190"/>
      <c r="H258" s="191"/>
      <c r="I258" s="192">
        <f t="shared" ref="I258:I262" si="355">G258+H258</f>
        <v>0</v>
      </c>
      <c r="J258" s="193"/>
      <c r="K258" s="191"/>
      <c r="L258" s="192">
        <f t="shared" ref="L258:L262" si="356">J258+K258</f>
        <v>0</v>
      </c>
      <c r="M258" s="190"/>
      <c r="N258" s="191"/>
      <c r="O258" s="192">
        <f t="shared" ref="O258:O262" si="357">M258+N258</f>
        <v>0</v>
      </c>
      <c r="P258" s="194"/>
    </row>
    <row r="259" spans="1:16" ht="84.75" hidden="1" customHeight="1" x14ac:dyDescent="0.25">
      <c r="A259" s="52">
        <v>7246</v>
      </c>
      <c r="B259" s="79" t="s">
        <v>279</v>
      </c>
      <c r="C259" s="559">
        <f t="shared" si="291"/>
        <v>0</v>
      </c>
      <c r="D259" s="190"/>
      <c r="E259" s="191"/>
      <c r="F259" s="192">
        <f t="shared" si="354"/>
        <v>0</v>
      </c>
      <c r="G259" s="190"/>
      <c r="H259" s="191"/>
      <c r="I259" s="192">
        <f t="shared" si="355"/>
        <v>0</v>
      </c>
      <c r="J259" s="193"/>
      <c r="K259" s="191"/>
      <c r="L259" s="192">
        <f t="shared" si="356"/>
        <v>0</v>
      </c>
      <c r="M259" s="190"/>
      <c r="N259" s="191"/>
      <c r="O259" s="192">
        <f t="shared" si="357"/>
        <v>0</v>
      </c>
      <c r="P259" s="194"/>
    </row>
    <row r="260" spans="1:16" ht="36" hidden="1" x14ac:dyDescent="0.25">
      <c r="A260" s="52">
        <v>7247</v>
      </c>
      <c r="B260" s="79" t="s">
        <v>280</v>
      </c>
      <c r="C260" s="559">
        <f t="shared" si="291"/>
        <v>0</v>
      </c>
      <c r="D260" s="190"/>
      <c r="E260" s="191"/>
      <c r="F260" s="192">
        <f t="shared" si="354"/>
        <v>0</v>
      </c>
      <c r="G260" s="190"/>
      <c r="H260" s="191"/>
      <c r="I260" s="192">
        <f t="shared" si="355"/>
        <v>0</v>
      </c>
      <c r="J260" s="193"/>
      <c r="K260" s="191"/>
      <c r="L260" s="192">
        <f t="shared" si="356"/>
        <v>0</v>
      </c>
      <c r="M260" s="190"/>
      <c r="N260" s="191"/>
      <c r="O260" s="192">
        <f t="shared" si="357"/>
        <v>0</v>
      </c>
      <c r="P260" s="194"/>
    </row>
    <row r="261" spans="1:16" ht="24" hidden="1" x14ac:dyDescent="0.25">
      <c r="A261" s="195">
        <v>7260</v>
      </c>
      <c r="B261" s="79" t="s">
        <v>281</v>
      </c>
      <c r="C261" s="559">
        <f t="shared" si="291"/>
        <v>0</v>
      </c>
      <c r="D261" s="190"/>
      <c r="E261" s="191"/>
      <c r="F261" s="192">
        <f t="shared" si="354"/>
        <v>0</v>
      </c>
      <c r="G261" s="190"/>
      <c r="H261" s="191"/>
      <c r="I261" s="192">
        <f t="shared" si="355"/>
        <v>0</v>
      </c>
      <c r="J261" s="193"/>
      <c r="K261" s="191"/>
      <c r="L261" s="192">
        <f t="shared" si="356"/>
        <v>0</v>
      </c>
      <c r="M261" s="190"/>
      <c r="N261" s="191"/>
      <c r="O261" s="192">
        <f t="shared" si="357"/>
        <v>0</v>
      </c>
      <c r="P261" s="194"/>
    </row>
    <row r="262" spans="1:16" ht="60" hidden="1" x14ac:dyDescent="0.25">
      <c r="A262" s="195">
        <v>7270</v>
      </c>
      <c r="B262" s="79" t="s">
        <v>282</v>
      </c>
      <c r="C262" s="559">
        <f t="shared" si="291"/>
        <v>0</v>
      </c>
      <c r="D262" s="190"/>
      <c r="E262" s="191"/>
      <c r="F262" s="192">
        <f t="shared" si="354"/>
        <v>0</v>
      </c>
      <c r="G262" s="190"/>
      <c r="H262" s="191"/>
      <c r="I262" s="192">
        <f t="shared" si="355"/>
        <v>0</v>
      </c>
      <c r="J262" s="193"/>
      <c r="K262" s="191"/>
      <c r="L262" s="192">
        <f t="shared" si="356"/>
        <v>0</v>
      </c>
      <c r="M262" s="190"/>
      <c r="N262" s="191"/>
      <c r="O262" s="192">
        <f t="shared" si="357"/>
        <v>0</v>
      </c>
      <c r="P262" s="194"/>
    </row>
    <row r="263" spans="1:16" hidden="1" x14ac:dyDescent="0.25">
      <c r="A263" s="130">
        <v>7700</v>
      </c>
      <c r="B263" s="99" t="s">
        <v>283</v>
      </c>
      <c r="C263" s="561">
        <f t="shared" si="291"/>
        <v>0</v>
      </c>
      <c r="D263" s="214">
        <f t="shared" ref="D263:O263" si="358">D264</f>
        <v>0</v>
      </c>
      <c r="E263" s="215">
        <f t="shared" si="358"/>
        <v>0</v>
      </c>
      <c r="F263" s="216">
        <f t="shared" si="358"/>
        <v>0</v>
      </c>
      <c r="G263" s="214">
        <f t="shared" si="358"/>
        <v>0</v>
      </c>
      <c r="H263" s="215">
        <f t="shared" si="358"/>
        <v>0</v>
      </c>
      <c r="I263" s="216">
        <f t="shared" si="358"/>
        <v>0</v>
      </c>
      <c r="J263" s="217">
        <f t="shared" si="358"/>
        <v>0</v>
      </c>
      <c r="K263" s="215">
        <f t="shared" si="358"/>
        <v>0</v>
      </c>
      <c r="L263" s="216">
        <f t="shared" si="358"/>
        <v>0</v>
      </c>
      <c r="M263" s="214">
        <f t="shared" si="358"/>
        <v>0</v>
      </c>
      <c r="N263" s="215">
        <f t="shared" si="358"/>
        <v>0</v>
      </c>
      <c r="O263" s="216">
        <f t="shared" si="358"/>
        <v>0</v>
      </c>
      <c r="P263" s="207"/>
    </row>
    <row r="264" spans="1:16" hidden="1" x14ac:dyDescent="0.25">
      <c r="A264" s="181">
        <v>7720</v>
      </c>
      <c r="B264" s="71" t="s">
        <v>284</v>
      </c>
      <c r="C264" s="560">
        <f t="shared" si="291"/>
        <v>0</v>
      </c>
      <c r="D264" s="248"/>
      <c r="E264" s="249"/>
      <c r="F264" s="247">
        <f>D264+E264</f>
        <v>0</v>
      </c>
      <c r="G264" s="248"/>
      <c r="H264" s="249"/>
      <c r="I264" s="247">
        <f>G264+H264</f>
        <v>0</v>
      </c>
      <c r="J264" s="250"/>
      <c r="K264" s="249"/>
      <c r="L264" s="247">
        <f>J264+K264</f>
        <v>0</v>
      </c>
      <c r="M264" s="248"/>
      <c r="N264" s="249"/>
      <c r="O264" s="247">
        <f t="shared" ref="O264" si="359">M264+N264</f>
        <v>0</v>
      </c>
      <c r="P264" s="224"/>
    </row>
    <row r="265" spans="1:16" hidden="1" x14ac:dyDescent="0.25">
      <c r="A265" s="257">
        <v>9000</v>
      </c>
      <c r="B265" s="258" t="s">
        <v>285</v>
      </c>
      <c r="C265" s="574">
        <f t="shared" si="291"/>
        <v>0</v>
      </c>
      <c r="D265" s="259">
        <f t="shared" ref="D265:O266" si="360">D266</f>
        <v>0</v>
      </c>
      <c r="E265" s="260">
        <f t="shared" si="360"/>
        <v>0</v>
      </c>
      <c r="F265" s="261">
        <f t="shared" si="360"/>
        <v>0</v>
      </c>
      <c r="G265" s="259">
        <f t="shared" si="360"/>
        <v>0</v>
      </c>
      <c r="H265" s="260">
        <f t="shared" si="360"/>
        <v>0</v>
      </c>
      <c r="I265" s="261">
        <f>I266</f>
        <v>0</v>
      </c>
      <c r="J265" s="262">
        <f t="shared" si="360"/>
        <v>0</v>
      </c>
      <c r="K265" s="260">
        <f t="shared" si="360"/>
        <v>0</v>
      </c>
      <c r="L265" s="261">
        <f t="shared" si="360"/>
        <v>0</v>
      </c>
      <c r="M265" s="259">
        <f t="shared" si="360"/>
        <v>0</v>
      </c>
      <c r="N265" s="260">
        <f t="shared" si="360"/>
        <v>0</v>
      </c>
      <c r="O265" s="261">
        <f t="shared" si="360"/>
        <v>0</v>
      </c>
      <c r="P265" s="263"/>
    </row>
    <row r="266" spans="1:16" ht="24" hidden="1" x14ac:dyDescent="0.25">
      <c r="A266" s="264">
        <v>9200</v>
      </c>
      <c r="B266" s="79" t="s">
        <v>286</v>
      </c>
      <c r="C266" s="565">
        <f t="shared" si="291"/>
        <v>0</v>
      </c>
      <c r="D266" s="140">
        <f t="shared" si="360"/>
        <v>0</v>
      </c>
      <c r="E266" s="141">
        <f t="shared" si="360"/>
        <v>0</v>
      </c>
      <c r="F266" s="182">
        <f t="shared" si="360"/>
        <v>0</v>
      </c>
      <c r="G266" s="140">
        <f t="shared" si="360"/>
        <v>0</v>
      </c>
      <c r="H266" s="141">
        <f t="shared" si="360"/>
        <v>0</v>
      </c>
      <c r="I266" s="182">
        <f t="shared" si="360"/>
        <v>0</v>
      </c>
      <c r="J266" s="183">
        <f t="shared" si="360"/>
        <v>0</v>
      </c>
      <c r="K266" s="141">
        <f t="shared" si="360"/>
        <v>0</v>
      </c>
      <c r="L266" s="182">
        <f t="shared" si="360"/>
        <v>0</v>
      </c>
      <c r="M266" s="140">
        <f t="shared" si="360"/>
        <v>0</v>
      </c>
      <c r="N266" s="141">
        <f t="shared" si="360"/>
        <v>0</v>
      </c>
      <c r="O266" s="182">
        <f t="shared" si="360"/>
        <v>0</v>
      </c>
      <c r="P266" s="184"/>
    </row>
    <row r="267" spans="1:16" ht="24" hidden="1" x14ac:dyDescent="0.25">
      <c r="A267" s="265">
        <v>9260</v>
      </c>
      <c r="B267" s="79" t="s">
        <v>287</v>
      </c>
      <c r="C267" s="565">
        <f t="shared" si="291"/>
        <v>0</v>
      </c>
      <c r="D267" s="140">
        <f t="shared" ref="D267:O267" si="361">SUM(D268)</f>
        <v>0</v>
      </c>
      <c r="E267" s="141">
        <f t="shared" si="361"/>
        <v>0</v>
      </c>
      <c r="F267" s="182">
        <f t="shared" si="361"/>
        <v>0</v>
      </c>
      <c r="G267" s="140">
        <f t="shared" si="361"/>
        <v>0</v>
      </c>
      <c r="H267" s="141">
        <f t="shared" si="361"/>
        <v>0</v>
      </c>
      <c r="I267" s="182">
        <f t="shared" si="361"/>
        <v>0</v>
      </c>
      <c r="J267" s="183">
        <f t="shared" si="361"/>
        <v>0</v>
      </c>
      <c r="K267" s="141">
        <f t="shared" si="361"/>
        <v>0</v>
      </c>
      <c r="L267" s="182">
        <f t="shared" si="361"/>
        <v>0</v>
      </c>
      <c r="M267" s="140">
        <f t="shared" si="361"/>
        <v>0</v>
      </c>
      <c r="N267" s="141">
        <f t="shared" si="361"/>
        <v>0</v>
      </c>
      <c r="O267" s="182">
        <f t="shared" si="361"/>
        <v>0</v>
      </c>
      <c r="P267" s="184"/>
    </row>
    <row r="268" spans="1:16" ht="87" hidden="1" customHeight="1" x14ac:dyDescent="0.25">
      <c r="A268" s="266">
        <v>9263</v>
      </c>
      <c r="B268" s="79" t="s">
        <v>288</v>
      </c>
      <c r="C268" s="565">
        <f t="shared" si="291"/>
        <v>0</v>
      </c>
      <c r="D268" s="199"/>
      <c r="E268" s="200"/>
      <c r="F268" s="182">
        <f>D268+E268</f>
        <v>0</v>
      </c>
      <c r="G268" s="199"/>
      <c r="H268" s="200"/>
      <c r="I268" s="182">
        <f>G268+H268</f>
        <v>0</v>
      </c>
      <c r="J268" s="201"/>
      <c r="K268" s="200"/>
      <c r="L268" s="182">
        <f>J268+K268</f>
        <v>0</v>
      </c>
      <c r="M268" s="199"/>
      <c r="N268" s="200"/>
      <c r="O268" s="182">
        <f t="shared" ref="O268" si="362">M268+N268</f>
        <v>0</v>
      </c>
      <c r="P268" s="184"/>
    </row>
    <row r="269" spans="1:16" hidden="1" x14ac:dyDescent="0.25">
      <c r="A269" s="212"/>
      <c r="B269" s="79" t="s">
        <v>289</v>
      </c>
      <c r="C269" s="559">
        <f t="shared" si="291"/>
        <v>0</v>
      </c>
      <c r="D269" s="196">
        <f t="shared" ref="D269:E269" si="363">SUM(D270:D271)</f>
        <v>0</v>
      </c>
      <c r="E269" s="197">
        <f t="shared" si="363"/>
        <v>0</v>
      </c>
      <c r="F269" s="192">
        <f>SUM(F270:F271)</f>
        <v>0</v>
      </c>
      <c r="G269" s="196">
        <f t="shared" ref="G269:H269" si="364">SUM(G270:G271)</f>
        <v>0</v>
      </c>
      <c r="H269" s="197">
        <f t="shared" si="364"/>
        <v>0</v>
      </c>
      <c r="I269" s="192">
        <f>SUM(I270:I271)</f>
        <v>0</v>
      </c>
      <c r="J269" s="198">
        <f t="shared" ref="J269:K269" si="365">SUM(J270:J271)</f>
        <v>0</v>
      </c>
      <c r="K269" s="197">
        <f t="shared" si="365"/>
        <v>0</v>
      </c>
      <c r="L269" s="192">
        <f>SUM(L270:L271)</f>
        <v>0</v>
      </c>
      <c r="M269" s="196">
        <f t="shared" ref="M269:O269" si="366">SUM(M270:M271)</f>
        <v>0</v>
      </c>
      <c r="N269" s="197">
        <f t="shared" si="366"/>
        <v>0</v>
      </c>
      <c r="O269" s="192">
        <f t="shared" si="366"/>
        <v>0</v>
      </c>
      <c r="P269" s="194"/>
    </row>
    <row r="270" spans="1:16" hidden="1" x14ac:dyDescent="0.25">
      <c r="A270" s="212" t="s">
        <v>290</v>
      </c>
      <c r="B270" s="52" t="s">
        <v>291</v>
      </c>
      <c r="C270" s="559">
        <f t="shared" si="291"/>
        <v>0</v>
      </c>
      <c r="D270" s="190"/>
      <c r="E270" s="191"/>
      <c r="F270" s="192">
        <f t="shared" ref="F270:F271" si="367">D270+E270</f>
        <v>0</v>
      </c>
      <c r="G270" s="190"/>
      <c r="H270" s="191"/>
      <c r="I270" s="192">
        <f t="shared" ref="I270:I271" si="368">G270+H270</f>
        <v>0</v>
      </c>
      <c r="J270" s="193"/>
      <c r="K270" s="191"/>
      <c r="L270" s="192">
        <f t="shared" ref="L270:L271" si="369">J270+K270</f>
        <v>0</v>
      </c>
      <c r="M270" s="190"/>
      <c r="N270" s="191"/>
      <c r="O270" s="192">
        <f t="shared" ref="O270:O271" si="370">M270+N270</f>
        <v>0</v>
      </c>
      <c r="P270" s="194"/>
    </row>
    <row r="271" spans="1:16" ht="24" hidden="1" x14ac:dyDescent="0.25">
      <c r="A271" s="212" t="s">
        <v>292</v>
      </c>
      <c r="B271" s="267" t="s">
        <v>293</v>
      </c>
      <c r="C271" s="558">
        <f t="shared" si="291"/>
        <v>0</v>
      </c>
      <c r="D271" s="185"/>
      <c r="E271" s="186"/>
      <c r="F271" s="187">
        <f t="shared" si="367"/>
        <v>0</v>
      </c>
      <c r="G271" s="185"/>
      <c r="H271" s="186"/>
      <c r="I271" s="187">
        <f t="shared" si="368"/>
        <v>0</v>
      </c>
      <c r="J271" s="188"/>
      <c r="K271" s="186"/>
      <c r="L271" s="187">
        <f t="shared" si="369"/>
        <v>0</v>
      </c>
      <c r="M271" s="185"/>
      <c r="N271" s="186"/>
      <c r="O271" s="187">
        <f t="shared" si="370"/>
        <v>0</v>
      </c>
      <c r="P271" s="189"/>
    </row>
    <row r="272" spans="1:16" ht="12.75" thickBot="1" x14ac:dyDescent="0.3">
      <c r="A272" s="268"/>
      <c r="B272" s="268" t="s">
        <v>294</v>
      </c>
      <c r="C272" s="575">
        <f t="shared" si="291"/>
        <v>1202544</v>
      </c>
      <c r="D272" s="269">
        <f>SUM(D269,D265,D252,D211,D182,D174,D160,D75,D53)</f>
        <v>552494</v>
      </c>
      <c r="E272" s="270">
        <f t="shared" ref="E272:O272" si="371">SUM(E269,E265,E252,E211,E182,E174,E160,E75,E53)</f>
        <v>0</v>
      </c>
      <c r="F272" s="271">
        <f t="shared" si="371"/>
        <v>552494</v>
      </c>
      <c r="G272" s="269">
        <f t="shared" si="371"/>
        <v>629841</v>
      </c>
      <c r="H272" s="270">
        <f t="shared" si="371"/>
        <v>1218</v>
      </c>
      <c r="I272" s="271">
        <f t="shared" si="371"/>
        <v>631059</v>
      </c>
      <c r="J272" s="272">
        <f t="shared" si="371"/>
        <v>18991</v>
      </c>
      <c r="K272" s="270">
        <f t="shared" si="371"/>
        <v>0</v>
      </c>
      <c r="L272" s="271">
        <f t="shared" si="371"/>
        <v>18991</v>
      </c>
      <c r="M272" s="269">
        <f t="shared" si="371"/>
        <v>0</v>
      </c>
      <c r="N272" s="270">
        <f t="shared" si="371"/>
        <v>0</v>
      </c>
      <c r="O272" s="271">
        <f t="shared" si="371"/>
        <v>0</v>
      </c>
      <c r="P272" s="273"/>
    </row>
    <row r="273" spans="1:16" s="29" customFormat="1" ht="13.5" thickTop="1" thickBot="1" x14ac:dyDescent="0.3">
      <c r="A273" s="1373" t="s">
        <v>295</v>
      </c>
      <c r="B273" s="1374"/>
      <c r="C273" s="576">
        <f t="shared" si="291"/>
        <v>-6328</v>
      </c>
      <c r="D273" s="274">
        <f>SUM(D24,D25,D41,D43)-D51</f>
        <v>0</v>
      </c>
      <c r="E273" s="275">
        <f t="shared" ref="E273:F273" si="372">SUM(E24,E25,E41,E43)-E51</f>
        <v>0</v>
      </c>
      <c r="F273" s="276">
        <f t="shared" si="372"/>
        <v>0</v>
      </c>
      <c r="G273" s="274">
        <f>SUM(G24,G25,G43)-G51</f>
        <v>0</v>
      </c>
      <c r="H273" s="275">
        <f t="shared" ref="H273:I273" si="373">SUM(H24,H25,H43)-H51</f>
        <v>0</v>
      </c>
      <c r="I273" s="276">
        <f t="shared" si="373"/>
        <v>0</v>
      </c>
      <c r="J273" s="277">
        <f t="shared" ref="J273:K273" si="374">(J26+J43)-J51</f>
        <v>-6328</v>
      </c>
      <c r="K273" s="275">
        <f t="shared" si="374"/>
        <v>0</v>
      </c>
      <c r="L273" s="276">
        <f>(L26+L43)-L51</f>
        <v>-6328</v>
      </c>
      <c r="M273" s="274">
        <f t="shared" ref="M273:O273" si="375">M45-M51</f>
        <v>0</v>
      </c>
      <c r="N273" s="275">
        <f t="shared" si="375"/>
        <v>0</v>
      </c>
      <c r="O273" s="276">
        <f t="shared" si="375"/>
        <v>0</v>
      </c>
      <c r="P273" s="278"/>
    </row>
    <row r="274" spans="1:16" s="29" customFormat="1" ht="12.75" thickTop="1" x14ac:dyDescent="0.25">
      <c r="A274" s="1375" t="s">
        <v>296</v>
      </c>
      <c r="B274" s="1376"/>
      <c r="C274" s="577">
        <f t="shared" si="291"/>
        <v>6328</v>
      </c>
      <c r="D274" s="279">
        <f t="shared" ref="D274:O274" si="376">SUM(D275,D276)-D283+D284</f>
        <v>0</v>
      </c>
      <c r="E274" s="280">
        <f t="shared" si="376"/>
        <v>0</v>
      </c>
      <c r="F274" s="281">
        <f t="shared" si="376"/>
        <v>0</v>
      </c>
      <c r="G274" s="279">
        <f t="shared" si="376"/>
        <v>0</v>
      </c>
      <c r="H274" s="280">
        <f t="shared" si="376"/>
        <v>0</v>
      </c>
      <c r="I274" s="281">
        <f t="shared" si="376"/>
        <v>0</v>
      </c>
      <c r="J274" s="282">
        <f t="shared" si="376"/>
        <v>6328</v>
      </c>
      <c r="K274" s="280">
        <f t="shared" si="376"/>
        <v>0</v>
      </c>
      <c r="L274" s="281">
        <f t="shared" si="376"/>
        <v>6328</v>
      </c>
      <c r="M274" s="279">
        <f t="shared" si="376"/>
        <v>0</v>
      </c>
      <c r="N274" s="280">
        <f t="shared" si="376"/>
        <v>0</v>
      </c>
      <c r="O274" s="281">
        <f t="shared" si="376"/>
        <v>0</v>
      </c>
      <c r="P274" s="283"/>
    </row>
    <row r="275" spans="1:16" s="29" customFormat="1" ht="12.75" thickBot="1" x14ac:dyDescent="0.3">
      <c r="A275" s="149" t="s">
        <v>297</v>
      </c>
      <c r="B275" s="149" t="s">
        <v>298</v>
      </c>
      <c r="C275" s="567">
        <f t="shared" si="291"/>
        <v>6328</v>
      </c>
      <c r="D275" s="150">
        <f>D21-D269</f>
        <v>0</v>
      </c>
      <c r="E275" s="150">
        <f t="shared" ref="E275:O275" si="377">E21-E269</f>
        <v>0</v>
      </c>
      <c r="F275" s="150">
        <f t="shared" si="377"/>
        <v>0</v>
      </c>
      <c r="G275" s="150">
        <f t="shared" si="377"/>
        <v>0</v>
      </c>
      <c r="H275" s="150">
        <f t="shared" si="377"/>
        <v>0</v>
      </c>
      <c r="I275" s="150">
        <f t="shared" si="377"/>
        <v>0</v>
      </c>
      <c r="J275" s="284">
        <f t="shared" si="377"/>
        <v>6328</v>
      </c>
      <c r="K275" s="150">
        <f t="shared" si="377"/>
        <v>0</v>
      </c>
      <c r="L275" s="567">
        <f t="shared" si="377"/>
        <v>6328</v>
      </c>
      <c r="M275" s="150">
        <f t="shared" si="377"/>
        <v>0</v>
      </c>
      <c r="N275" s="150">
        <f t="shared" si="377"/>
        <v>0</v>
      </c>
      <c r="O275" s="567">
        <f t="shared" si="377"/>
        <v>0</v>
      </c>
      <c r="P275" s="587"/>
    </row>
    <row r="276" spans="1:16" s="29" customFormat="1" ht="12.75" hidden="1" thickTop="1" x14ac:dyDescent="0.25">
      <c r="A276" s="285" t="s">
        <v>299</v>
      </c>
      <c r="B276" s="285" t="s">
        <v>300</v>
      </c>
      <c r="C276" s="577">
        <f t="shared" si="291"/>
        <v>0</v>
      </c>
      <c r="D276" s="279">
        <f t="shared" ref="D276:O276" si="378">SUM(D277,D279,D281)-SUM(D278,D280,D282)</f>
        <v>0</v>
      </c>
      <c r="E276" s="280">
        <f t="shared" si="378"/>
        <v>0</v>
      </c>
      <c r="F276" s="281">
        <f t="shared" si="378"/>
        <v>0</v>
      </c>
      <c r="G276" s="279">
        <f t="shared" si="378"/>
        <v>0</v>
      </c>
      <c r="H276" s="280">
        <f t="shared" si="378"/>
        <v>0</v>
      </c>
      <c r="I276" s="281">
        <f t="shared" si="378"/>
        <v>0</v>
      </c>
      <c r="J276" s="286">
        <f t="shared" si="378"/>
        <v>0</v>
      </c>
      <c r="K276" s="280">
        <f t="shared" si="378"/>
        <v>0</v>
      </c>
      <c r="L276" s="281">
        <f t="shared" si="378"/>
        <v>0</v>
      </c>
      <c r="M276" s="279">
        <f t="shared" si="378"/>
        <v>0</v>
      </c>
      <c r="N276" s="280">
        <f t="shared" si="378"/>
        <v>0</v>
      </c>
      <c r="O276" s="281">
        <f t="shared" si="378"/>
        <v>0</v>
      </c>
      <c r="P276" s="283"/>
    </row>
    <row r="277" spans="1:16" ht="12.75" hidden="1" thickTop="1" x14ac:dyDescent="0.25">
      <c r="A277" s="287" t="s">
        <v>301</v>
      </c>
      <c r="B277" s="139" t="s">
        <v>302</v>
      </c>
      <c r="C277" s="560">
        <f t="shared" ref="C277:C284" si="379">F277+I277+L277+O277</f>
        <v>0</v>
      </c>
      <c r="D277" s="248"/>
      <c r="E277" s="249"/>
      <c r="F277" s="247">
        <f t="shared" ref="F277:F284" si="380">D277+E277</f>
        <v>0</v>
      </c>
      <c r="G277" s="248"/>
      <c r="H277" s="249"/>
      <c r="I277" s="247">
        <f t="shared" ref="I277:I284" si="381">G277+H277</f>
        <v>0</v>
      </c>
      <c r="J277" s="250"/>
      <c r="K277" s="249"/>
      <c r="L277" s="247">
        <f t="shared" ref="L277:L284" si="382">J277+K277</f>
        <v>0</v>
      </c>
      <c r="M277" s="248"/>
      <c r="N277" s="249"/>
      <c r="O277" s="247">
        <f t="shared" ref="O277:O284" si="383">M277+N277</f>
        <v>0</v>
      </c>
      <c r="P277" s="224"/>
    </row>
    <row r="278" spans="1:16" ht="24.75" hidden="1" thickTop="1" x14ac:dyDescent="0.25">
      <c r="A278" s="212" t="s">
        <v>303</v>
      </c>
      <c r="B278" s="51" t="s">
        <v>304</v>
      </c>
      <c r="C278" s="559">
        <f t="shared" si="379"/>
        <v>0</v>
      </c>
      <c r="D278" s="190"/>
      <c r="E278" s="191"/>
      <c r="F278" s="192">
        <f t="shared" si="380"/>
        <v>0</v>
      </c>
      <c r="G278" s="190"/>
      <c r="H278" s="191"/>
      <c r="I278" s="192">
        <f t="shared" si="381"/>
        <v>0</v>
      </c>
      <c r="J278" s="193"/>
      <c r="K278" s="191"/>
      <c r="L278" s="192">
        <f t="shared" si="382"/>
        <v>0</v>
      </c>
      <c r="M278" s="190"/>
      <c r="N278" s="191"/>
      <c r="O278" s="192">
        <f t="shared" si="383"/>
        <v>0</v>
      </c>
      <c r="P278" s="194"/>
    </row>
    <row r="279" spans="1:16" ht="12.75" hidden="1" thickTop="1" x14ac:dyDescent="0.25">
      <c r="A279" s="212" t="s">
        <v>305</v>
      </c>
      <c r="B279" s="51" t="s">
        <v>306</v>
      </c>
      <c r="C279" s="559">
        <f t="shared" si="379"/>
        <v>0</v>
      </c>
      <c r="D279" s="190"/>
      <c r="E279" s="191"/>
      <c r="F279" s="192">
        <f t="shared" si="380"/>
        <v>0</v>
      </c>
      <c r="G279" s="190"/>
      <c r="H279" s="191"/>
      <c r="I279" s="192">
        <f t="shared" si="381"/>
        <v>0</v>
      </c>
      <c r="J279" s="193"/>
      <c r="K279" s="191"/>
      <c r="L279" s="192">
        <f t="shared" si="382"/>
        <v>0</v>
      </c>
      <c r="M279" s="190"/>
      <c r="N279" s="191"/>
      <c r="O279" s="192">
        <f t="shared" si="383"/>
        <v>0</v>
      </c>
      <c r="P279" s="194"/>
    </row>
    <row r="280" spans="1:16" ht="24.75" hidden="1" thickTop="1" x14ac:dyDescent="0.25">
      <c r="A280" s="212" t="s">
        <v>307</v>
      </c>
      <c r="B280" s="51" t="s">
        <v>308</v>
      </c>
      <c r="C280" s="559">
        <f t="shared" si="379"/>
        <v>0</v>
      </c>
      <c r="D280" s="190"/>
      <c r="E280" s="191"/>
      <c r="F280" s="192">
        <f t="shared" si="380"/>
        <v>0</v>
      </c>
      <c r="G280" s="190"/>
      <c r="H280" s="191"/>
      <c r="I280" s="192">
        <f t="shared" si="381"/>
        <v>0</v>
      </c>
      <c r="J280" s="193"/>
      <c r="K280" s="191"/>
      <c r="L280" s="192">
        <f t="shared" si="382"/>
        <v>0</v>
      </c>
      <c r="M280" s="190"/>
      <c r="N280" s="191"/>
      <c r="O280" s="192">
        <f t="shared" si="383"/>
        <v>0</v>
      </c>
      <c r="P280" s="194"/>
    </row>
    <row r="281" spans="1:16" ht="12.75" hidden="1" thickTop="1" x14ac:dyDescent="0.25">
      <c r="A281" s="212" t="s">
        <v>309</v>
      </c>
      <c r="B281" s="51" t="s">
        <v>310</v>
      </c>
      <c r="C281" s="559">
        <f t="shared" si="379"/>
        <v>0</v>
      </c>
      <c r="D281" s="190"/>
      <c r="E281" s="191"/>
      <c r="F281" s="192">
        <f t="shared" si="380"/>
        <v>0</v>
      </c>
      <c r="G281" s="190"/>
      <c r="H281" s="191"/>
      <c r="I281" s="192">
        <f t="shared" si="381"/>
        <v>0</v>
      </c>
      <c r="J281" s="193"/>
      <c r="K281" s="191"/>
      <c r="L281" s="192">
        <f t="shared" si="382"/>
        <v>0</v>
      </c>
      <c r="M281" s="190"/>
      <c r="N281" s="191"/>
      <c r="O281" s="192">
        <f t="shared" si="383"/>
        <v>0</v>
      </c>
      <c r="P281" s="194"/>
    </row>
    <row r="282" spans="1:16" ht="24.75" hidden="1" thickTop="1" x14ac:dyDescent="0.25">
      <c r="A282" s="288" t="s">
        <v>311</v>
      </c>
      <c r="B282" s="289" t="s">
        <v>312</v>
      </c>
      <c r="C282" s="571">
        <f t="shared" si="379"/>
        <v>0</v>
      </c>
      <c r="D282" s="228"/>
      <c r="E282" s="229"/>
      <c r="F282" s="230">
        <f t="shared" si="380"/>
        <v>0</v>
      </c>
      <c r="G282" s="228"/>
      <c r="H282" s="229"/>
      <c r="I282" s="230">
        <f t="shared" si="381"/>
        <v>0</v>
      </c>
      <c r="J282" s="231"/>
      <c r="K282" s="229"/>
      <c r="L282" s="230">
        <f t="shared" si="382"/>
        <v>0</v>
      </c>
      <c r="M282" s="228"/>
      <c r="N282" s="229"/>
      <c r="O282" s="230">
        <f t="shared" si="383"/>
        <v>0</v>
      </c>
      <c r="P282" s="226"/>
    </row>
    <row r="283" spans="1:16" s="29" customFormat="1" ht="13.5" hidden="1" thickTop="1" thickBot="1" x14ac:dyDescent="0.3">
      <c r="A283" s="290" t="s">
        <v>313</v>
      </c>
      <c r="B283" s="290" t="s">
        <v>314</v>
      </c>
      <c r="C283" s="576">
        <f t="shared" si="379"/>
        <v>0</v>
      </c>
      <c r="D283" s="291"/>
      <c r="E283" s="292"/>
      <c r="F283" s="276">
        <f t="shared" si="380"/>
        <v>0</v>
      </c>
      <c r="G283" s="291"/>
      <c r="H283" s="292"/>
      <c r="I283" s="276">
        <f t="shared" si="381"/>
        <v>0</v>
      </c>
      <c r="J283" s="293"/>
      <c r="K283" s="292"/>
      <c r="L283" s="276">
        <f t="shared" si="382"/>
        <v>0</v>
      </c>
      <c r="M283" s="291"/>
      <c r="N283" s="292"/>
      <c r="O283" s="276">
        <f t="shared" si="383"/>
        <v>0</v>
      </c>
      <c r="P283" s="278"/>
    </row>
    <row r="284" spans="1:16" s="29" customFormat="1" ht="48.75" hidden="1" thickTop="1" x14ac:dyDescent="0.25">
      <c r="A284" s="285" t="s">
        <v>315</v>
      </c>
      <c r="B284" s="294" t="s">
        <v>316</v>
      </c>
      <c r="C284" s="577">
        <f t="shared" si="379"/>
        <v>0</v>
      </c>
      <c r="D284" s="295"/>
      <c r="E284" s="296"/>
      <c r="F284" s="178">
        <f t="shared" si="380"/>
        <v>0</v>
      </c>
      <c r="G284" s="221"/>
      <c r="H284" s="222"/>
      <c r="I284" s="178">
        <f t="shared" si="381"/>
        <v>0</v>
      </c>
      <c r="J284" s="223"/>
      <c r="K284" s="222"/>
      <c r="L284" s="178">
        <f t="shared" si="382"/>
        <v>0</v>
      </c>
      <c r="M284" s="221"/>
      <c r="N284" s="222"/>
      <c r="O284" s="178">
        <f t="shared" si="383"/>
        <v>0</v>
      </c>
      <c r="P284" s="202"/>
    </row>
    <row r="285" spans="1:16" ht="12.75" thickTop="1" x14ac:dyDescent="0.25">
      <c r="A285" s="2"/>
      <c r="B285" s="2"/>
      <c r="C285" s="2"/>
      <c r="D285" s="2"/>
      <c r="E285" s="2"/>
      <c r="F285" s="2"/>
      <c r="G285" s="2"/>
      <c r="H285" s="2"/>
      <c r="I285" s="2"/>
      <c r="J285" s="2"/>
      <c r="K285" s="2"/>
      <c r="L285" s="2"/>
      <c r="M285" s="2"/>
      <c r="N285" s="2"/>
      <c r="O285" s="2"/>
      <c r="P285" s="2"/>
    </row>
    <row r="286" spans="1:16" x14ac:dyDescent="0.25">
      <c r="A286" s="2"/>
      <c r="B286" s="2"/>
      <c r="C286" s="2"/>
      <c r="D286" s="2"/>
      <c r="E286" s="2"/>
      <c r="F286" s="2"/>
      <c r="G286" s="2"/>
      <c r="H286" s="2"/>
      <c r="I286" s="2"/>
      <c r="J286" s="2"/>
      <c r="K286" s="2"/>
      <c r="L286" s="2"/>
      <c r="M286" s="2"/>
      <c r="N286" s="2"/>
      <c r="O286" s="2"/>
      <c r="P286" s="2"/>
    </row>
    <row r="287" spans="1:16" x14ac:dyDescent="0.25">
      <c r="A287" s="2"/>
      <c r="B287" s="2"/>
      <c r="C287" s="2"/>
      <c r="D287" s="2"/>
      <c r="E287" s="2"/>
      <c r="F287" s="2"/>
      <c r="G287" s="2"/>
      <c r="H287" s="2"/>
      <c r="I287" s="2"/>
      <c r="J287" s="2"/>
      <c r="K287" s="2"/>
      <c r="L287" s="2"/>
      <c r="M287" s="2"/>
      <c r="N287" s="2"/>
      <c r="O287" s="2"/>
      <c r="P287" s="2"/>
    </row>
    <row r="288" spans="1:16" x14ac:dyDescent="0.25">
      <c r="A288" s="2"/>
      <c r="B288" s="2"/>
      <c r="C288" s="2"/>
      <c r="D288" s="2"/>
      <c r="E288" s="2"/>
      <c r="F288" s="2"/>
      <c r="G288" s="2"/>
      <c r="H288" s="2"/>
      <c r="I288" s="2"/>
      <c r="J288" s="2"/>
      <c r="K288" s="2"/>
      <c r="L288" s="2"/>
      <c r="M288" s="2"/>
      <c r="N288" s="2"/>
      <c r="O288" s="2"/>
      <c r="P288" s="2"/>
    </row>
    <row r="289" spans="1:16" x14ac:dyDescent="0.25">
      <c r="A289" s="2"/>
      <c r="B289" s="2"/>
      <c r="C289" s="2"/>
      <c r="D289" s="2"/>
      <c r="E289" s="2"/>
      <c r="F289" s="2"/>
      <c r="G289" s="2"/>
      <c r="H289" s="2"/>
      <c r="I289" s="2"/>
      <c r="J289" s="2"/>
      <c r="K289" s="2"/>
      <c r="L289" s="2"/>
      <c r="M289" s="2"/>
      <c r="N289" s="2"/>
      <c r="O289" s="2"/>
      <c r="P289" s="2"/>
    </row>
    <row r="290" spans="1:16" x14ac:dyDescent="0.25">
      <c r="A290" s="2"/>
      <c r="B290" s="2"/>
      <c r="C290" s="2"/>
      <c r="D290" s="2"/>
      <c r="E290" s="2"/>
      <c r="F290" s="2"/>
      <c r="G290" s="2"/>
      <c r="H290" s="2"/>
      <c r="I290" s="2"/>
      <c r="J290" s="2"/>
      <c r="K290" s="2"/>
      <c r="L290" s="2"/>
      <c r="M290" s="2"/>
      <c r="N290" s="2"/>
      <c r="O290" s="2"/>
      <c r="P290" s="2"/>
    </row>
    <row r="291" spans="1:16" x14ac:dyDescent="0.25">
      <c r="A291" s="2"/>
      <c r="B291" s="2"/>
      <c r="C291" s="2"/>
      <c r="D291" s="2"/>
      <c r="E291" s="2"/>
      <c r="F291" s="2"/>
      <c r="G291" s="2"/>
      <c r="H291" s="2"/>
      <c r="I291" s="2"/>
      <c r="J291" s="2"/>
      <c r="K291" s="2"/>
      <c r="L291" s="2"/>
      <c r="M291" s="2"/>
      <c r="N291" s="2"/>
      <c r="O291" s="2"/>
      <c r="P291" s="2"/>
    </row>
    <row r="292" spans="1:16" x14ac:dyDescent="0.25">
      <c r="A292" s="2"/>
      <c r="B292" s="2"/>
      <c r="C292" s="2"/>
      <c r="D292" s="2"/>
      <c r="E292" s="2"/>
      <c r="F292" s="2"/>
      <c r="G292" s="2"/>
      <c r="H292" s="2"/>
      <c r="I292" s="2"/>
      <c r="J292" s="2"/>
      <c r="K292" s="2"/>
      <c r="L292" s="2"/>
      <c r="M292" s="2"/>
      <c r="N292" s="2"/>
      <c r="O292" s="2"/>
      <c r="P292" s="2"/>
    </row>
    <row r="293" spans="1:16" x14ac:dyDescent="0.25">
      <c r="A293" s="2"/>
      <c r="B293" s="2"/>
      <c r="C293" s="2"/>
      <c r="D293" s="2"/>
      <c r="E293" s="2"/>
      <c r="F293" s="2"/>
      <c r="G293" s="2"/>
      <c r="H293" s="2"/>
      <c r="I293" s="2"/>
      <c r="J293" s="2"/>
      <c r="K293" s="2"/>
      <c r="L293" s="2"/>
      <c r="M293" s="2"/>
      <c r="N293" s="2"/>
      <c r="O293" s="2"/>
      <c r="P293" s="2"/>
    </row>
    <row r="294" spans="1:16" x14ac:dyDescent="0.25">
      <c r="A294" s="2"/>
      <c r="B294" s="2"/>
      <c r="C294" s="2"/>
      <c r="D294" s="2"/>
      <c r="E294" s="2"/>
      <c r="F294" s="2"/>
      <c r="G294" s="2"/>
      <c r="H294" s="2"/>
      <c r="I294" s="2"/>
      <c r="J294" s="2"/>
      <c r="K294" s="2"/>
      <c r="L294" s="2"/>
      <c r="M294" s="2"/>
      <c r="N294" s="2"/>
      <c r="O294" s="2"/>
      <c r="P294" s="2"/>
    </row>
    <row r="295" spans="1:16" x14ac:dyDescent="0.25">
      <c r="A295" s="2"/>
      <c r="B295" s="2"/>
      <c r="C295" s="2"/>
      <c r="D295" s="2"/>
      <c r="E295" s="2"/>
      <c r="F295" s="2"/>
      <c r="G295" s="2"/>
      <c r="H295" s="2"/>
      <c r="I295" s="2"/>
      <c r="J295" s="2"/>
      <c r="K295" s="2"/>
      <c r="L295" s="2"/>
      <c r="M295" s="2"/>
      <c r="N295" s="2"/>
      <c r="O295" s="2"/>
      <c r="P295" s="2"/>
    </row>
    <row r="296" spans="1:16" x14ac:dyDescent="0.25">
      <c r="A296" s="2"/>
      <c r="B296" s="2"/>
      <c r="C296" s="2"/>
      <c r="D296" s="2"/>
      <c r="E296" s="2"/>
      <c r="F296" s="2"/>
      <c r="G296" s="2"/>
      <c r="H296" s="2"/>
      <c r="I296" s="2"/>
      <c r="J296" s="2"/>
      <c r="K296" s="2"/>
      <c r="L296" s="2"/>
      <c r="M296" s="2"/>
      <c r="N296" s="2"/>
      <c r="O296" s="2"/>
      <c r="P296" s="2"/>
    </row>
    <row r="297" spans="1:16" x14ac:dyDescent="0.25">
      <c r="A297" s="2"/>
      <c r="B297" s="2"/>
      <c r="C297" s="2"/>
      <c r="D297" s="2"/>
      <c r="E297" s="2"/>
      <c r="F297" s="2"/>
      <c r="G297" s="2"/>
      <c r="H297" s="2"/>
      <c r="I297" s="2"/>
      <c r="J297" s="2"/>
      <c r="K297" s="2"/>
      <c r="L297" s="2"/>
      <c r="M297" s="2"/>
      <c r="N297" s="2"/>
      <c r="O297" s="2"/>
      <c r="P297" s="2"/>
    </row>
    <row r="298" spans="1:16" x14ac:dyDescent="0.25">
      <c r="A298" s="2"/>
      <c r="B298" s="2"/>
      <c r="C298" s="2"/>
      <c r="D298" s="2"/>
      <c r="E298" s="2"/>
      <c r="F298" s="2"/>
      <c r="G298" s="2"/>
      <c r="H298" s="2"/>
      <c r="I298" s="2"/>
      <c r="J298" s="2"/>
      <c r="K298" s="2"/>
      <c r="L298" s="2"/>
      <c r="M298" s="2"/>
      <c r="N298" s="2"/>
      <c r="O298" s="2"/>
      <c r="P298" s="2"/>
    </row>
    <row r="299" spans="1:16" x14ac:dyDescent="0.25">
      <c r="A299" s="2"/>
      <c r="B299" s="2"/>
      <c r="C299" s="2"/>
      <c r="D299" s="2"/>
      <c r="E299" s="2"/>
      <c r="F299" s="2"/>
      <c r="G299" s="2"/>
      <c r="H299" s="2"/>
      <c r="I299" s="2"/>
      <c r="J299" s="2"/>
      <c r="K299" s="2"/>
      <c r="L299" s="2"/>
      <c r="M299" s="2"/>
      <c r="N299" s="2"/>
      <c r="O299" s="2"/>
      <c r="P299" s="2"/>
    </row>
    <row r="300" spans="1:16" x14ac:dyDescent="0.25">
      <c r="A300" s="2"/>
      <c r="B300" s="2"/>
      <c r="C300" s="2"/>
      <c r="D300" s="2"/>
      <c r="E300" s="2"/>
      <c r="F300" s="2"/>
      <c r="G300" s="2"/>
      <c r="H300" s="2"/>
      <c r="I300" s="2"/>
      <c r="J300" s="2"/>
      <c r="K300" s="2"/>
      <c r="L300" s="2"/>
      <c r="M300" s="2"/>
      <c r="N300" s="2"/>
      <c r="O300" s="2"/>
      <c r="P300" s="2"/>
    </row>
  </sheetData>
  <sheetProtection algorithmName="SHA-512" hashValue="BppTK0V901qKw3yvVXvi3h4PRW0dhLuI8noFGG8qzr2zI1X45dq9l2Fr3KqQV0Z4JppRqGM/4cifwPNbv1jnvg==" saltValue="FxdfCIv6NM83srQbM4s+pQ==" spinCount="100000" sheet="1" objects="1" scenarios="1" formatCells="0" formatColumns="0" formatRows="0" sort="0"/>
  <autoFilter ref="A18:P284">
    <filterColumn colId="2">
      <filters>
        <filter val="1 027"/>
        <filter val="1 050"/>
        <filter val="1 050 569"/>
        <filter val="1 177 727"/>
        <filter val="1 183 553"/>
        <filter val="1 202 544"/>
        <filter val="1 400"/>
        <filter val="1 500"/>
        <filter val="1 515"/>
        <filter val="1 545"/>
        <filter val="10 550"/>
        <filter val="102"/>
        <filter val="12 303"/>
        <filter val="12 663"/>
        <filter val="12 758"/>
        <filter val="127 158"/>
        <filter val="135"/>
        <filter val="14 991"/>
        <filter val="15 009"/>
        <filter val="15 103"/>
        <filter val="16 834"/>
        <filter val="17 288"/>
        <filter val="187"/>
        <filter val="2 001"/>
        <filter val="2 214"/>
        <filter val="2 300"/>
        <filter val="2 698"/>
        <filter val="2 926"/>
        <filter val="200"/>
        <filter val="200 267"/>
        <filter val="24 817"/>
        <filter val="250"/>
        <filter val="262 106"/>
        <filter val="3 131"/>
        <filter val="3 419"/>
        <filter val="3 444"/>
        <filter val="3 740"/>
        <filter val="34 468"/>
        <filter val="35 927"/>
        <filter val="360"/>
        <filter val="4 204"/>
        <filter val="4 731"/>
        <filter val="40 207"/>
        <filter val="43 051"/>
        <filter val="48 317"/>
        <filter val="490"/>
        <filter val="5 486"/>
        <filter val="50"/>
        <filter val="52"/>
        <filter val="564"/>
        <filter val="6 328"/>
        <filter val="-6 328"/>
        <filter val="61 839"/>
        <filter val="617"/>
        <filter val="66 802"/>
        <filter val="680"/>
        <filter val="7 346"/>
        <filter val="7 547"/>
        <filter val="737 846"/>
        <filter val="753"/>
        <filter val="788 463"/>
        <filter val="9 219"/>
        <filter val="9 714"/>
        <filter val="92 503"/>
      </filters>
    </filterColumn>
  </autoFilter>
  <mergeCells count="31">
    <mergeCell ref="C7:P7"/>
    <mergeCell ref="A2:P2"/>
    <mergeCell ref="C3:P3"/>
    <mergeCell ref="C4:P4"/>
    <mergeCell ref="C5:P5"/>
    <mergeCell ref="C6:P6"/>
    <mergeCell ref="C13:P13"/>
    <mergeCell ref="P16:P17"/>
    <mergeCell ref="M16:M17"/>
    <mergeCell ref="N16:N17"/>
    <mergeCell ref="O16:O17"/>
    <mergeCell ref="C8:P8"/>
    <mergeCell ref="C9:P9"/>
    <mergeCell ref="C10:P10"/>
    <mergeCell ref="C11:P11"/>
    <mergeCell ref="C12:P12"/>
    <mergeCell ref="A273:B273"/>
    <mergeCell ref="A274:B274"/>
    <mergeCell ref="J16:J17"/>
    <mergeCell ref="K16:K17"/>
    <mergeCell ref="L16:L17"/>
    <mergeCell ref="A15:A17"/>
    <mergeCell ref="B15:B17"/>
    <mergeCell ref="C15:P15"/>
    <mergeCell ref="C16:C17"/>
    <mergeCell ref="D16:D17"/>
    <mergeCell ref="E16:E17"/>
    <mergeCell ref="F16:F17"/>
    <mergeCell ref="G16:G17"/>
    <mergeCell ref="H16:H17"/>
    <mergeCell ref="I16:I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11.pielikums Jūrmalas pilsētas domes
2020.gada 17.decembra saistošajiem noteikumiem Nr.38
(protokols Nr.23, 14.punkts)</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26</vt:i4>
      </vt:variant>
    </vt:vector>
  </HeadingPairs>
  <TitlesOfParts>
    <vt:vector size="55" baseType="lpstr">
      <vt:lpstr>08.4.1.</vt:lpstr>
      <vt:lpstr>09.2.1.</vt:lpstr>
      <vt:lpstr>09.3.1.</vt:lpstr>
      <vt:lpstr>09.5.1.</vt:lpstr>
      <vt:lpstr>09.6.1.</vt:lpstr>
      <vt:lpstr>09.7.1.</vt:lpstr>
      <vt:lpstr>09.8.1.</vt:lpstr>
      <vt:lpstr>09.9.1.</vt:lpstr>
      <vt:lpstr>09.11.1.</vt:lpstr>
      <vt:lpstr>09.23.1.</vt:lpstr>
      <vt:lpstr>09.24.1.</vt:lpstr>
      <vt:lpstr>09.27.1.</vt:lpstr>
      <vt:lpstr>09.29.1.</vt:lpstr>
      <vt:lpstr>07.2.1.</vt:lpstr>
      <vt:lpstr>10.2.5.</vt:lpstr>
      <vt:lpstr>10.2.6.</vt:lpstr>
      <vt:lpstr>30.piel.</vt:lpstr>
      <vt:lpstr>33.piel.</vt:lpstr>
      <vt:lpstr>03.1.1.</vt:lpstr>
      <vt:lpstr>04.1.7.</vt:lpstr>
      <vt:lpstr>04.1.19.</vt:lpstr>
      <vt:lpstr>06.1.1.</vt:lpstr>
      <vt:lpstr>09.26.1.</vt:lpstr>
      <vt:lpstr>20.piel.</vt:lpstr>
      <vt:lpstr>09.20.1.</vt:lpstr>
      <vt:lpstr>09.21.1.</vt:lpstr>
      <vt:lpstr>09.22.1.</vt:lpstr>
      <vt:lpstr>06.1.6.</vt:lpstr>
      <vt:lpstr>12.piel.</vt:lpstr>
      <vt:lpstr>'03.1.1.'!Print_Titles</vt:lpstr>
      <vt:lpstr>'04.1.19.'!Print_Titles</vt:lpstr>
      <vt:lpstr>'04.1.7.'!Print_Titles</vt:lpstr>
      <vt:lpstr>'06.1.1.'!Print_Titles</vt:lpstr>
      <vt:lpstr>'06.1.6.'!Print_Titles</vt:lpstr>
      <vt:lpstr>'07.2.1.'!Print_Titles</vt:lpstr>
      <vt:lpstr>'08.4.1.'!Print_Titles</vt:lpstr>
      <vt:lpstr>'09.11.1.'!Print_Titles</vt:lpstr>
      <vt:lpstr>'09.2.1.'!Print_Titles</vt:lpstr>
      <vt:lpstr>'09.20.1.'!Print_Titles</vt:lpstr>
      <vt:lpstr>'09.21.1.'!Print_Titles</vt:lpstr>
      <vt:lpstr>'09.22.1.'!Print_Titles</vt:lpstr>
      <vt:lpstr>'09.23.1.'!Print_Titles</vt:lpstr>
      <vt:lpstr>'09.24.1.'!Print_Titles</vt:lpstr>
      <vt:lpstr>'09.26.1.'!Print_Titles</vt:lpstr>
      <vt:lpstr>'09.27.1.'!Print_Titles</vt:lpstr>
      <vt:lpstr>'09.29.1.'!Print_Titles</vt:lpstr>
      <vt:lpstr>'09.3.1.'!Print_Titles</vt:lpstr>
      <vt:lpstr>'09.5.1.'!Print_Titles</vt:lpstr>
      <vt:lpstr>'09.6.1.'!Print_Titles</vt:lpstr>
      <vt:lpstr>'09.7.1.'!Print_Titles</vt:lpstr>
      <vt:lpstr>'09.8.1.'!Print_Titles</vt:lpstr>
      <vt:lpstr>'09.9.1.'!Print_Titles</vt:lpstr>
      <vt:lpstr>'10.2.5.'!Print_Titles</vt:lpstr>
      <vt:lpstr>'10.2.6.'!Print_Titles</vt:lpstr>
      <vt:lpstr>'20.piel.'!Print_Titles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Anna Pjatova</cp:lastModifiedBy>
  <cp:lastPrinted>2020-12-18T12:53:32Z</cp:lastPrinted>
  <dcterms:created xsi:type="dcterms:W3CDTF">2020-12-09T13:54:25Z</dcterms:created>
  <dcterms:modified xsi:type="dcterms:W3CDTF">2020-12-18T12:53:54Z</dcterms:modified>
</cp:coreProperties>
</file>