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_grozij_27.03.2020_DS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Ienemumi!$A$7:$AJ$158</definedName>
    <definedName name="_xlnm._FilterDatabase" localSheetId="0" hidden="1">Izdevumi!$A$9:$BP$303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Ienemumi!$A$4:$AJ$158</definedName>
    <definedName name="Z_C32C0FCD_AE7D_41A3_975E_D7367DDEA994_.wvu.PrintArea" localSheetId="0" hidden="1">Izdevumi!$B$4:$BN$303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P245" i="1" l="1"/>
  <c r="BB86" i="1"/>
  <c r="BA86" i="1" s="1"/>
  <c r="AU86" i="1"/>
  <c r="AT86" i="1" s="1"/>
  <c r="AH86" i="1"/>
  <c r="AG86" i="1" s="1"/>
  <c r="H86" i="1"/>
  <c r="G86" i="1" s="1"/>
  <c r="U86" i="1"/>
  <c r="T86" i="1"/>
  <c r="D86" i="1"/>
  <c r="E86" i="1" l="1"/>
  <c r="P227" i="1" l="1"/>
  <c r="BB84" i="1" l="1"/>
  <c r="BA84" i="1" s="1"/>
  <c r="AU84" i="1"/>
  <c r="AT84" i="1" s="1"/>
  <c r="AH84" i="1"/>
  <c r="AG84" i="1" s="1"/>
  <c r="U84" i="1"/>
  <c r="T84" i="1" s="1"/>
  <c r="H84" i="1"/>
  <c r="G84" i="1" s="1"/>
  <c r="D84" i="1"/>
  <c r="E84" i="1" l="1"/>
  <c r="I68" i="4" l="1"/>
  <c r="X72" i="4"/>
  <c r="W72" i="4"/>
  <c r="I72" i="4"/>
  <c r="P246" i="1"/>
  <c r="BB168" i="1" l="1"/>
  <c r="BA168" i="1" s="1"/>
  <c r="AU168" i="1"/>
  <c r="AT168" i="1" s="1"/>
  <c r="AH168" i="1"/>
  <c r="AG168" i="1" s="1"/>
  <c r="U168" i="1"/>
  <c r="T168" i="1" s="1"/>
  <c r="H168" i="1"/>
  <c r="G168" i="1" s="1"/>
  <c r="D168" i="1"/>
  <c r="U120" i="1"/>
  <c r="T120" i="1" s="1"/>
  <c r="AH120" i="1"/>
  <c r="AG120" i="1" s="1"/>
  <c r="AU120" i="1"/>
  <c r="AT120" i="1" s="1"/>
  <c r="BB120" i="1"/>
  <c r="BA120" i="1" s="1"/>
  <c r="H120" i="1"/>
  <c r="G120" i="1" s="1"/>
  <c r="D120" i="1"/>
  <c r="BB108" i="1"/>
  <c r="BA108" i="1" s="1"/>
  <c r="AU108" i="1"/>
  <c r="AT108" i="1" s="1"/>
  <c r="AH108" i="1"/>
  <c r="AG108" i="1" s="1"/>
  <c r="U108" i="1"/>
  <c r="T108" i="1" s="1"/>
  <c r="H108" i="1"/>
  <c r="G108" i="1" s="1"/>
  <c r="D108" i="1"/>
  <c r="E168" i="1" l="1"/>
  <c r="E120" i="1"/>
  <c r="E108" i="1"/>
  <c r="AI155" i="4" l="1"/>
  <c r="V155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4" i="4"/>
  <c r="H152" i="4" s="1"/>
  <c r="G155" i="4"/>
  <c r="F155" i="4" s="1"/>
  <c r="U155" i="4" l="1"/>
  <c r="H72" i="4"/>
  <c r="BC248" i="1"/>
  <c r="M246" i="1"/>
  <c r="M248" i="1"/>
  <c r="M252" i="1"/>
  <c r="M245" i="1"/>
  <c r="AJ155" i="4" l="1"/>
  <c r="M266" i="1"/>
  <c r="M267" i="1"/>
  <c r="AI122" i="4"/>
  <c r="V122" i="4"/>
  <c r="U122" i="4" s="1"/>
  <c r="G122" i="4"/>
  <c r="F122" i="4" s="1"/>
  <c r="AJ122" i="4" l="1"/>
  <c r="AI253" i="1" l="1"/>
  <c r="H90" i="4"/>
  <c r="M90" i="1" l="1"/>
  <c r="M73" i="1"/>
  <c r="M211" i="1" l="1"/>
  <c r="BC43" i="1" l="1"/>
  <c r="BC247" i="1"/>
  <c r="H69" i="4"/>
  <c r="M247" i="1"/>
  <c r="M251" i="1"/>
  <c r="AI39" i="1"/>
  <c r="H100" i="4"/>
  <c r="H99" i="4"/>
  <c r="H103" i="4" l="1"/>
  <c r="H102" i="4"/>
  <c r="H101" i="4"/>
  <c r="F245" i="1" l="1"/>
  <c r="AI104" i="4" l="1"/>
  <c r="V104" i="4"/>
  <c r="U104" i="4" s="1"/>
  <c r="G104" i="4"/>
  <c r="F104" i="4" s="1"/>
  <c r="AJ104" i="4" l="1"/>
  <c r="AI254" i="1"/>
  <c r="BC254" i="1"/>
  <c r="BC245" i="1"/>
  <c r="E102" i="4" l="1"/>
  <c r="H249" i="1"/>
  <c r="G249" i="1" s="1"/>
  <c r="E249" i="1" s="1"/>
  <c r="BB256" i="1"/>
  <c r="BA256" i="1" s="1"/>
  <c r="AU256" i="1"/>
  <c r="AT256" i="1" s="1"/>
  <c r="AH256" i="1"/>
  <c r="AG256" i="1" s="1"/>
  <c r="U256" i="1"/>
  <c r="T256" i="1" s="1"/>
  <c r="H256" i="1"/>
  <c r="G256" i="1" s="1"/>
  <c r="V23" i="1"/>
  <c r="E256" i="1" l="1"/>
  <c r="H68" i="4" l="1"/>
  <c r="H114" i="4"/>
  <c r="F253" i="1" l="1"/>
  <c r="E101" i="4"/>
  <c r="E100" i="4"/>
  <c r="E99" i="4"/>
  <c r="BB173" i="1" l="1"/>
  <c r="BA173" i="1" s="1"/>
  <c r="AU173" i="1"/>
  <c r="AT173" i="1" s="1"/>
  <c r="AH173" i="1"/>
  <c r="AG173" i="1" s="1"/>
  <c r="U173" i="1"/>
  <c r="T173" i="1" s="1"/>
  <c r="H173" i="1"/>
  <c r="G173" i="1" s="1"/>
  <c r="E173" i="1" l="1"/>
  <c r="H109" i="4" l="1"/>
  <c r="V261" i="1" l="1"/>
  <c r="V262" i="1"/>
  <c r="V260" i="1"/>
  <c r="H110" i="4"/>
  <c r="H107" i="4"/>
  <c r="H106" i="4"/>
  <c r="BB144" i="1" l="1"/>
  <c r="BA144" i="1" s="1"/>
  <c r="BB145" i="1"/>
  <c r="BA145" i="1" s="1"/>
  <c r="AU144" i="1"/>
  <c r="AT144" i="1" s="1"/>
  <c r="AU145" i="1"/>
  <c r="AT145" i="1" s="1"/>
  <c r="AH144" i="1"/>
  <c r="AG144" i="1" s="1"/>
  <c r="AH145" i="1"/>
  <c r="AG145" i="1" s="1"/>
  <c r="U144" i="1"/>
  <c r="T144" i="1" s="1"/>
  <c r="U145" i="1"/>
  <c r="T145" i="1" s="1"/>
  <c r="H144" i="1"/>
  <c r="G144" i="1" s="1"/>
  <c r="H145" i="1"/>
  <c r="G145" i="1" s="1"/>
  <c r="E145" i="1" l="1"/>
  <c r="E144" i="1"/>
  <c r="H76" i="4" l="1"/>
  <c r="H85" i="4" l="1"/>
  <c r="H94" i="4" l="1"/>
  <c r="H117" i="4" l="1"/>
  <c r="BC246" i="1" l="1"/>
  <c r="AI31" i="1"/>
  <c r="H111" i="4" l="1"/>
  <c r="M191" i="1" l="1"/>
  <c r="BC137" i="1" l="1"/>
  <c r="W94" i="4"/>
  <c r="BB63" i="1" l="1"/>
  <c r="BA63" i="1" s="1"/>
  <c r="AU63" i="1"/>
  <c r="AT63" i="1" s="1"/>
  <c r="AH63" i="1"/>
  <c r="AG63" i="1" s="1"/>
  <c r="U63" i="1"/>
  <c r="T63" i="1" s="1"/>
  <c r="H63" i="1"/>
  <c r="G63" i="1" s="1"/>
  <c r="E63" i="1" l="1"/>
  <c r="AI48" i="4" l="1"/>
  <c r="E47" i="4" l="1"/>
  <c r="E45" i="4" s="1"/>
  <c r="AI47" i="4"/>
  <c r="AH47" i="4"/>
  <c r="AH45" i="4" s="1"/>
  <c r="AG47" i="4"/>
  <c r="AG45" i="4" s="1"/>
  <c r="AF47" i="4"/>
  <c r="AF45" i="4" s="1"/>
  <c r="AE47" i="4"/>
  <c r="AE45" i="4" s="1"/>
  <c r="AD47" i="4"/>
  <c r="AD45" i="4" s="1"/>
  <c r="AC47" i="4"/>
  <c r="AC45" i="4" s="1"/>
  <c r="AB47" i="4"/>
  <c r="AB45" i="4" s="1"/>
  <c r="AA47" i="4"/>
  <c r="AA45" i="4" s="1"/>
  <c r="Z47" i="4"/>
  <c r="Z45" i="4" s="1"/>
  <c r="Y47" i="4"/>
  <c r="Y45" i="4" s="1"/>
  <c r="X47" i="4"/>
  <c r="X45" i="4" s="1"/>
  <c r="W47" i="4"/>
  <c r="W45" i="4" s="1"/>
  <c r="V47" i="4"/>
  <c r="U47" i="4"/>
  <c r="T47" i="4"/>
  <c r="T45" i="4" s="1"/>
  <c r="S47" i="4"/>
  <c r="S45" i="4" s="1"/>
  <c r="R47" i="4"/>
  <c r="R45" i="4" s="1"/>
  <c r="Q47" i="4"/>
  <c r="Q45" i="4" s="1"/>
  <c r="P47" i="4"/>
  <c r="P45" i="4" s="1"/>
  <c r="O47" i="4"/>
  <c r="O45" i="4" s="1"/>
  <c r="N47" i="4"/>
  <c r="N45" i="4" s="1"/>
  <c r="M47" i="4"/>
  <c r="M45" i="4" s="1"/>
  <c r="L47" i="4"/>
  <c r="L45" i="4" s="1"/>
  <c r="K47" i="4"/>
  <c r="K45" i="4" s="1"/>
  <c r="J47" i="4"/>
  <c r="J45" i="4" s="1"/>
  <c r="I47" i="4"/>
  <c r="I45" i="4" s="1"/>
  <c r="H47" i="4"/>
  <c r="H45" i="4" s="1"/>
  <c r="G48" i="4"/>
  <c r="F48" i="4" s="1"/>
  <c r="G47" i="4" l="1"/>
  <c r="F47" i="4"/>
  <c r="AJ48" i="4"/>
  <c r="AJ47" i="4" s="1"/>
  <c r="H65" i="4"/>
  <c r="BB201" i="1" l="1"/>
  <c r="BA201" i="1" s="1"/>
  <c r="AU201" i="1"/>
  <c r="AT201" i="1" s="1"/>
  <c r="AH201" i="1"/>
  <c r="AG201" i="1" s="1"/>
  <c r="U201" i="1"/>
  <c r="T201" i="1" s="1"/>
  <c r="H201" i="1"/>
  <c r="G201" i="1" s="1"/>
  <c r="E201" i="1" l="1"/>
  <c r="BB143" i="1" l="1"/>
  <c r="BA143" i="1" s="1"/>
  <c r="AU143" i="1"/>
  <c r="AT143" i="1" s="1"/>
  <c r="AH143" i="1"/>
  <c r="AG143" i="1" s="1"/>
  <c r="U143" i="1"/>
  <c r="T143" i="1" s="1"/>
  <c r="H143" i="1"/>
  <c r="G143" i="1" s="1"/>
  <c r="E143" i="1" l="1"/>
  <c r="BB216" i="1" l="1"/>
  <c r="BA216" i="1" s="1"/>
  <c r="AU216" i="1"/>
  <c r="AT216" i="1" s="1"/>
  <c r="AH216" i="1"/>
  <c r="AG216" i="1" s="1"/>
  <c r="U216" i="1"/>
  <c r="T216" i="1" s="1"/>
  <c r="H216" i="1"/>
  <c r="G216" i="1" s="1"/>
  <c r="E216" i="1" l="1"/>
  <c r="BB215" i="1" l="1"/>
  <c r="BA215" i="1" s="1"/>
  <c r="AU215" i="1"/>
  <c r="AT215" i="1" s="1"/>
  <c r="AH215" i="1"/>
  <c r="AG215" i="1" s="1"/>
  <c r="U215" i="1"/>
  <c r="T215" i="1" s="1"/>
  <c r="H215" i="1"/>
  <c r="G215" i="1" s="1"/>
  <c r="E215" i="1" l="1"/>
  <c r="BB221" i="1" l="1"/>
  <c r="BA221" i="1" s="1"/>
  <c r="AU221" i="1"/>
  <c r="AT221" i="1" s="1"/>
  <c r="AH221" i="1"/>
  <c r="AG221" i="1" s="1"/>
  <c r="U221" i="1"/>
  <c r="T221" i="1" s="1"/>
  <c r="H221" i="1"/>
  <c r="G221" i="1" s="1"/>
  <c r="E221" i="1" l="1"/>
  <c r="BB24" i="1" l="1"/>
  <c r="BA24" i="1" s="1"/>
  <c r="AU24" i="1"/>
  <c r="AT24" i="1" s="1"/>
  <c r="AH24" i="1"/>
  <c r="AG24" i="1" s="1"/>
  <c r="U24" i="1"/>
  <c r="T24" i="1" s="1"/>
  <c r="H24" i="1"/>
  <c r="G24" i="1" s="1"/>
  <c r="D24" i="1"/>
  <c r="E24" i="1" l="1"/>
  <c r="AJ153" i="4" l="1"/>
  <c r="AI149" i="4"/>
  <c r="AI148" i="4"/>
  <c r="AI143" i="4"/>
  <c r="AI142" i="4"/>
  <c r="AI141" i="4"/>
  <c r="AI140" i="4"/>
  <c r="AI139" i="4"/>
  <c r="AI135" i="4"/>
  <c r="AI134" i="4"/>
  <c r="AI128" i="4"/>
  <c r="AI127" i="4"/>
  <c r="AI126" i="4"/>
  <c r="AI125" i="4"/>
  <c r="AI124" i="4"/>
  <c r="AI123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3" i="4"/>
  <c r="AI102" i="4"/>
  <c r="AI101" i="4"/>
  <c r="AI100" i="4"/>
  <c r="AI94" i="4"/>
  <c r="AI93" i="4"/>
  <c r="AI92" i="4" s="1"/>
  <c r="AI90" i="4"/>
  <c r="AI89" i="4"/>
  <c r="AI88" i="4"/>
  <c r="AI86" i="4"/>
  <c r="AI85" i="4"/>
  <c r="AI83" i="4"/>
  <c r="AI82" i="4" s="1"/>
  <c r="AI81" i="4"/>
  <c r="AI80" i="4"/>
  <c r="AI79" i="4"/>
  <c r="AI76" i="4"/>
  <c r="AI75" i="4"/>
  <c r="AI71" i="4"/>
  <c r="AI69" i="4"/>
  <c r="AI68" i="4"/>
  <c r="AI65" i="4"/>
  <c r="AI64" i="4" s="1"/>
  <c r="AI56" i="4"/>
  <c r="AI63" i="4"/>
  <c r="AI62" i="4"/>
  <c r="AI61" i="4"/>
  <c r="AI59" i="4"/>
  <c r="AI54" i="4"/>
  <c r="AI53" i="4" s="1"/>
  <c r="AI52" i="4" s="1"/>
  <c r="AI46" i="4"/>
  <c r="AI45" i="4" s="1"/>
  <c r="AI43" i="4"/>
  <c r="AI42" i="4"/>
  <c r="AI41" i="4"/>
  <c r="AI40" i="4"/>
  <c r="AI38" i="4"/>
  <c r="AI37" i="4"/>
  <c r="AI34" i="4"/>
  <c r="AI33" i="4" s="1"/>
  <c r="AI32" i="4" s="1"/>
  <c r="AI31" i="4"/>
  <c r="AI30" i="4" s="1"/>
  <c r="AI29" i="4" s="1"/>
  <c r="AI28" i="4"/>
  <c r="AI27" i="4" s="1"/>
  <c r="AI24" i="4"/>
  <c r="AI22" i="4"/>
  <c r="AI21" i="4"/>
  <c r="AI18" i="4"/>
  <c r="AI14" i="4"/>
  <c r="AI13" i="4"/>
  <c r="V154" i="4"/>
  <c r="V149" i="4"/>
  <c r="U149" i="4" s="1"/>
  <c r="V148" i="4"/>
  <c r="U148" i="4" s="1"/>
  <c r="V143" i="4"/>
  <c r="U143" i="4" s="1"/>
  <c r="V142" i="4"/>
  <c r="U142" i="4" s="1"/>
  <c r="V141" i="4"/>
  <c r="U141" i="4" s="1"/>
  <c r="V140" i="4"/>
  <c r="U140" i="4" s="1"/>
  <c r="V139" i="4"/>
  <c r="U139" i="4" s="1"/>
  <c r="V135" i="4"/>
  <c r="U135" i="4" s="1"/>
  <c r="V134" i="4"/>
  <c r="U134" i="4" s="1"/>
  <c r="V128" i="4"/>
  <c r="V127" i="4"/>
  <c r="U127" i="4" s="1"/>
  <c r="V126" i="4"/>
  <c r="U126" i="4" s="1"/>
  <c r="V125" i="4"/>
  <c r="U125" i="4" s="1"/>
  <c r="V124" i="4"/>
  <c r="U124" i="4" s="1"/>
  <c r="V123" i="4"/>
  <c r="U123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103" i="4"/>
  <c r="U103" i="4" s="1"/>
  <c r="V102" i="4"/>
  <c r="U102" i="4" s="1"/>
  <c r="V101" i="4"/>
  <c r="V100" i="4"/>
  <c r="U100" i="4" s="1"/>
  <c r="V99" i="4"/>
  <c r="U99" i="4" s="1"/>
  <c r="V94" i="4"/>
  <c r="U94" i="4" s="1"/>
  <c r="V93" i="4"/>
  <c r="V90" i="4"/>
  <c r="U90" i="4" s="1"/>
  <c r="V89" i="4"/>
  <c r="U89" i="4" s="1"/>
  <c r="V88" i="4"/>
  <c r="U88" i="4" s="1"/>
  <c r="V86" i="4"/>
  <c r="V85" i="4"/>
  <c r="U85" i="4" s="1"/>
  <c r="V83" i="4"/>
  <c r="U83" i="4" s="1"/>
  <c r="U82" i="4" s="1"/>
  <c r="V81" i="4"/>
  <c r="U81" i="4" s="1"/>
  <c r="V80" i="4"/>
  <c r="V79" i="4"/>
  <c r="U79" i="4" s="1"/>
  <c r="V76" i="4"/>
  <c r="U76" i="4" s="1"/>
  <c r="V75" i="4"/>
  <c r="U75" i="4" s="1"/>
  <c r="V72" i="4"/>
  <c r="V71" i="4"/>
  <c r="U71" i="4" s="1"/>
  <c r="V69" i="4"/>
  <c r="U69" i="4" s="1"/>
  <c r="V68" i="4"/>
  <c r="U68" i="4" s="1"/>
  <c r="V65" i="4"/>
  <c r="V56" i="4"/>
  <c r="U56" i="4" s="1"/>
  <c r="V63" i="4"/>
  <c r="U63" i="4" s="1"/>
  <c r="V62" i="4"/>
  <c r="U62" i="4" s="1"/>
  <c r="V61" i="4"/>
  <c r="V59" i="4"/>
  <c r="U59" i="4" s="1"/>
  <c r="V54" i="4"/>
  <c r="V53" i="4" s="1"/>
  <c r="V52" i="4" s="1"/>
  <c r="V51" i="4"/>
  <c r="U51" i="4" s="1"/>
  <c r="U50" i="4" s="1"/>
  <c r="V46" i="4"/>
  <c r="V45" i="4" s="1"/>
  <c r="V43" i="4"/>
  <c r="U43" i="4" s="1"/>
  <c r="V42" i="4"/>
  <c r="U42" i="4" s="1"/>
  <c r="V41" i="4"/>
  <c r="U41" i="4" s="1"/>
  <c r="V40" i="4"/>
  <c r="U40" i="4" s="1"/>
  <c r="V38" i="4"/>
  <c r="V37" i="4"/>
  <c r="U37" i="4" s="1"/>
  <c r="V34" i="4"/>
  <c r="V33" i="4" s="1"/>
  <c r="V32" i="4" s="1"/>
  <c r="V31" i="4"/>
  <c r="V30" i="4" s="1"/>
  <c r="V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U18" i="4" s="1"/>
  <c r="V14" i="4"/>
  <c r="U14" i="4" s="1"/>
  <c r="V13" i="4"/>
  <c r="U13" i="4" s="1"/>
  <c r="U128" i="4"/>
  <c r="G154" i="4"/>
  <c r="G152" i="4" s="1"/>
  <c r="G149" i="4"/>
  <c r="F149" i="4" s="1"/>
  <c r="G148" i="4"/>
  <c r="F148" i="4" s="1"/>
  <c r="G143" i="4"/>
  <c r="F143" i="4" s="1"/>
  <c r="G142" i="4"/>
  <c r="F142" i="4" s="1"/>
  <c r="G141" i="4"/>
  <c r="F141" i="4" s="1"/>
  <c r="G140" i="4"/>
  <c r="F140" i="4" s="1"/>
  <c r="G139" i="4"/>
  <c r="F139" i="4" s="1"/>
  <c r="G135" i="4"/>
  <c r="G134" i="4"/>
  <c r="F134" i="4" s="1"/>
  <c r="AJ134" i="4" s="1"/>
  <c r="G128" i="4"/>
  <c r="F128" i="4" s="1"/>
  <c r="G127" i="4"/>
  <c r="G126" i="4"/>
  <c r="F126" i="4" s="1"/>
  <c r="G125" i="4"/>
  <c r="F125" i="4" s="1"/>
  <c r="G124" i="4"/>
  <c r="F124" i="4" s="1"/>
  <c r="G123" i="4"/>
  <c r="F123" i="4" s="1"/>
  <c r="G121" i="4"/>
  <c r="F121" i="4" s="1"/>
  <c r="G120" i="4"/>
  <c r="F120" i="4" s="1"/>
  <c r="G119" i="4"/>
  <c r="F119" i="4" s="1"/>
  <c r="G118" i="4"/>
  <c r="F118" i="4" s="1"/>
  <c r="G117" i="4"/>
  <c r="F117" i="4" s="1"/>
  <c r="G116" i="4"/>
  <c r="F116" i="4" s="1"/>
  <c r="AJ116" i="4" s="1"/>
  <c r="G115" i="4"/>
  <c r="F115" i="4" s="1"/>
  <c r="G114" i="4"/>
  <c r="F114" i="4" s="1"/>
  <c r="G113" i="4"/>
  <c r="F113" i="4" s="1"/>
  <c r="G112" i="4"/>
  <c r="F112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103" i="4"/>
  <c r="F103" i="4" s="1"/>
  <c r="AJ103" i="4" s="1"/>
  <c r="G102" i="4"/>
  <c r="F102" i="4" s="1"/>
  <c r="G101" i="4"/>
  <c r="F101" i="4" s="1"/>
  <c r="G100" i="4"/>
  <c r="F100" i="4" s="1"/>
  <c r="G99" i="4"/>
  <c r="G94" i="4"/>
  <c r="F94" i="4" s="1"/>
  <c r="G93" i="4"/>
  <c r="F93" i="4" s="1"/>
  <c r="F92" i="4" s="1"/>
  <c r="G90" i="4"/>
  <c r="F90" i="4" s="1"/>
  <c r="G89" i="4"/>
  <c r="F89" i="4" s="1"/>
  <c r="G88" i="4"/>
  <c r="F88" i="4" s="1"/>
  <c r="G86" i="4"/>
  <c r="F86" i="4" s="1"/>
  <c r="G85" i="4"/>
  <c r="F85" i="4" s="1"/>
  <c r="G83" i="4"/>
  <c r="F83" i="4" s="1"/>
  <c r="F82" i="4" s="1"/>
  <c r="G81" i="4"/>
  <c r="F81" i="4" s="1"/>
  <c r="G80" i="4"/>
  <c r="F80" i="4" s="1"/>
  <c r="G79" i="4"/>
  <c r="G76" i="4"/>
  <c r="F76" i="4" s="1"/>
  <c r="G75" i="4"/>
  <c r="F75" i="4" s="1"/>
  <c r="G72" i="4"/>
  <c r="G71" i="4"/>
  <c r="G69" i="4"/>
  <c r="F69" i="4" s="1"/>
  <c r="G68" i="4"/>
  <c r="F68" i="4" s="1"/>
  <c r="G65" i="4"/>
  <c r="F65" i="4" s="1"/>
  <c r="F64" i="4" s="1"/>
  <c r="G63" i="4"/>
  <c r="F63" i="4" s="1"/>
  <c r="G62" i="4"/>
  <c r="F62" i="4" s="1"/>
  <c r="G61" i="4"/>
  <c r="F61" i="4" s="1"/>
  <c r="G59" i="4"/>
  <c r="F59" i="4" s="1"/>
  <c r="G58" i="4"/>
  <c r="G57" i="4" s="1"/>
  <c r="G56" i="4"/>
  <c r="F56" i="4" s="1"/>
  <c r="G54" i="4"/>
  <c r="F54" i="4" s="1"/>
  <c r="F53" i="4" s="1"/>
  <c r="F52" i="4" s="1"/>
  <c r="G51" i="4"/>
  <c r="G46" i="4"/>
  <c r="G43" i="4"/>
  <c r="F43" i="4" s="1"/>
  <c r="G42" i="4"/>
  <c r="F42" i="4" s="1"/>
  <c r="AJ42" i="4" s="1"/>
  <c r="G41" i="4"/>
  <c r="F41" i="4" s="1"/>
  <c r="G40" i="4"/>
  <c r="G38" i="4"/>
  <c r="F38" i="4" s="1"/>
  <c r="G37" i="4"/>
  <c r="F37" i="4" s="1"/>
  <c r="AJ37" i="4" s="1"/>
  <c r="G34" i="4"/>
  <c r="F34" i="4" s="1"/>
  <c r="F33" i="4" s="1"/>
  <c r="F32" i="4" s="1"/>
  <c r="G31" i="4"/>
  <c r="G28" i="4"/>
  <c r="F28" i="4" s="1"/>
  <c r="F27" i="4" s="1"/>
  <c r="G25" i="4"/>
  <c r="G24" i="4"/>
  <c r="F24" i="4" s="1"/>
  <c r="G22" i="4"/>
  <c r="F22" i="4" s="1"/>
  <c r="G21" i="4"/>
  <c r="F21" i="4" s="1"/>
  <c r="G19" i="4"/>
  <c r="G18" i="4"/>
  <c r="F18" i="4" s="1"/>
  <c r="G14" i="4"/>
  <c r="F14" i="4" s="1"/>
  <c r="G13" i="4"/>
  <c r="F13" i="4" s="1"/>
  <c r="F127" i="4"/>
  <c r="AG151" i="4"/>
  <c r="AF151" i="4"/>
  <c r="AE151" i="4"/>
  <c r="AD151" i="4"/>
  <c r="AC151" i="4"/>
  <c r="AB151" i="4"/>
  <c r="AA151" i="4"/>
  <c r="Z151" i="4"/>
  <c r="Y151" i="4"/>
  <c r="X151" i="4"/>
  <c r="W151" i="4"/>
  <c r="AG147" i="4"/>
  <c r="AF147" i="4"/>
  <c r="AE147" i="4"/>
  <c r="AD147" i="4"/>
  <c r="AC147" i="4"/>
  <c r="AB147" i="4"/>
  <c r="AA147" i="4"/>
  <c r="Z147" i="4"/>
  <c r="Y147" i="4"/>
  <c r="X147" i="4"/>
  <c r="W147" i="4"/>
  <c r="AG137" i="4"/>
  <c r="AF137" i="4"/>
  <c r="AE137" i="4"/>
  <c r="AD137" i="4"/>
  <c r="AC137" i="4"/>
  <c r="AB137" i="4"/>
  <c r="AA137" i="4"/>
  <c r="Z137" i="4"/>
  <c r="Y137" i="4"/>
  <c r="X137" i="4"/>
  <c r="W137" i="4"/>
  <c r="AG132" i="4"/>
  <c r="AF132" i="4"/>
  <c r="AE132" i="4"/>
  <c r="AD132" i="4"/>
  <c r="AC132" i="4"/>
  <c r="AB132" i="4"/>
  <c r="AA132" i="4"/>
  <c r="Z132" i="4"/>
  <c r="Y132" i="4"/>
  <c r="X132" i="4"/>
  <c r="W132" i="4"/>
  <c r="AG98" i="4"/>
  <c r="AF98" i="4"/>
  <c r="AE98" i="4"/>
  <c r="AD98" i="4"/>
  <c r="AC98" i="4"/>
  <c r="AB98" i="4"/>
  <c r="AA98" i="4"/>
  <c r="Z98" i="4"/>
  <c r="Y98" i="4"/>
  <c r="X98" i="4"/>
  <c r="W98" i="4"/>
  <c r="AG92" i="4"/>
  <c r="AG91" i="4" s="1"/>
  <c r="AF92" i="4"/>
  <c r="AF91" i="4" s="1"/>
  <c r="AE92" i="4"/>
  <c r="AE91" i="4" s="1"/>
  <c r="AD92" i="4"/>
  <c r="AD91" i="4" s="1"/>
  <c r="AC92" i="4"/>
  <c r="AC91" i="4" s="1"/>
  <c r="AB92" i="4"/>
  <c r="AB91" i="4" s="1"/>
  <c r="AA92" i="4"/>
  <c r="AA91" i="4" s="1"/>
  <c r="Z92" i="4"/>
  <c r="Z91" i="4" s="1"/>
  <c r="Y92" i="4"/>
  <c r="Y91" i="4" s="1"/>
  <c r="X92" i="4"/>
  <c r="X91" i="4" s="1"/>
  <c r="W92" i="4"/>
  <c r="W91" i="4" s="1"/>
  <c r="AG87" i="4"/>
  <c r="AF87" i="4"/>
  <c r="AE87" i="4"/>
  <c r="AD87" i="4"/>
  <c r="AC87" i="4"/>
  <c r="AB87" i="4"/>
  <c r="AA87" i="4"/>
  <c r="Z87" i="4"/>
  <c r="Y87" i="4"/>
  <c r="X87" i="4"/>
  <c r="W87" i="4"/>
  <c r="AG84" i="4"/>
  <c r="AF84" i="4"/>
  <c r="AE84" i="4"/>
  <c r="AD84" i="4"/>
  <c r="AC84" i="4"/>
  <c r="AB84" i="4"/>
  <c r="AA84" i="4"/>
  <c r="Z84" i="4"/>
  <c r="Y84" i="4"/>
  <c r="X84" i="4"/>
  <c r="W84" i="4"/>
  <c r="AG82" i="4"/>
  <c r="AF82" i="4"/>
  <c r="AE82" i="4"/>
  <c r="AD82" i="4"/>
  <c r="AC82" i="4"/>
  <c r="AB82" i="4"/>
  <c r="AA82" i="4"/>
  <c r="Z82" i="4"/>
  <c r="Y82" i="4"/>
  <c r="X82" i="4"/>
  <c r="W82" i="4"/>
  <c r="AG78" i="4"/>
  <c r="AF78" i="4"/>
  <c r="AE78" i="4"/>
  <c r="AD78" i="4"/>
  <c r="AC78" i="4"/>
  <c r="AB78" i="4"/>
  <c r="AA78" i="4"/>
  <c r="Z78" i="4"/>
  <c r="Y78" i="4"/>
  <c r="X78" i="4"/>
  <c r="W78" i="4"/>
  <c r="AG74" i="4"/>
  <c r="AF74" i="4"/>
  <c r="AE74" i="4"/>
  <c r="AD74" i="4"/>
  <c r="AC74" i="4"/>
  <c r="AB74" i="4"/>
  <c r="AA74" i="4"/>
  <c r="Z74" i="4"/>
  <c r="Y74" i="4"/>
  <c r="X74" i="4"/>
  <c r="W74" i="4"/>
  <c r="AG70" i="4"/>
  <c r="AF70" i="4"/>
  <c r="AE70" i="4"/>
  <c r="AD70" i="4"/>
  <c r="AC70" i="4"/>
  <c r="AB70" i="4"/>
  <c r="AA70" i="4"/>
  <c r="Z70" i="4"/>
  <c r="Y70" i="4"/>
  <c r="X70" i="4"/>
  <c r="W70" i="4"/>
  <c r="AG67" i="4"/>
  <c r="AG66" i="4" s="1"/>
  <c r="AF67" i="4"/>
  <c r="AF66" i="4" s="1"/>
  <c r="AE67" i="4"/>
  <c r="AE66" i="4" s="1"/>
  <c r="AD67" i="4"/>
  <c r="AD66" i="4" s="1"/>
  <c r="AC67" i="4"/>
  <c r="AC66" i="4" s="1"/>
  <c r="AB67" i="4"/>
  <c r="AB66" i="4" s="1"/>
  <c r="AA67" i="4"/>
  <c r="AA66" i="4" s="1"/>
  <c r="Z67" i="4"/>
  <c r="Z66" i="4" s="1"/>
  <c r="Y67" i="4"/>
  <c r="Y66" i="4" s="1"/>
  <c r="X67" i="4"/>
  <c r="X66" i="4" s="1"/>
  <c r="W67" i="4"/>
  <c r="W66" i="4" s="1"/>
  <c r="AG64" i="4"/>
  <c r="AF64" i="4"/>
  <c r="AE64" i="4"/>
  <c r="AD64" i="4"/>
  <c r="AC64" i="4"/>
  <c r="AB64" i="4"/>
  <c r="AA64" i="4"/>
  <c r="Z64" i="4"/>
  <c r="Y64" i="4"/>
  <c r="X64" i="4"/>
  <c r="W64" i="4"/>
  <c r="AG60" i="4"/>
  <c r="AF60" i="4"/>
  <c r="AE60" i="4"/>
  <c r="AD60" i="4"/>
  <c r="AC60" i="4"/>
  <c r="AB60" i="4"/>
  <c r="AA60" i="4"/>
  <c r="Z60" i="4"/>
  <c r="Y60" i="4"/>
  <c r="X60" i="4"/>
  <c r="W60" i="4"/>
  <c r="AG57" i="4"/>
  <c r="AF57" i="4"/>
  <c r="AE57" i="4"/>
  <c r="AD57" i="4"/>
  <c r="AC57" i="4"/>
  <c r="AB57" i="4"/>
  <c r="AA57" i="4"/>
  <c r="Z57" i="4"/>
  <c r="Y57" i="4"/>
  <c r="X57" i="4"/>
  <c r="W57" i="4"/>
  <c r="AG53" i="4"/>
  <c r="AG52" i="4" s="1"/>
  <c r="AF53" i="4"/>
  <c r="AF52" i="4" s="1"/>
  <c r="AE53" i="4"/>
  <c r="AE52" i="4" s="1"/>
  <c r="AD53" i="4"/>
  <c r="AD52" i="4" s="1"/>
  <c r="AC53" i="4"/>
  <c r="AC52" i="4" s="1"/>
  <c r="AB53" i="4"/>
  <c r="AB52" i="4" s="1"/>
  <c r="AA53" i="4"/>
  <c r="AA52" i="4" s="1"/>
  <c r="Z53" i="4"/>
  <c r="Z52" i="4" s="1"/>
  <c r="Y53" i="4"/>
  <c r="Y52" i="4" s="1"/>
  <c r="X53" i="4"/>
  <c r="X52" i="4" s="1"/>
  <c r="W53" i="4"/>
  <c r="W52" i="4" s="1"/>
  <c r="AG50" i="4"/>
  <c r="AF50" i="4"/>
  <c r="AE50" i="4"/>
  <c r="AD50" i="4"/>
  <c r="AC50" i="4"/>
  <c r="AB50" i="4"/>
  <c r="AA50" i="4"/>
  <c r="Z50" i="4"/>
  <c r="Y50" i="4"/>
  <c r="X50" i="4"/>
  <c r="W50" i="4"/>
  <c r="AF44" i="4"/>
  <c r="AE44" i="4"/>
  <c r="AD44" i="4"/>
  <c r="AA44" i="4"/>
  <c r="Z44" i="4"/>
  <c r="X44" i="4"/>
  <c r="W44" i="4"/>
  <c r="AG44" i="4"/>
  <c r="AC44" i="4"/>
  <c r="AB44" i="4"/>
  <c r="Y44" i="4"/>
  <c r="AG39" i="4"/>
  <c r="AF39" i="4"/>
  <c r="AE39" i="4"/>
  <c r="AD39" i="4"/>
  <c r="AC39" i="4"/>
  <c r="AB39" i="4"/>
  <c r="AA39" i="4"/>
  <c r="Z39" i="4"/>
  <c r="Y39" i="4"/>
  <c r="X39" i="4"/>
  <c r="W39" i="4"/>
  <c r="AG36" i="4"/>
  <c r="AF36" i="4"/>
  <c r="AE36" i="4"/>
  <c r="AD36" i="4"/>
  <c r="AC36" i="4"/>
  <c r="AB36" i="4"/>
  <c r="AA36" i="4"/>
  <c r="Z36" i="4"/>
  <c r="Y36" i="4"/>
  <c r="X36" i="4"/>
  <c r="W36" i="4"/>
  <c r="AG33" i="4"/>
  <c r="AG32" i="4" s="1"/>
  <c r="AF33" i="4"/>
  <c r="AF32" i="4" s="1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G27" i="4"/>
  <c r="AF27" i="4"/>
  <c r="AE27" i="4"/>
  <c r="AD27" i="4"/>
  <c r="AC27" i="4"/>
  <c r="AC26" i="4" s="1"/>
  <c r="AB27" i="4"/>
  <c r="AA27" i="4"/>
  <c r="Z27" i="4"/>
  <c r="Y27" i="4"/>
  <c r="X27" i="4"/>
  <c r="W27" i="4"/>
  <c r="AG23" i="4"/>
  <c r="AF23" i="4"/>
  <c r="AE23" i="4"/>
  <c r="AD23" i="4"/>
  <c r="AC23" i="4"/>
  <c r="AB23" i="4"/>
  <c r="AA23" i="4"/>
  <c r="Z23" i="4"/>
  <c r="Y23" i="4"/>
  <c r="X23" i="4"/>
  <c r="W23" i="4"/>
  <c r="AG20" i="4"/>
  <c r="AF20" i="4"/>
  <c r="AE20" i="4"/>
  <c r="AD20" i="4"/>
  <c r="AC20" i="4"/>
  <c r="AB20" i="4"/>
  <c r="AA20" i="4"/>
  <c r="Z20" i="4"/>
  <c r="Y20" i="4"/>
  <c r="X20" i="4"/>
  <c r="W20" i="4"/>
  <c r="AG17" i="4"/>
  <c r="AF17" i="4"/>
  <c r="AE17" i="4"/>
  <c r="AD17" i="4"/>
  <c r="AC17" i="4"/>
  <c r="AB17" i="4"/>
  <c r="AA17" i="4"/>
  <c r="Z17" i="4"/>
  <c r="Y17" i="4"/>
  <c r="X17" i="4"/>
  <c r="W17" i="4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I44" i="4"/>
  <c r="AH151" i="4"/>
  <c r="AH147" i="4"/>
  <c r="AH137" i="4"/>
  <c r="AH132" i="4"/>
  <c r="AH98" i="4"/>
  <c r="AH92" i="4"/>
  <c r="AH91" i="4" s="1"/>
  <c r="AH87" i="4"/>
  <c r="AH84" i="4"/>
  <c r="AH82" i="4"/>
  <c r="V82" i="4"/>
  <c r="AH78" i="4"/>
  <c r="AH74" i="4"/>
  <c r="AH70" i="4"/>
  <c r="AH67" i="4"/>
  <c r="AH66" i="4" s="1"/>
  <c r="AH64" i="4"/>
  <c r="AH60" i="4"/>
  <c r="AH57" i="4"/>
  <c r="V57" i="4"/>
  <c r="U57" i="4"/>
  <c r="AH53" i="4"/>
  <c r="AH52" i="4" s="1"/>
  <c r="AH50" i="4"/>
  <c r="AH44" i="4"/>
  <c r="AH39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R151" i="4"/>
  <c r="Q151" i="4"/>
  <c r="P151" i="4"/>
  <c r="O151" i="4"/>
  <c r="M151" i="4"/>
  <c r="L151" i="4"/>
  <c r="K151" i="4"/>
  <c r="J151" i="4"/>
  <c r="I151" i="4"/>
  <c r="H151" i="4"/>
  <c r="N151" i="4"/>
  <c r="R147" i="4"/>
  <c r="Q147" i="4"/>
  <c r="P147" i="4"/>
  <c r="O147" i="4"/>
  <c r="N147" i="4"/>
  <c r="M147" i="4"/>
  <c r="L147" i="4"/>
  <c r="K147" i="4"/>
  <c r="J147" i="4"/>
  <c r="I147" i="4"/>
  <c r="H147" i="4"/>
  <c r="R137" i="4"/>
  <c r="Q137" i="4"/>
  <c r="P137" i="4"/>
  <c r="O137" i="4"/>
  <c r="N137" i="4"/>
  <c r="M137" i="4"/>
  <c r="L137" i="4"/>
  <c r="K137" i="4"/>
  <c r="J137" i="4"/>
  <c r="I137" i="4"/>
  <c r="H137" i="4"/>
  <c r="R132" i="4"/>
  <c r="Q132" i="4"/>
  <c r="P132" i="4"/>
  <c r="O132" i="4"/>
  <c r="N132" i="4"/>
  <c r="M132" i="4"/>
  <c r="L132" i="4"/>
  <c r="K132" i="4"/>
  <c r="J132" i="4"/>
  <c r="I132" i="4"/>
  <c r="H132" i="4"/>
  <c r="R98" i="4"/>
  <c r="Q98" i="4"/>
  <c r="P98" i="4"/>
  <c r="O98" i="4"/>
  <c r="N98" i="4"/>
  <c r="M98" i="4"/>
  <c r="L98" i="4"/>
  <c r="K98" i="4"/>
  <c r="J98" i="4"/>
  <c r="I98" i="4"/>
  <c r="H98" i="4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R87" i="4"/>
  <c r="Q87" i="4"/>
  <c r="P87" i="4"/>
  <c r="O87" i="4"/>
  <c r="N87" i="4"/>
  <c r="M87" i="4"/>
  <c r="L87" i="4"/>
  <c r="K87" i="4"/>
  <c r="J87" i="4"/>
  <c r="I87" i="4"/>
  <c r="H87" i="4"/>
  <c r="R84" i="4"/>
  <c r="Q84" i="4"/>
  <c r="P84" i="4"/>
  <c r="O84" i="4"/>
  <c r="N84" i="4"/>
  <c r="M84" i="4"/>
  <c r="L84" i="4"/>
  <c r="K84" i="4"/>
  <c r="J84" i="4"/>
  <c r="I84" i="4"/>
  <c r="H84" i="4"/>
  <c r="R82" i="4"/>
  <c r="Q82" i="4"/>
  <c r="P82" i="4"/>
  <c r="O82" i="4"/>
  <c r="N82" i="4"/>
  <c r="M82" i="4"/>
  <c r="L82" i="4"/>
  <c r="K82" i="4"/>
  <c r="J82" i="4"/>
  <c r="I82" i="4"/>
  <c r="H82" i="4"/>
  <c r="R78" i="4"/>
  <c r="Q78" i="4"/>
  <c r="P78" i="4"/>
  <c r="O78" i="4"/>
  <c r="N78" i="4"/>
  <c r="M78" i="4"/>
  <c r="L78" i="4"/>
  <c r="K78" i="4"/>
  <c r="J78" i="4"/>
  <c r="I78" i="4"/>
  <c r="H78" i="4"/>
  <c r="R74" i="4"/>
  <c r="Q74" i="4"/>
  <c r="P74" i="4"/>
  <c r="O74" i="4"/>
  <c r="N74" i="4"/>
  <c r="M74" i="4"/>
  <c r="L74" i="4"/>
  <c r="K74" i="4"/>
  <c r="J74" i="4"/>
  <c r="I74" i="4"/>
  <c r="H74" i="4"/>
  <c r="R70" i="4"/>
  <c r="Q70" i="4"/>
  <c r="P70" i="4"/>
  <c r="O70" i="4"/>
  <c r="N70" i="4"/>
  <c r="M70" i="4"/>
  <c r="L70" i="4"/>
  <c r="K70" i="4"/>
  <c r="J70" i="4"/>
  <c r="I70" i="4"/>
  <c r="H70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R64" i="4"/>
  <c r="Q64" i="4"/>
  <c r="P64" i="4"/>
  <c r="O64" i="4"/>
  <c r="N64" i="4"/>
  <c r="M64" i="4"/>
  <c r="L64" i="4"/>
  <c r="K64" i="4"/>
  <c r="J64" i="4"/>
  <c r="I64" i="4"/>
  <c r="H64" i="4"/>
  <c r="R60" i="4"/>
  <c r="Q60" i="4"/>
  <c r="P60" i="4"/>
  <c r="O60" i="4"/>
  <c r="N60" i="4"/>
  <c r="M60" i="4"/>
  <c r="L60" i="4"/>
  <c r="K60" i="4"/>
  <c r="J60" i="4"/>
  <c r="I60" i="4"/>
  <c r="H60" i="4"/>
  <c r="R57" i="4"/>
  <c r="Q57" i="4"/>
  <c r="P57" i="4"/>
  <c r="O57" i="4"/>
  <c r="N57" i="4"/>
  <c r="M57" i="4"/>
  <c r="L57" i="4"/>
  <c r="K57" i="4"/>
  <c r="J57" i="4"/>
  <c r="I57" i="4"/>
  <c r="H57" i="4"/>
  <c r="R53" i="4"/>
  <c r="R52" i="4" s="1"/>
  <c r="Q53" i="4"/>
  <c r="Q52" i="4" s="1"/>
  <c r="P53" i="4"/>
  <c r="P52" i="4" s="1"/>
  <c r="O53" i="4"/>
  <c r="O52" i="4" s="1"/>
  <c r="N53" i="4"/>
  <c r="N52" i="4" s="1"/>
  <c r="M53" i="4"/>
  <c r="M52" i="4" s="1"/>
  <c r="L53" i="4"/>
  <c r="L52" i="4" s="1"/>
  <c r="K53" i="4"/>
  <c r="K52" i="4" s="1"/>
  <c r="J53" i="4"/>
  <c r="J52" i="4" s="1"/>
  <c r="I53" i="4"/>
  <c r="I52" i="4" s="1"/>
  <c r="H53" i="4"/>
  <c r="H52" i="4" s="1"/>
  <c r="R50" i="4"/>
  <c r="Q50" i="4"/>
  <c r="P50" i="4"/>
  <c r="O50" i="4"/>
  <c r="N50" i="4"/>
  <c r="M50" i="4"/>
  <c r="L50" i="4"/>
  <c r="K50" i="4"/>
  <c r="J50" i="4"/>
  <c r="I50" i="4"/>
  <c r="H50" i="4"/>
  <c r="R44" i="4"/>
  <c r="Q44" i="4"/>
  <c r="P44" i="4"/>
  <c r="O44" i="4"/>
  <c r="N44" i="4"/>
  <c r="M44" i="4"/>
  <c r="L44" i="4"/>
  <c r="K44" i="4"/>
  <c r="J44" i="4"/>
  <c r="I44" i="4"/>
  <c r="H44" i="4"/>
  <c r="R39" i="4"/>
  <c r="Q39" i="4"/>
  <c r="P39" i="4"/>
  <c r="O39" i="4"/>
  <c r="N39" i="4"/>
  <c r="M39" i="4"/>
  <c r="L39" i="4"/>
  <c r="K39" i="4"/>
  <c r="J39" i="4"/>
  <c r="I39" i="4"/>
  <c r="H39" i="4"/>
  <c r="R36" i="4"/>
  <c r="Q36" i="4"/>
  <c r="P36" i="4"/>
  <c r="O36" i="4"/>
  <c r="N36" i="4"/>
  <c r="M36" i="4"/>
  <c r="L36" i="4"/>
  <c r="K36" i="4"/>
  <c r="J36" i="4"/>
  <c r="I36" i="4"/>
  <c r="H36" i="4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R27" i="4"/>
  <c r="Q27" i="4"/>
  <c r="P27" i="4"/>
  <c r="O27" i="4"/>
  <c r="N27" i="4"/>
  <c r="M27" i="4"/>
  <c r="L27" i="4"/>
  <c r="K27" i="4"/>
  <c r="J27" i="4"/>
  <c r="I27" i="4"/>
  <c r="H27" i="4"/>
  <c r="R23" i="4"/>
  <c r="Q23" i="4"/>
  <c r="P23" i="4"/>
  <c r="O23" i="4"/>
  <c r="N23" i="4"/>
  <c r="M23" i="4"/>
  <c r="L23" i="4"/>
  <c r="K23" i="4"/>
  <c r="J23" i="4"/>
  <c r="I23" i="4"/>
  <c r="H23" i="4"/>
  <c r="R20" i="4"/>
  <c r="Q20" i="4"/>
  <c r="P20" i="4"/>
  <c r="O20" i="4"/>
  <c r="N20" i="4"/>
  <c r="M20" i="4"/>
  <c r="L20" i="4"/>
  <c r="K20" i="4"/>
  <c r="J20" i="4"/>
  <c r="I20" i="4"/>
  <c r="H20" i="4"/>
  <c r="R17" i="4"/>
  <c r="Q17" i="4"/>
  <c r="P17" i="4"/>
  <c r="O17" i="4"/>
  <c r="N17" i="4"/>
  <c r="M17" i="4"/>
  <c r="L17" i="4"/>
  <c r="K17" i="4"/>
  <c r="J17" i="4"/>
  <c r="I17" i="4"/>
  <c r="H17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J89" i="4" l="1"/>
  <c r="AJ108" i="4"/>
  <c r="AJ120" i="4"/>
  <c r="AB26" i="4"/>
  <c r="U154" i="4"/>
  <c r="V152" i="4"/>
  <c r="V151" i="4" s="1"/>
  <c r="AJ112" i="4"/>
  <c r="AJ125" i="4"/>
  <c r="AJ149" i="4"/>
  <c r="V50" i="4"/>
  <c r="V147" i="4"/>
  <c r="AJ148" i="4"/>
  <c r="AJ68" i="4"/>
  <c r="AJ75" i="4"/>
  <c r="AJ140" i="4"/>
  <c r="AJ88" i="4"/>
  <c r="U34" i="4"/>
  <c r="U33" i="4" s="1"/>
  <c r="U32" i="4" s="1"/>
  <c r="AJ82" i="4"/>
  <c r="AJ102" i="4"/>
  <c r="AJ119" i="4"/>
  <c r="AI20" i="4"/>
  <c r="AI84" i="4"/>
  <c r="AJ76" i="4"/>
  <c r="V67" i="4"/>
  <c r="V66" i="4" s="1"/>
  <c r="V17" i="4"/>
  <c r="V36" i="4"/>
  <c r="AJ69" i="4"/>
  <c r="V23" i="4"/>
  <c r="V74" i="4"/>
  <c r="AJ18" i="4"/>
  <c r="AJ81" i="4"/>
  <c r="AJ107" i="4"/>
  <c r="AJ124" i="4"/>
  <c r="G64" i="4"/>
  <c r="AJ123" i="4"/>
  <c r="AJ14" i="4"/>
  <c r="U54" i="4"/>
  <c r="U53" i="4" s="1"/>
  <c r="U52" i="4" s="1"/>
  <c r="U49" i="4" s="1"/>
  <c r="H49" i="4"/>
  <c r="L49" i="4"/>
  <c r="P49" i="4"/>
  <c r="AJ62" i="4"/>
  <c r="Z131" i="4"/>
  <c r="Z130" i="4" s="1"/>
  <c r="W35" i="4"/>
  <c r="W55" i="4"/>
  <c r="AE55" i="4"/>
  <c r="W131" i="4"/>
  <c r="W130" i="4" s="1"/>
  <c r="AA131" i="4"/>
  <c r="AA130" i="4" s="1"/>
  <c r="AE131" i="4"/>
  <c r="AE130" i="4" s="1"/>
  <c r="AJ106" i="4"/>
  <c r="AJ114" i="4"/>
  <c r="AA55" i="4"/>
  <c r="AB77" i="4"/>
  <c r="AB73" i="4" s="1"/>
  <c r="Z35" i="4"/>
  <c r="AI78" i="4"/>
  <c r="X49" i="4"/>
  <c r="AB49" i="4"/>
  <c r="G23" i="4"/>
  <c r="N35" i="4"/>
  <c r="O35" i="4"/>
  <c r="AD131" i="4"/>
  <c r="AD130" i="4" s="1"/>
  <c r="AJ115" i="4"/>
  <c r="G82" i="4"/>
  <c r="AI12" i="4"/>
  <c r="AI11" i="4" s="1"/>
  <c r="AI10" i="4" s="1"/>
  <c r="AI132" i="4"/>
  <c r="V27" i="4"/>
  <c r="AJ143" i="4"/>
  <c r="G27" i="4"/>
  <c r="AJ111" i="4"/>
  <c r="AJ128" i="4"/>
  <c r="G147" i="4"/>
  <c r="W49" i="4"/>
  <c r="G92" i="4"/>
  <c r="G91" i="4" s="1"/>
  <c r="F46" i="4"/>
  <c r="G45" i="4"/>
  <c r="G44" i="4" s="1"/>
  <c r="AJ41" i="4"/>
  <c r="AJ94" i="4"/>
  <c r="AI91" i="4"/>
  <c r="Z16" i="4"/>
  <c r="Z15" i="4" s="1"/>
  <c r="AD16" i="4"/>
  <c r="AD15" i="4" s="1"/>
  <c r="AE26" i="4"/>
  <c r="AD35" i="4"/>
  <c r="AJ21" i="4"/>
  <c r="AJ13" i="4"/>
  <c r="AJ43" i="4"/>
  <c r="AJ56" i="4"/>
  <c r="U38" i="4"/>
  <c r="AJ38" i="4" s="1"/>
  <c r="U12" i="4"/>
  <c r="U11" i="4" s="1"/>
  <c r="U10" i="4" s="1"/>
  <c r="AI36" i="4"/>
  <c r="AI67" i="4"/>
  <c r="AI66" i="4" s="1"/>
  <c r="AI74" i="4"/>
  <c r="AI87" i="4"/>
  <c r="AI147" i="4"/>
  <c r="V132" i="4"/>
  <c r="AA35" i="4"/>
  <c r="Z55" i="4"/>
  <c r="Y145" i="4"/>
  <c r="AC145" i="4"/>
  <c r="AG145" i="4"/>
  <c r="G36" i="4"/>
  <c r="AJ90" i="4"/>
  <c r="AJ85" i="4"/>
  <c r="AJ100" i="4"/>
  <c r="AJ105" i="4"/>
  <c r="AJ109" i="4"/>
  <c r="AJ113" i="4"/>
  <c r="AJ117" i="4"/>
  <c r="AJ121" i="4"/>
  <c r="AJ126" i="4"/>
  <c r="AJ142" i="4"/>
  <c r="G17" i="4"/>
  <c r="G53" i="4"/>
  <c r="G52" i="4" s="1"/>
  <c r="AJ141" i="4"/>
  <c r="AJ59" i="4"/>
  <c r="U87" i="4"/>
  <c r="AE35" i="4"/>
  <c r="AJ110" i="4"/>
  <c r="AJ118" i="4"/>
  <c r="AJ127" i="4"/>
  <c r="AJ139" i="4"/>
  <c r="AI137" i="4"/>
  <c r="Y35" i="4"/>
  <c r="AC35" i="4"/>
  <c r="AD55" i="4"/>
  <c r="G12" i="4"/>
  <c r="G11" i="4" s="1"/>
  <c r="G10" i="4" s="1"/>
  <c r="O131" i="4"/>
  <c r="O130" i="4" s="1"/>
  <c r="Y16" i="4"/>
  <c r="Y15" i="4" s="1"/>
  <c r="AC16" i="4"/>
  <c r="AC15" i="4" s="1"/>
  <c r="AG16" i="4"/>
  <c r="AG15" i="4" s="1"/>
  <c r="X77" i="4"/>
  <c r="X73" i="4" s="1"/>
  <c r="G67" i="4"/>
  <c r="G66" i="4" s="1"/>
  <c r="G74" i="4"/>
  <c r="F31" i="4"/>
  <c r="G30" i="4"/>
  <c r="G29" i="4" s="1"/>
  <c r="F40" i="4"/>
  <c r="G39" i="4"/>
  <c r="AJ63" i="4"/>
  <c r="F60" i="4"/>
  <c r="F79" i="4"/>
  <c r="AJ79" i="4" s="1"/>
  <c r="G78" i="4"/>
  <c r="U61" i="4"/>
  <c r="U60" i="4" s="1"/>
  <c r="U55" i="4" s="1"/>
  <c r="V60" i="4"/>
  <c r="V55" i="4" s="1"/>
  <c r="U80" i="4"/>
  <c r="AJ80" i="4" s="1"/>
  <c r="V78" i="4"/>
  <c r="U101" i="4"/>
  <c r="AJ101" i="4" s="1"/>
  <c r="V98" i="4"/>
  <c r="N131" i="4"/>
  <c r="N130" i="4" s="1"/>
  <c r="G151" i="4"/>
  <c r="F71" i="4"/>
  <c r="AJ71" i="4" s="1"/>
  <c r="G70" i="4"/>
  <c r="U22" i="4"/>
  <c r="U20" i="4" s="1"/>
  <c r="V20" i="4"/>
  <c r="V44" i="4"/>
  <c r="U46" i="4"/>
  <c r="V70" i="4"/>
  <c r="U93" i="4"/>
  <c r="V92" i="4"/>
  <c r="V91" i="4" s="1"/>
  <c r="V12" i="4"/>
  <c r="V11" i="4" s="1"/>
  <c r="V10" i="4" s="1"/>
  <c r="G84" i="4"/>
  <c r="U31" i="4"/>
  <c r="U30" i="4" s="1"/>
  <c r="U29" i="4" s="1"/>
  <c r="U26" i="4" s="1"/>
  <c r="R49" i="4"/>
  <c r="F135" i="4"/>
  <c r="AJ135" i="4" s="1"/>
  <c r="G132" i="4"/>
  <c r="U65" i="4"/>
  <c r="V64" i="4"/>
  <c r="U86" i="4"/>
  <c r="V84" i="4"/>
  <c r="K131" i="4"/>
  <c r="K130" i="4" s="1"/>
  <c r="AJ24" i="4"/>
  <c r="Y26" i="4"/>
  <c r="AG26" i="4"/>
  <c r="AA26" i="4"/>
  <c r="X35" i="4"/>
  <c r="AB35" i="4"/>
  <c r="AF35" i="4"/>
  <c r="AG35" i="4"/>
  <c r="Z49" i="4"/>
  <c r="AD49" i="4"/>
  <c r="X55" i="4"/>
  <c r="AB55" i="4"/>
  <c r="AF55" i="4"/>
  <c r="X131" i="4"/>
  <c r="X130" i="4" s="1"/>
  <c r="AB131" i="4"/>
  <c r="AB130" i="4" s="1"/>
  <c r="AF131" i="4"/>
  <c r="AF130" i="4" s="1"/>
  <c r="Y131" i="4"/>
  <c r="Y130" i="4" s="1"/>
  <c r="AC131" i="4"/>
  <c r="AC130" i="4" s="1"/>
  <c r="AG131" i="4"/>
  <c r="AG130" i="4" s="1"/>
  <c r="U17" i="4"/>
  <c r="U23" i="4"/>
  <c r="U67" i="4"/>
  <c r="U66" i="4" s="1"/>
  <c r="U74" i="4"/>
  <c r="U147" i="4"/>
  <c r="AI39" i="4"/>
  <c r="W26" i="4"/>
  <c r="AF49" i="4"/>
  <c r="AA49" i="4"/>
  <c r="AE49" i="4"/>
  <c r="X145" i="4"/>
  <c r="AB145" i="4"/>
  <c r="AF145" i="4"/>
  <c r="F87" i="4"/>
  <c r="F137" i="4"/>
  <c r="U132" i="4"/>
  <c r="AI60" i="4"/>
  <c r="AJ28" i="4"/>
  <c r="AJ83" i="4"/>
  <c r="W16" i="4"/>
  <c r="W15" i="4" s="1"/>
  <c r="AA16" i="4"/>
  <c r="AA15" i="4" s="1"/>
  <c r="AE16" i="4"/>
  <c r="AE15" i="4" s="1"/>
  <c r="X16" i="4"/>
  <c r="X15" i="4" s="1"/>
  <c r="AB16" i="4"/>
  <c r="AB15" i="4" s="1"/>
  <c r="AF16" i="4"/>
  <c r="AF15" i="4" s="1"/>
  <c r="X26" i="4"/>
  <c r="AF26" i="4"/>
  <c r="AC49" i="4"/>
  <c r="Y77" i="4"/>
  <c r="Y73" i="4" s="1"/>
  <c r="AC77" i="4"/>
  <c r="AC73" i="4" s="1"/>
  <c r="AG77" i="4"/>
  <c r="AG73" i="4" s="1"/>
  <c r="AF77" i="4"/>
  <c r="AF73" i="4" s="1"/>
  <c r="G20" i="4"/>
  <c r="G60" i="4"/>
  <c r="G55" i="4" s="1"/>
  <c r="F74" i="4"/>
  <c r="U137" i="4"/>
  <c r="V137" i="4"/>
  <c r="V87" i="4"/>
  <c r="U39" i="4"/>
  <c r="V39" i="4"/>
  <c r="F147" i="4"/>
  <c r="G137" i="4"/>
  <c r="G98" i="4"/>
  <c r="F91" i="4"/>
  <c r="G87" i="4"/>
  <c r="F84" i="4"/>
  <c r="F67" i="4"/>
  <c r="F66" i="4" s="1"/>
  <c r="G50" i="4"/>
  <c r="F36" i="4"/>
  <c r="G33" i="4"/>
  <c r="G32" i="4" s="1"/>
  <c r="F20" i="4"/>
  <c r="F12" i="4"/>
  <c r="F11" i="4" s="1"/>
  <c r="F10" i="4" s="1"/>
  <c r="Y55" i="4"/>
  <c r="AC55" i="4"/>
  <c r="AG55" i="4"/>
  <c r="Y49" i="4"/>
  <c r="AG49" i="4"/>
  <c r="Z77" i="4"/>
  <c r="Z73" i="4" s="1"/>
  <c r="AD77" i="4"/>
  <c r="AD73" i="4" s="1"/>
  <c r="W77" i="4"/>
  <c r="W73" i="4" s="1"/>
  <c r="AA77" i="4"/>
  <c r="AA73" i="4" s="1"/>
  <c r="AE77" i="4"/>
  <c r="AE73" i="4" s="1"/>
  <c r="Z26" i="4"/>
  <c r="AD26" i="4"/>
  <c r="Z145" i="4"/>
  <c r="AD145" i="4"/>
  <c r="W145" i="4"/>
  <c r="AA145" i="4"/>
  <c r="AE145" i="4"/>
  <c r="AI26" i="4"/>
  <c r="M26" i="4"/>
  <c r="H145" i="4"/>
  <c r="L145" i="4"/>
  <c r="P145" i="4"/>
  <c r="I26" i="4"/>
  <c r="J131" i="4"/>
  <c r="J130" i="4" s="1"/>
  <c r="R131" i="4"/>
  <c r="R130" i="4" s="1"/>
  <c r="AH26" i="4"/>
  <c r="AH49" i="4"/>
  <c r="J49" i="4"/>
  <c r="AH55" i="4"/>
  <c r="M49" i="4"/>
  <c r="H55" i="4"/>
  <c r="P55" i="4"/>
  <c r="K35" i="4"/>
  <c r="J55" i="4"/>
  <c r="Q77" i="4"/>
  <c r="Q73" i="4" s="1"/>
  <c r="J35" i="4"/>
  <c r="R35" i="4"/>
  <c r="L55" i="4"/>
  <c r="Q16" i="4"/>
  <c r="Q15" i="4" s="1"/>
  <c r="K55" i="4"/>
  <c r="J145" i="4"/>
  <c r="R145" i="4"/>
  <c r="K26" i="4"/>
  <c r="N16" i="4"/>
  <c r="N15" i="4" s="1"/>
  <c r="H26" i="4"/>
  <c r="N145" i="4"/>
  <c r="AH35" i="4"/>
  <c r="J16" i="4"/>
  <c r="J15" i="4" s="1"/>
  <c r="L26" i="4"/>
  <c r="M16" i="4"/>
  <c r="M15" i="4" s="1"/>
  <c r="Q26" i="4"/>
  <c r="H35" i="4"/>
  <c r="L35" i="4"/>
  <c r="P35" i="4"/>
  <c r="N49" i="4"/>
  <c r="I77" i="4"/>
  <c r="I73" i="4" s="1"/>
  <c r="M77" i="4"/>
  <c r="M73" i="4" s="1"/>
  <c r="O26" i="4"/>
  <c r="R16" i="4"/>
  <c r="R15" i="4" s="1"/>
  <c r="P26" i="4"/>
  <c r="I16" i="4"/>
  <c r="I15" i="4" s="1"/>
  <c r="J26" i="4"/>
  <c r="R26" i="4"/>
  <c r="O55" i="4"/>
  <c r="H131" i="4"/>
  <c r="H130" i="4" s="1"/>
  <c r="L131" i="4"/>
  <c r="L130" i="4" s="1"/>
  <c r="P131" i="4"/>
  <c r="P130" i="4" s="1"/>
  <c r="I131" i="4"/>
  <c r="I130" i="4" s="1"/>
  <c r="M131" i="4"/>
  <c r="M130" i="4" s="1"/>
  <c r="Q131" i="4"/>
  <c r="Q130" i="4" s="1"/>
  <c r="AH16" i="4"/>
  <c r="AH15" i="4" s="1"/>
  <c r="AH145" i="4"/>
  <c r="V26" i="4"/>
  <c r="K16" i="4"/>
  <c r="K15" i="4" s="1"/>
  <c r="O16" i="4"/>
  <c r="O15" i="4" s="1"/>
  <c r="H16" i="4"/>
  <c r="H15" i="4" s="1"/>
  <c r="L16" i="4"/>
  <c r="L15" i="4" s="1"/>
  <c r="P16" i="4"/>
  <c r="P15" i="4" s="1"/>
  <c r="N26" i="4"/>
  <c r="I35" i="4"/>
  <c r="M35" i="4"/>
  <c r="Q35" i="4"/>
  <c r="K49" i="4"/>
  <c r="O49" i="4"/>
  <c r="J77" i="4"/>
  <c r="J73" i="4" s="1"/>
  <c r="N77" i="4"/>
  <c r="N73" i="4" s="1"/>
  <c r="R77" i="4"/>
  <c r="R73" i="4" s="1"/>
  <c r="K77" i="4"/>
  <c r="K73" i="4" s="1"/>
  <c r="O77" i="4"/>
  <c r="O73" i="4" s="1"/>
  <c r="H77" i="4"/>
  <c r="H73" i="4" s="1"/>
  <c r="L77" i="4"/>
  <c r="L73" i="4" s="1"/>
  <c r="P77" i="4"/>
  <c r="P73" i="4" s="1"/>
  <c r="V49" i="4"/>
  <c r="I49" i="4"/>
  <c r="Q49" i="4"/>
  <c r="I55" i="4"/>
  <c r="M55" i="4"/>
  <c r="Q55" i="4"/>
  <c r="N55" i="4"/>
  <c r="R55" i="4"/>
  <c r="I145" i="4"/>
  <c r="M145" i="4"/>
  <c r="Q145" i="4"/>
  <c r="AH77" i="4"/>
  <c r="AH73" i="4" s="1"/>
  <c r="AH131" i="4"/>
  <c r="AH130" i="4" s="1"/>
  <c r="K145" i="4"/>
  <c r="O145" i="4"/>
  <c r="V145" i="4" l="1"/>
  <c r="G26" i="4"/>
  <c r="U152" i="4"/>
  <c r="U151" i="4" s="1"/>
  <c r="U145" i="4" s="1"/>
  <c r="AJ34" i="4"/>
  <c r="V35" i="4"/>
  <c r="AJ87" i="4"/>
  <c r="AJ61" i="4"/>
  <c r="V16" i="4"/>
  <c r="V15" i="4" s="1"/>
  <c r="AJ54" i="4"/>
  <c r="U36" i="4"/>
  <c r="U35" i="4" s="1"/>
  <c r="U98" i="4"/>
  <c r="AI35" i="4"/>
  <c r="AI131" i="4"/>
  <c r="AI130" i="4" s="1"/>
  <c r="G131" i="4"/>
  <c r="G130" i="4" s="1"/>
  <c r="U78" i="4"/>
  <c r="G16" i="4"/>
  <c r="G15" i="4" s="1"/>
  <c r="AJ53" i="4"/>
  <c r="AI77" i="4"/>
  <c r="AI73" i="4" s="1"/>
  <c r="G145" i="4"/>
  <c r="AC96" i="4"/>
  <c r="AC8" i="4" s="1"/>
  <c r="AC158" i="4" s="1"/>
  <c r="G49" i="4"/>
  <c r="V131" i="4"/>
  <c r="V130" i="4" s="1"/>
  <c r="AF96" i="4"/>
  <c r="AF8" i="4" s="1"/>
  <c r="AF158" i="4" s="1"/>
  <c r="F45" i="4"/>
  <c r="F44" i="4" s="1"/>
  <c r="AJ46" i="4"/>
  <c r="AJ45" i="4" s="1"/>
  <c r="U45" i="4"/>
  <c r="U44" i="4" s="1"/>
  <c r="AA96" i="4"/>
  <c r="AA8" i="4" s="1"/>
  <c r="AA158" i="4" s="1"/>
  <c r="G35" i="4"/>
  <c r="AE96" i="4"/>
  <c r="AE157" i="4" s="1"/>
  <c r="W96" i="4"/>
  <c r="W8" i="4" s="1"/>
  <c r="W158" i="4" s="1"/>
  <c r="AB96" i="4"/>
  <c r="AB8" i="4" s="1"/>
  <c r="AB158" i="4" s="1"/>
  <c r="AG96" i="4"/>
  <c r="AG8" i="4" s="1"/>
  <c r="AG158" i="4" s="1"/>
  <c r="U16" i="4"/>
  <c r="U15" i="4" s="1"/>
  <c r="J96" i="4"/>
  <c r="J8" i="4" s="1"/>
  <c r="J158" i="4" s="1"/>
  <c r="V77" i="4"/>
  <c r="V73" i="4" s="1"/>
  <c r="Z96" i="4"/>
  <c r="Z157" i="4" s="1"/>
  <c r="X96" i="4"/>
  <c r="X157" i="4" s="1"/>
  <c r="AJ22" i="4"/>
  <c r="F39" i="4"/>
  <c r="F35" i="4" s="1"/>
  <c r="AJ40" i="4"/>
  <c r="Y96" i="4"/>
  <c r="Y157" i="4" s="1"/>
  <c r="F132" i="4"/>
  <c r="F131" i="4" s="1"/>
  <c r="F130" i="4" s="1"/>
  <c r="U64" i="4"/>
  <c r="AJ65" i="4"/>
  <c r="U92" i="4"/>
  <c r="U91" i="4" s="1"/>
  <c r="AJ93" i="4"/>
  <c r="F78" i="4"/>
  <c r="U84" i="4"/>
  <c r="AJ84" i="4" s="1"/>
  <c r="AJ86" i="4"/>
  <c r="AD96" i="4"/>
  <c r="AD157" i="4" s="1"/>
  <c r="G77" i="4"/>
  <c r="G73" i="4" s="1"/>
  <c r="U131" i="4"/>
  <c r="U130" i="4" s="1"/>
  <c r="F30" i="4"/>
  <c r="F29" i="4" s="1"/>
  <c r="F26" i="4" s="1"/>
  <c r="AJ31" i="4"/>
  <c r="AH96" i="4"/>
  <c r="AH8" i="4" s="1"/>
  <c r="AH158" i="4" s="1"/>
  <c r="N96" i="4"/>
  <c r="N157" i="4" s="1"/>
  <c r="R96" i="4"/>
  <c r="R157" i="4" s="1"/>
  <c r="K96" i="4"/>
  <c r="K8" i="4" s="1"/>
  <c r="K158" i="4" s="1"/>
  <c r="Q96" i="4"/>
  <c r="Q8" i="4" s="1"/>
  <c r="Q158" i="4" s="1"/>
  <c r="O96" i="4"/>
  <c r="O8" i="4" s="1"/>
  <c r="O158" i="4" s="1"/>
  <c r="M96" i="4"/>
  <c r="M8" i="4" s="1"/>
  <c r="M158" i="4" s="1"/>
  <c r="I96" i="4"/>
  <c r="I8" i="4" s="1"/>
  <c r="I158" i="4" s="1"/>
  <c r="H96" i="4"/>
  <c r="P96" i="4"/>
  <c r="L96" i="4"/>
  <c r="V96" i="4" l="1"/>
  <c r="V8" i="4" s="1"/>
  <c r="V158" i="4" s="1"/>
  <c r="F77" i="4"/>
  <c r="F73" i="4" s="1"/>
  <c r="AJ78" i="4"/>
  <c r="AC157" i="4"/>
  <c r="J157" i="4"/>
  <c r="AF157" i="4"/>
  <c r="G96" i="4"/>
  <c r="G8" i="4" s="1"/>
  <c r="G158" i="4" s="1"/>
  <c r="U77" i="4"/>
  <c r="U73" i="4" s="1"/>
  <c r="AG157" i="4"/>
  <c r="Y8" i="4"/>
  <c r="Y158" i="4" s="1"/>
  <c r="K157" i="4"/>
  <c r="N8" i="4"/>
  <c r="N158" i="4" s="1"/>
  <c r="X8" i="4"/>
  <c r="X158" i="4" s="1"/>
  <c r="AA157" i="4"/>
  <c r="AB157" i="4"/>
  <c r="W157" i="4"/>
  <c r="AE8" i="4"/>
  <c r="AE158" i="4" s="1"/>
  <c r="Z8" i="4"/>
  <c r="Z158" i="4" s="1"/>
  <c r="AH157" i="4"/>
  <c r="AD8" i="4"/>
  <c r="AD158" i="4" s="1"/>
  <c r="O157" i="4"/>
  <c r="R8" i="4"/>
  <c r="R158" i="4" s="1"/>
  <c r="M157" i="4"/>
  <c r="Q157" i="4"/>
  <c r="I157" i="4"/>
  <c r="L8" i="4"/>
  <c r="L158" i="4" s="1"/>
  <c r="L157" i="4"/>
  <c r="P8" i="4"/>
  <c r="P158" i="4" s="1"/>
  <c r="P157" i="4"/>
  <c r="H8" i="4"/>
  <c r="H158" i="4" s="1"/>
  <c r="H157" i="4"/>
  <c r="V157" i="4" l="1"/>
  <c r="G157" i="4"/>
  <c r="S151" i="4" l="1"/>
  <c r="S147" i="4"/>
  <c r="S137" i="4"/>
  <c r="S132" i="4"/>
  <c r="S98" i="4"/>
  <c r="S92" i="4"/>
  <c r="S91" i="4" s="1"/>
  <c r="S87" i="4"/>
  <c r="S84" i="4"/>
  <c r="S82" i="4"/>
  <c r="S78" i="4"/>
  <c r="S74" i="4"/>
  <c r="S70" i="4"/>
  <c r="S67" i="4"/>
  <c r="S66" i="4" s="1"/>
  <c r="S64" i="4"/>
  <c r="S60" i="4"/>
  <c r="S57" i="4"/>
  <c r="S53" i="4"/>
  <c r="S52" i="4" s="1"/>
  <c r="S50" i="4"/>
  <c r="S44" i="4"/>
  <c r="S39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I304" i="1"/>
  <c r="BL304" i="1"/>
  <c r="BK304" i="1"/>
  <c r="BJ304" i="1"/>
  <c r="BI304" i="1"/>
  <c r="BH304" i="1"/>
  <c r="BG304" i="1"/>
  <c r="BF304" i="1"/>
  <c r="BE304" i="1"/>
  <c r="BD304" i="1"/>
  <c r="BC304" i="1"/>
  <c r="AY304" i="1"/>
  <c r="AX304" i="1"/>
  <c r="AW304" i="1"/>
  <c r="AV304" i="1"/>
  <c r="AR304" i="1"/>
  <c r="AQ304" i="1"/>
  <c r="AP304" i="1"/>
  <c r="AO304" i="1"/>
  <c r="AN304" i="1"/>
  <c r="AM304" i="1"/>
  <c r="AL304" i="1"/>
  <c r="AK304" i="1"/>
  <c r="AJ304" i="1"/>
  <c r="AI304" i="1"/>
  <c r="AE304" i="1"/>
  <c r="AD304" i="1"/>
  <c r="AC304" i="1"/>
  <c r="AB304" i="1"/>
  <c r="AA304" i="1"/>
  <c r="Z304" i="1"/>
  <c r="Y304" i="1"/>
  <c r="X304" i="1"/>
  <c r="W304" i="1"/>
  <c r="V304" i="1"/>
  <c r="R304" i="1"/>
  <c r="Q304" i="1"/>
  <c r="P304" i="1"/>
  <c r="O304" i="1"/>
  <c r="N304" i="1"/>
  <c r="M304" i="1"/>
  <c r="L304" i="1"/>
  <c r="K304" i="1"/>
  <c r="J304" i="1"/>
  <c r="BB301" i="1"/>
  <c r="BA301" i="1" s="1"/>
  <c r="BB300" i="1"/>
  <c r="BA300" i="1" s="1"/>
  <c r="BB298" i="1"/>
  <c r="BA298" i="1" s="1"/>
  <c r="BB297" i="1"/>
  <c r="BB294" i="1"/>
  <c r="BA294" i="1" s="1"/>
  <c r="BB293" i="1"/>
  <c r="BA293" i="1" s="1"/>
  <c r="BB291" i="1"/>
  <c r="BA291" i="1" s="1"/>
  <c r="BB290" i="1"/>
  <c r="BA290" i="1" s="1"/>
  <c r="BB289" i="1"/>
  <c r="BA289" i="1" s="1"/>
  <c r="BB288" i="1"/>
  <c r="BA288" i="1" s="1"/>
  <c r="BB286" i="1"/>
  <c r="BA286" i="1" s="1"/>
  <c r="BB285" i="1"/>
  <c r="BB284" i="1"/>
  <c r="BA284" i="1" s="1"/>
  <c r="BB282" i="1"/>
  <c r="BA282" i="1" s="1"/>
  <c r="BB281" i="1"/>
  <c r="BA281" i="1" s="1"/>
  <c r="BB280" i="1"/>
  <c r="BA280" i="1" s="1"/>
  <c r="BB279" i="1"/>
  <c r="BA279" i="1" s="1"/>
  <c r="BB277" i="1"/>
  <c r="BA277" i="1" s="1"/>
  <c r="BA276" i="1" s="1"/>
  <c r="BB274" i="1"/>
  <c r="BA274" i="1" s="1"/>
  <c r="BB273" i="1"/>
  <c r="BA273" i="1" s="1"/>
  <c r="BB272" i="1"/>
  <c r="BA272" i="1" s="1"/>
  <c r="BB271" i="1"/>
  <c r="BA271" i="1" s="1"/>
  <c r="BB270" i="1"/>
  <c r="BA270" i="1" s="1"/>
  <c r="BB269" i="1"/>
  <c r="BA269" i="1" s="1"/>
  <c r="BB268" i="1"/>
  <c r="BB267" i="1"/>
  <c r="BA267" i="1" s="1"/>
  <c r="BB266" i="1"/>
  <c r="BA266" i="1" s="1"/>
  <c r="BB265" i="1"/>
  <c r="BA265" i="1" s="1"/>
  <c r="BB264" i="1"/>
  <c r="BA264" i="1" s="1"/>
  <c r="BB263" i="1"/>
  <c r="BA263" i="1" s="1"/>
  <c r="BB262" i="1"/>
  <c r="BA262" i="1" s="1"/>
  <c r="BB261" i="1"/>
  <c r="BA261" i="1" s="1"/>
  <c r="BB260" i="1"/>
  <c r="BA260" i="1" s="1"/>
  <c r="BB259" i="1"/>
  <c r="BA259" i="1" s="1"/>
  <c r="BB258" i="1"/>
  <c r="BA258" i="1" s="1"/>
  <c r="BB257" i="1"/>
  <c r="BA257" i="1" s="1"/>
  <c r="BB255" i="1"/>
  <c r="BA255" i="1" s="1"/>
  <c r="BB254" i="1"/>
  <c r="BA254" i="1" s="1"/>
  <c r="BB253" i="1"/>
  <c r="BA253" i="1" s="1"/>
  <c r="BB252" i="1"/>
  <c r="BA252" i="1" s="1"/>
  <c r="BB251" i="1"/>
  <c r="BA251" i="1" s="1"/>
  <c r="BB250" i="1"/>
  <c r="BA250" i="1" s="1"/>
  <c r="BB248" i="1"/>
  <c r="BB247" i="1"/>
  <c r="BA247" i="1" s="1"/>
  <c r="BB246" i="1"/>
  <c r="BA246" i="1" s="1"/>
  <c r="BB245" i="1"/>
  <c r="BA245" i="1" s="1"/>
  <c r="BB244" i="1"/>
  <c r="BA244" i="1" s="1"/>
  <c r="BB240" i="1"/>
  <c r="BA240" i="1" s="1"/>
  <c r="BB239" i="1"/>
  <c r="BA239" i="1" s="1"/>
  <c r="BB238" i="1"/>
  <c r="BA238" i="1" s="1"/>
  <c r="BB237" i="1"/>
  <c r="BA237" i="1" s="1"/>
  <c r="BB236" i="1"/>
  <c r="BA236" i="1" s="1"/>
  <c r="BB235" i="1"/>
  <c r="BA235" i="1" s="1"/>
  <c r="BB234" i="1"/>
  <c r="BA234" i="1" s="1"/>
  <c r="BB233" i="1"/>
  <c r="BA233" i="1" s="1"/>
  <c r="BB232" i="1"/>
  <c r="BA232" i="1" s="1"/>
  <c r="BB231" i="1"/>
  <c r="BA231" i="1" s="1"/>
  <c r="BB230" i="1"/>
  <c r="BA230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4" i="1"/>
  <c r="BA224" i="1" s="1"/>
  <c r="BB223" i="1"/>
  <c r="BA223" i="1" s="1"/>
  <c r="BB222" i="1"/>
  <c r="BA222" i="1" s="1"/>
  <c r="BB220" i="1"/>
  <c r="BA220" i="1" s="1"/>
  <c r="BB217" i="1"/>
  <c r="BA217" i="1" s="1"/>
  <c r="BB214" i="1"/>
  <c r="BA214" i="1" s="1"/>
  <c r="BB213" i="1"/>
  <c r="BA213" i="1" s="1"/>
  <c r="BB212" i="1"/>
  <c r="BA212" i="1" s="1"/>
  <c r="BB211" i="1"/>
  <c r="BA211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0" i="1"/>
  <c r="BA200" i="1" s="1"/>
  <c r="BB199" i="1"/>
  <c r="BA199" i="1" s="1"/>
  <c r="BB198" i="1"/>
  <c r="BA198" i="1" s="1"/>
  <c r="BB197" i="1"/>
  <c r="BA197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1" i="1"/>
  <c r="BA191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4" i="1"/>
  <c r="BA184" i="1" s="1"/>
  <c r="BB183" i="1"/>
  <c r="BA183" i="1" s="1"/>
  <c r="BB182" i="1"/>
  <c r="BA182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2" i="1"/>
  <c r="BA172" i="1" s="1"/>
  <c r="BB171" i="1"/>
  <c r="BA171" i="1" s="1"/>
  <c r="BB170" i="1"/>
  <c r="BA170" i="1" s="1"/>
  <c r="BB169" i="1"/>
  <c r="BA169" i="1" s="1"/>
  <c r="BB167" i="1"/>
  <c r="BA167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61" i="1"/>
  <c r="BA161" i="1" s="1"/>
  <c r="BB160" i="1"/>
  <c r="BA160" i="1" s="1"/>
  <c r="BB159" i="1"/>
  <c r="BA159" i="1" s="1"/>
  <c r="BB158" i="1"/>
  <c r="BA158" i="1" s="1"/>
  <c r="BB157" i="1"/>
  <c r="BA157" i="1" s="1"/>
  <c r="BB156" i="1"/>
  <c r="BA156" i="1" s="1"/>
  <c r="BB155" i="1"/>
  <c r="BA155" i="1" s="1"/>
  <c r="BB154" i="1"/>
  <c r="BA154" i="1" s="1"/>
  <c r="BB153" i="1"/>
  <c r="BA153" i="1" s="1"/>
  <c r="BB152" i="1"/>
  <c r="BA152" i="1" s="1"/>
  <c r="BB151" i="1"/>
  <c r="BA151" i="1" s="1"/>
  <c r="BB150" i="1"/>
  <c r="BA150" i="1" s="1"/>
  <c r="BB149" i="1"/>
  <c r="BA149" i="1" s="1"/>
  <c r="BB148" i="1"/>
  <c r="BA148" i="1" s="1"/>
  <c r="BB147" i="1"/>
  <c r="BA147" i="1" s="1"/>
  <c r="BB146" i="1"/>
  <c r="BA146" i="1" s="1"/>
  <c r="BB142" i="1"/>
  <c r="BA142" i="1" s="1"/>
  <c r="BB141" i="1"/>
  <c r="BA141" i="1" s="1"/>
  <c r="BB140" i="1"/>
  <c r="BA140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3" i="1"/>
  <c r="BA133" i="1" s="1"/>
  <c r="BB132" i="1"/>
  <c r="BA132" i="1" s="1"/>
  <c r="BB131" i="1"/>
  <c r="BA131" i="1" s="1"/>
  <c r="BB130" i="1"/>
  <c r="BA130" i="1" s="1"/>
  <c r="BB129" i="1"/>
  <c r="BA129" i="1" s="1"/>
  <c r="BB128" i="1"/>
  <c r="BA128" i="1" s="1"/>
  <c r="BB127" i="1"/>
  <c r="BA127" i="1" s="1"/>
  <c r="BB126" i="1"/>
  <c r="BA126" i="1" s="1"/>
  <c r="BB125" i="1"/>
  <c r="BB122" i="1"/>
  <c r="BA122" i="1" s="1"/>
  <c r="BB121" i="1"/>
  <c r="BA121" i="1" s="1"/>
  <c r="BB119" i="1"/>
  <c r="BA119" i="1" s="1"/>
  <c r="BB118" i="1"/>
  <c r="BA118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7" i="1"/>
  <c r="BA107" i="1" s="1"/>
  <c r="BB106" i="1"/>
  <c r="BA106" i="1" s="1"/>
  <c r="BB105" i="1"/>
  <c r="BA105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4" i="1"/>
  <c r="BA94" i="1" s="1"/>
  <c r="BB93" i="1"/>
  <c r="BA93" i="1" s="1"/>
  <c r="BB92" i="1"/>
  <c r="BA92" i="1" s="1"/>
  <c r="BB91" i="1"/>
  <c r="BA91" i="1" s="1"/>
  <c r="BB90" i="1"/>
  <c r="BA90" i="1" s="1"/>
  <c r="BB89" i="1"/>
  <c r="BB85" i="1"/>
  <c r="BA85" i="1" s="1"/>
  <c r="BB83" i="1"/>
  <c r="BA83" i="1" s="1"/>
  <c r="BB82" i="1"/>
  <c r="BA82" i="1" s="1"/>
  <c r="BB81" i="1"/>
  <c r="BB80" i="1"/>
  <c r="BA80" i="1" s="1"/>
  <c r="BB77" i="1"/>
  <c r="BA77" i="1" s="1"/>
  <c r="BB76" i="1"/>
  <c r="BA76" i="1" s="1"/>
  <c r="BB75" i="1"/>
  <c r="BA75" i="1" s="1"/>
  <c r="BB74" i="1"/>
  <c r="BA74" i="1" s="1"/>
  <c r="BB73" i="1"/>
  <c r="BA73" i="1" s="1"/>
  <c r="BB72" i="1"/>
  <c r="BA72" i="1" s="1"/>
  <c r="BB71" i="1"/>
  <c r="BA71" i="1" s="1"/>
  <c r="BB70" i="1"/>
  <c r="BA70" i="1" s="1"/>
  <c r="BB69" i="1"/>
  <c r="BA69" i="1" s="1"/>
  <c r="BB68" i="1"/>
  <c r="BA68" i="1" s="1"/>
  <c r="BB65" i="1"/>
  <c r="BA65" i="1" s="1"/>
  <c r="BB64" i="1"/>
  <c r="BA64" i="1" s="1"/>
  <c r="BB62" i="1"/>
  <c r="BA62" i="1" s="1"/>
  <c r="BB61" i="1"/>
  <c r="BB60" i="1"/>
  <c r="BA60" i="1" s="1"/>
  <c r="BB59" i="1"/>
  <c r="BA59" i="1" s="1"/>
  <c r="BB56" i="1"/>
  <c r="BA56" i="1" s="1"/>
  <c r="BB55" i="1"/>
  <c r="BA55" i="1" s="1"/>
  <c r="BB54" i="1"/>
  <c r="BA54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7" i="1"/>
  <c r="BA47" i="1" s="1"/>
  <c r="BB46" i="1"/>
  <c r="BA46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2" i="1"/>
  <c r="BA32" i="1" s="1"/>
  <c r="BB31" i="1"/>
  <c r="BA31" i="1" s="1"/>
  <c r="BB30" i="1"/>
  <c r="BA30" i="1" s="1"/>
  <c r="BB29" i="1"/>
  <c r="BA29" i="1" s="1"/>
  <c r="BB28" i="1"/>
  <c r="BA28" i="1" s="1"/>
  <c r="BB27" i="1"/>
  <c r="BA27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A17" i="1" s="1"/>
  <c r="BB16" i="1"/>
  <c r="BB15" i="1"/>
  <c r="BA15" i="1" s="1"/>
  <c r="BB14" i="1"/>
  <c r="BA14" i="1" s="1"/>
  <c r="BB13" i="1"/>
  <c r="BA13" i="1" s="1"/>
  <c r="BB12" i="1"/>
  <c r="BA12" i="1" s="1"/>
  <c r="BA268" i="1"/>
  <c r="AU301" i="1"/>
  <c r="AT301" i="1" s="1"/>
  <c r="AU300" i="1"/>
  <c r="AU298" i="1"/>
  <c r="AT298" i="1" s="1"/>
  <c r="AU297" i="1"/>
  <c r="AT297" i="1" s="1"/>
  <c r="AU294" i="1"/>
  <c r="AT294" i="1" s="1"/>
  <c r="AU293" i="1"/>
  <c r="AT293" i="1" s="1"/>
  <c r="AU291" i="1"/>
  <c r="AT291" i="1" s="1"/>
  <c r="AU290" i="1"/>
  <c r="AT290" i="1" s="1"/>
  <c r="AU289" i="1"/>
  <c r="AT289" i="1" s="1"/>
  <c r="AU288" i="1"/>
  <c r="AU286" i="1"/>
  <c r="AT286" i="1" s="1"/>
  <c r="AU285" i="1"/>
  <c r="AT285" i="1" s="1"/>
  <c r="AU284" i="1"/>
  <c r="AT284" i="1" s="1"/>
  <c r="AU282" i="1"/>
  <c r="AT282" i="1" s="1"/>
  <c r="AU281" i="1"/>
  <c r="AT281" i="1" s="1"/>
  <c r="AU280" i="1"/>
  <c r="AT280" i="1" s="1"/>
  <c r="AU279" i="1"/>
  <c r="AT279" i="1" s="1"/>
  <c r="AU277" i="1"/>
  <c r="AT277" i="1" s="1"/>
  <c r="AT276" i="1" s="1"/>
  <c r="AU274" i="1"/>
  <c r="AT274" i="1" s="1"/>
  <c r="AU273" i="1"/>
  <c r="AT273" i="1" s="1"/>
  <c r="AU272" i="1"/>
  <c r="AT272" i="1" s="1"/>
  <c r="AU271" i="1"/>
  <c r="AT271" i="1" s="1"/>
  <c r="AU270" i="1"/>
  <c r="AT270" i="1" s="1"/>
  <c r="AU269" i="1"/>
  <c r="AT269" i="1" s="1"/>
  <c r="AU268" i="1"/>
  <c r="AT268" i="1" s="1"/>
  <c r="AU267" i="1"/>
  <c r="AT267" i="1" s="1"/>
  <c r="AU266" i="1"/>
  <c r="AT266" i="1" s="1"/>
  <c r="AU265" i="1"/>
  <c r="AT265" i="1" s="1"/>
  <c r="AU264" i="1"/>
  <c r="AT264" i="1" s="1"/>
  <c r="AU263" i="1"/>
  <c r="AT263" i="1" s="1"/>
  <c r="AU262" i="1"/>
  <c r="AT262" i="1" s="1"/>
  <c r="AU261" i="1"/>
  <c r="AT261" i="1" s="1"/>
  <c r="AU260" i="1"/>
  <c r="AT260" i="1" s="1"/>
  <c r="AU259" i="1"/>
  <c r="AT259" i="1" s="1"/>
  <c r="AU258" i="1"/>
  <c r="AT258" i="1" s="1"/>
  <c r="AU257" i="1"/>
  <c r="AT257" i="1" s="1"/>
  <c r="AU255" i="1"/>
  <c r="AT255" i="1" s="1"/>
  <c r="AU254" i="1"/>
  <c r="AT254" i="1" s="1"/>
  <c r="AU253" i="1"/>
  <c r="AT253" i="1" s="1"/>
  <c r="AU252" i="1"/>
  <c r="AT252" i="1" s="1"/>
  <c r="AU251" i="1"/>
  <c r="AT251" i="1" s="1"/>
  <c r="AU250" i="1"/>
  <c r="AT250" i="1" s="1"/>
  <c r="AU248" i="1"/>
  <c r="AT248" i="1" s="1"/>
  <c r="AU247" i="1"/>
  <c r="AT247" i="1" s="1"/>
  <c r="AU246" i="1"/>
  <c r="AT246" i="1" s="1"/>
  <c r="AU245" i="1"/>
  <c r="AU244" i="1"/>
  <c r="AT244" i="1" s="1"/>
  <c r="AU240" i="1"/>
  <c r="AT240" i="1" s="1"/>
  <c r="AU239" i="1"/>
  <c r="AT239" i="1" s="1"/>
  <c r="AU238" i="1"/>
  <c r="AT238" i="1" s="1"/>
  <c r="AU237" i="1"/>
  <c r="AT237" i="1" s="1"/>
  <c r="AU236" i="1"/>
  <c r="AT236" i="1" s="1"/>
  <c r="AU235" i="1"/>
  <c r="AT235" i="1" s="1"/>
  <c r="AU234" i="1"/>
  <c r="AT234" i="1" s="1"/>
  <c r="AU233" i="1"/>
  <c r="AT233" i="1" s="1"/>
  <c r="AU232" i="1"/>
  <c r="AT232" i="1" s="1"/>
  <c r="AU231" i="1"/>
  <c r="AT231" i="1" s="1"/>
  <c r="AU230" i="1"/>
  <c r="AT230" i="1" s="1"/>
  <c r="AU229" i="1"/>
  <c r="AT229" i="1" s="1"/>
  <c r="AU228" i="1"/>
  <c r="AT228" i="1" s="1"/>
  <c r="AU227" i="1"/>
  <c r="AT227" i="1" s="1"/>
  <c r="AU226" i="1"/>
  <c r="AT226" i="1" s="1"/>
  <c r="AU225" i="1"/>
  <c r="AT225" i="1" s="1"/>
  <c r="AU224" i="1"/>
  <c r="AT224" i="1" s="1"/>
  <c r="AU223" i="1"/>
  <c r="AT223" i="1" s="1"/>
  <c r="AU222" i="1"/>
  <c r="AU220" i="1"/>
  <c r="AT220" i="1" s="1"/>
  <c r="AU217" i="1"/>
  <c r="AT217" i="1" s="1"/>
  <c r="AU214" i="1"/>
  <c r="AT214" i="1" s="1"/>
  <c r="AU213" i="1"/>
  <c r="AT213" i="1" s="1"/>
  <c r="AU212" i="1"/>
  <c r="AT212" i="1" s="1"/>
  <c r="AU211" i="1"/>
  <c r="AT211" i="1" s="1"/>
  <c r="AU210" i="1"/>
  <c r="AT210" i="1" s="1"/>
  <c r="AU209" i="1"/>
  <c r="AT209" i="1" s="1"/>
  <c r="AU208" i="1"/>
  <c r="AT208" i="1" s="1"/>
  <c r="AU207" i="1"/>
  <c r="AT207" i="1" s="1"/>
  <c r="AU206" i="1"/>
  <c r="AT206" i="1" s="1"/>
  <c r="AU205" i="1"/>
  <c r="AT205" i="1" s="1"/>
  <c r="AU204" i="1"/>
  <c r="AT204" i="1" s="1"/>
  <c r="AU203" i="1"/>
  <c r="AT203" i="1" s="1"/>
  <c r="AU202" i="1"/>
  <c r="AT202" i="1" s="1"/>
  <c r="AU200" i="1"/>
  <c r="AT200" i="1" s="1"/>
  <c r="AU199" i="1"/>
  <c r="AT199" i="1" s="1"/>
  <c r="AU198" i="1"/>
  <c r="AT198" i="1" s="1"/>
  <c r="AU197" i="1"/>
  <c r="AT197" i="1" s="1"/>
  <c r="AU196" i="1"/>
  <c r="AT196" i="1" s="1"/>
  <c r="AU195" i="1"/>
  <c r="AT195" i="1" s="1"/>
  <c r="AU194" i="1"/>
  <c r="AT194" i="1" s="1"/>
  <c r="AU193" i="1"/>
  <c r="AT193" i="1" s="1"/>
  <c r="AU192" i="1"/>
  <c r="AT192" i="1" s="1"/>
  <c r="AU191" i="1"/>
  <c r="AT191" i="1" s="1"/>
  <c r="AU190" i="1"/>
  <c r="AT190" i="1" s="1"/>
  <c r="AU189" i="1"/>
  <c r="AT189" i="1" s="1"/>
  <c r="AU188" i="1"/>
  <c r="AT188" i="1" s="1"/>
  <c r="AU187" i="1"/>
  <c r="AT187" i="1" s="1"/>
  <c r="AU186" i="1"/>
  <c r="AT186" i="1" s="1"/>
  <c r="AU185" i="1"/>
  <c r="AT185" i="1" s="1"/>
  <c r="AU184" i="1"/>
  <c r="AT184" i="1" s="1"/>
  <c r="AU183" i="1"/>
  <c r="AT183" i="1" s="1"/>
  <c r="AU182" i="1"/>
  <c r="AT182" i="1" s="1"/>
  <c r="AU181" i="1"/>
  <c r="AT181" i="1" s="1"/>
  <c r="AU180" i="1"/>
  <c r="AT180" i="1" s="1"/>
  <c r="AU179" i="1"/>
  <c r="AT179" i="1" s="1"/>
  <c r="AU178" i="1"/>
  <c r="AT178" i="1" s="1"/>
  <c r="AU177" i="1"/>
  <c r="AT177" i="1" s="1"/>
  <c r="AU176" i="1"/>
  <c r="AT176" i="1" s="1"/>
  <c r="AU175" i="1"/>
  <c r="AT175" i="1" s="1"/>
  <c r="AU174" i="1"/>
  <c r="AT174" i="1" s="1"/>
  <c r="AU172" i="1"/>
  <c r="AT172" i="1" s="1"/>
  <c r="AU171" i="1"/>
  <c r="AT171" i="1" s="1"/>
  <c r="AU170" i="1"/>
  <c r="AT170" i="1" s="1"/>
  <c r="AU169" i="1"/>
  <c r="AT169" i="1" s="1"/>
  <c r="AU167" i="1"/>
  <c r="AT167" i="1" s="1"/>
  <c r="AU166" i="1"/>
  <c r="AT166" i="1" s="1"/>
  <c r="AU165" i="1"/>
  <c r="AT165" i="1" s="1"/>
  <c r="AU164" i="1"/>
  <c r="AT164" i="1" s="1"/>
  <c r="AU163" i="1"/>
  <c r="AT163" i="1" s="1"/>
  <c r="AU162" i="1"/>
  <c r="AT162" i="1" s="1"/>
  <c r="AU161" i="1"/>
  <c r="AT161" i="1" s="1"/>
  <c r="AU160" i="1"/>
  <c r="AT160" i="1" s="1"/>
  <c r="AU159" i="1"/>
  <c r="AT159" i="1" s="1"/>
  <c r="AU158" i="1"/>
  <c r="AT158" i="1" s="1"/>
  <c r="AU157" i="1"/>
  <c r="AT157" i="1" s="1"/>
  <c r="AU156" i="1"/>
  <c r="AT156" i="1" s="1"/>
  <c r="AU155" i="1"/>
  <c r="AT155" i="1" s="1"/>
  <c r="AU154" i="1"/>
  <c r="AT154" i="1" s="1"/>
  <c r="AU153" i="1"/>
  <c r="AT153" i="1" s="1"/>
  <c r="AU152" i="1"/>
  <c r="AT152" i="1" s="1"/>
  <c r="AU151" i="1"/>
  <c r="AT151" i="1" s="1"/>
  <c r="AU150" i="1"/>
  <c r="AT150" i="1" s="1"/>
  <c r="AU149" i="1"/>
  <c r="AT149" i="1" s="1"/>
  <c r="AU148" i="1"/>
  <c r="AT148" i="1" s="1"/>
  <c r="AU147" i="1"/>
  <c r="AT147" i="1" s="1"/>
  <c r="AU146" i="1"/>
  <c r="AT146" i="1" s="1"/>
  <c r="AU142" i="1"/>
  <c r="AT142" i="1" s="1"/>
  <c r="AU141" i="1"/>
  <c r="AT141" i="1" s="1"/>
  <c r="AU140" i="1"/>
  <c r="AT140" i="1" s="1"/>
  <c r="AU139" i="1"/>
  <c r="AT139" i="1" s="1"/>
  <c r="AU138" i="1"/>
  <c r="AT138" i="1" s="1"/>
  <c r="AU137" i="1"/>
  <c r="AT137" i="1" s="1"/>
  <c r="AU136" i="1"/>
  <c r="AT136" i="1" s="1"/>
  <c r="AU135" i="1"/>
  <c r="AT135" i="1" s="1"/>
  <c r="AU134" i="1"/>
  <c r="AT134" i="1" s="1"/>
  <c r="AU133" i="1"/>
  <c r="AT133" i="1" s="1"/>
  <c r="AU132" i="1"/>
  <c r="AT132" i="1" s="1"/>
  <c r="AU131" i="1"/>
  <c r="AT131" i="1" s="1"/>
  <c r="AU130" i="1"/>
  <c r="AT130" i="1" s="1"/>
  <c r="AU129" i="1"/>
  <c r="AT129" i="1" s="1"/>
  <c r="AU128" i="1"/>
  <c r="AT128" i="1" s="1"/>
  <c r="AU127" i="1"/>
  <c r="AT127" i="1" s="1"/>
  <c r="AU126" i="1"/>
  <c r="AT126" i="1" s="1"/>
  <c r="AU125" i="1"/>
  <c r="AT125" i="1" s="1"/>
  <c r="AU122" i="1"/>
  <c r="AT122" i="1" s="1"/>
  <c r="AU121" i="1"/>
  <c r="AT121" i="1" s="1"/>
  <c r="AU119" i="1"/>
  <c r="AT119" i="1" s="1"/>
  <c r="AU118" i="1"/>
  <c r="AT118" i="1" s="1"/>
  <c r="AU117" i="1"/>
  <c r="AT117" i="1" s="1"/>
  <c r="AU116" i="1"/>
  <c r="AT116" i="1" s="1"/>
  <c r="AU115" i="1"/>
  <c r="AT115" i="1" s="1"/>
  <c r="AU114" i="1"/>
  <c r="AT114" i="1" s="1"/>
  <c r="AU113" i="1"/>
  <c r="AT113" i="1" s="1"/>
  <c r="AU112" i="1"/>
  <c r="AT112" i="1" s="1"/>
  <c r="AU111" i="1"/>
  <c r="AT111" i="1" s="1"/>
  <c r="AU110" i="1"/>
  <c r="AT110" i="1" s="1"/>
  <c r="AU109" i="1"/>
  <c r="AT109" i="1" s="1"/>
  <c r="AU107" i="1"/>
  <c r="AT107" i="1" s="1"/>
  <c r="AU106" i="1"/>
  <c r="AT106" i="1" s="1"/>
  <c r="AU105" i="1"/>
  <c r="AT105" i="1" s="1"/>
  <c r="AU104" i="1"/>
  <c r="AT104" i="1" s="1"/>
  <c r="AU103" i="1"/>
  <c r="AT103" i="1" s="1"/>
  <c r="AU102" i="1"/>
  <c r="AT102" i="1" s="1"/>
  <c r="AU101" i="1"/>
  <c r="AT101" i="1" s="1"/>
  <c r="AU100" i="1"/>
  <c r="AT100" i="1" s="1"/>
  <c r="AU99" i="1"/>
  <c r="AT99" i="1" s="1"/>
  <c r="AU98" i="1"/>
  <c r="AT98" i="1" s="1"/>
  <c r="AU97" i="1"/>
  <c r="AT97" i="1" s="1"/>
  <c r="AU96" i="1"/>
  <c r="AT96" i="1" s="1"/>
  <c r="AU95" i="1"/>
  <c r="AT95" i="1" s="1"/>
  <c r="AU94" i="1"/>
  <c r="AT94" i="1" s="1"/>
  <c r="AU93" i="1"/>
  <c r="AT93" i="1" s="1"/>
  <c r="AU92" i="1"/>
  <c r="AT92" i="1" s="1"/>
  <c r="AU91" i="1"/>
  <c r="AT91" i="1" s="1"/>
  <c r="AU90" i="1"/>
  <c r="AT90" i="1" s="1"/>
  <c r="AU89" i="1"/>
  <c r="AU85" i="1"/>
  <c r="AT85" i="1" s="1"/>
  <c r="AU83" i="1"/>
  <c r="AT83" i="1" s="1"/>
  <c r="AU82" i="1"/>
  <c r="AT82" i="1" s="1"/>
  <c r="AU81" i="1"/>
  <c r="AT81" i="1" s="1"/>
  <c r="AU80" i="1"/>
  <c r="AT80" i="1" s="1"/>
  <c r="AU77" i="1"/>
  <c r="AT77" i="1" s="1"/>
  <c r="AU76" i="1"/>
  <c r="AT76" i="1" s="1"/>
  <c r="AU75" i="1"/>
  <c r="AT75" i="1" s="1"/>
  <c r="AU74" i="1"/>
  <c r="AT74" i="1" s="1"/>
  <c r="AU73" i="1"/>
  <c r="AT73" i="1" s="1"/>
  <c r="AU72" i="1"/>
  <c r="AT72" i="1" s="1"/>
  <c r="AU71" i="1"/>
  <c r="AT71" i="1" s="1"/>
  <c r="AU70" i="1"/>
  <c r="AT70" i="1" s="1"/>
  <c r="AU69" i="1"/>
  <c r="AT69" i="1" s="1"/>
  <c r="AU68" i="1"/>
  <c r="AT68" i="1" s="1"/>
  <c r="AU65" i="1"/>
  <c r="AT65" i="1" s="1"/>
  <c r="AU64" i="1"/>
  <c r="AT64" i="1" s="1"/>
  <c r="AU62" i="1"/>
  <c r="AT62" i="1" s="1"/>
  <c r="AU61" i="1"/>
  <c r="AU60" i="1"/>
  <c r="AT60" i="1" s="1"/>
  <c r="AU59" i="1"/>
  <c r="AT59" i="1" s="1"/>
  <c r="AU56" i="1"/>
  <c r="AT56" i="1" s="1"/>
  <c r="AU55" i="1"/>
  <c r="AT55" i="1" s="1"/>
  <c r="AU54" i="1"/>
  <c r="AT54" i="1" s="1"/>
  <c r="AU53" i="1"/>
  <c r="AT53" i="1" s="1"/>
  <c r="AU52" i="1"/>
  <c r="AT52" i="1" s="1"/>
  <c r="AU51" i="1"/>
  <c r="AT51" i="1" s="1"/>
  <c r="AU50" i="1"/>
  <c r="AT50" i="1" s="1"/>
  <c r="AU49" i="1"/>
  <c r="AT49" i="1" s="1"/>
  <c r="AU48" i="1"/>
  <c r="AT48" i="1" s="1"/>
  <c r="AU47" i="1"/>
  <c r="AT47" i="1" s="1"/>
  <c r="AU46" i="1"/>
  <c r="AT46" i="1" s="1"/>
  <c r="AU45" i="1"/>
  <c r="AT45" i="1" s="1"/>
  <c r="AU44" i="1"/>
  <c r="AT44" i="1" s="1"/>
  <c r="AU43" i="1"/>
  <c r="AT43" i="1" s="1"/>
  <c r="AU42" i="1"/>
  <c r="AT42" i="1" s="1"/>
  <c r="AU41" i="1"/>
  <c r="AT41" i="1" s="1"/>
  <c r="AU40" i="1"/>
  <c r="AT40" i="1" s="1"/>
  <c r="AU39" i="1"/>
  <c r="AT39" i="1" s="1"/>
  <c r="AU38" i="1"/>
  <c r="AT38" i="1" s="1"/>
  <c r="AU37" i="1"/>
  <c r="AT37" i="1" s="1"/>
  <c r="AU36" i="1"/>
  <c r="AT36" i="1" s="1"/>
  <c r="AU35" i="1"/>
  <c r="AT35" i="1" s="1"/>
  <c r="AU32" i="1"/>
  <c r="AT32" i="1" s="1"/>
  <c r="AU31" i="1"/>
  <c r="AT31" i="1" s="1"/>
  <c r="AU30" i="1"/>
  <c r="AT30" i="1" s="1"/>
  <c r="AU29" i="1"/>
  <c r="AU28" i="1"/>
  <c r="AT28" i="1" s="1"/>
  <c r="AU27" i="1"/>
  <c r="AT27" i="1" s="1"/>
  <c r="AU23" i="1"/>
  <c r="AT23" i="1" s="1"/>
  <c r="AU22" i="1"/>
  <c r="AT22" i="1" s="1"/>
  <c r="AU21" i="1"/>
  <c r="AT21" i="1" s="1"/>
  <c r="AU20" i="1"/>
  <c r="AT20" i="1" s="1"/>
  <c r="AU19" i="1"/>
  <c r="AT19" i="1" s="1"/>
  <c r="AU18" i="1"/>
  <c r="AT18" i="1" s="1"/>
  <c r="AU17" i="1"/>
  <c r="AT17" i="1" s="1"/>
  <c r="AU16" i="1"/>
  <c r="AU15" i="1"/>
  <c r="AT15" i="1" s="1"/>
  <c r="AU14" i="1"/>
  <c r="AT14" i="1" s="1"/>
  <c r="AU13" i="1"/>
  <c r="AT13" i="1" s="1"/>
  <c r="AU12" i="1"/>
  <c r="AT12" i="1" s="1"/>
  <c r="AH301" i="1"/>
  <c r="AH300" i="1"/>
  <c r="AG300" i="1" s="1"/>
  <c r="AH298" i="1"/>
  <c r="AG298" i="1" s="1"/>
  <c r="AH297" i="1"/>
  <c r="AH294" i="1"/>
  <c r="AG294" i="1" s="1"/>
  <c r="AH293" i="1"/>
  <c r="AH291" i="1"/>
  <c r="AG291" i="1" s="1"/>
  <c r="AH290" i="1"/>
  <c r="AG290" i="1" s="1"/>
  <c r="AH289" i="1"/>
  <c r="AG289" i="1" s="1"/>
  <c r="AH288" i="1"/>
  <c r="AG288" i="1" s="1"/>
  <c r="AH286" i="1"/>
  <c r="AG286" i="1" s="1"/>
  <c r="AH285" i="1"/>
  <c r="AH284" i="1"/>
  <c r="AG284" i="1" s="1"/>
  <c r="AH282" i="1"/>
  <c r="AG282" i="1" s="1"/>
  <c r="AH281" i="1"/>
  <c r="AG281" i="1" s="1"/>
  <c r="AH280" i="1"/>
  <c r="AG280" i="1" s="1"/>
  <c r="AH279" i="1"/>
  <c r="AG279" i="1" s="1"/>
  <c r="AH277" i="1"/>
  <c r="AH274" i="1"/>
  <c r="AG274" i="1" s="1"/>
  <c r="AH273" i="1"/>
  <c r="AG273" i="1" s="1"/>
  <c r="AH272" i="1"/>
  <c r="AG272" i="1" s="1"/>
  <c r="AH271" i="1"/>
  <c r="AG271" i="1" s="1"/>
  <c r="AH270" i="1"/>
  <c r="AG270" i="1" s="1"/>
  <c r="AH269" i="1"/>
  <c r="AG269" i="1" s="1"/>
  <c r="AH268" i="1"/>
  <c r="AG268" i="1" s="1"/>
  <c r="AH267" i="1"/>
  <c r="AG267" i="1" s="1"/>
  <c r="AH266" i="1"/>
  <c r="AG266" i="1" s="1"/>
  <c r="AH265" i="1"/>
  <c r="AG265" i="1" s="1"/>
  <c r="AH264" i="1"/>
  <c r="AG264" i="1" s="1"/>
  <c r="AH263" i="1"/>
  <c r="AG263" i="1" s="1"/>
  <c r="AH262" i="1"/>
  <c r="AG262" i="1" s="1"/>
  <c r="AH261" i="1"/>
  <c r="AG261" i="1" s="1"/>
  <c r="AH260" i="1"/>
  <c r="AG260" i="1" s="1"/>
  <c r="AH259" i="1"/>
  <c r="AG259" i="1" s="1"/>
  <c r="AH258" i="1"/>
  <c r="AG258" i="1" s="1"/>
  <c r="AH257" i="1"/>
  <c r="AG257" i="1" s="1"/>
  <c r="AH255" i="1"/>
  <c r="AG255" i="1" s="1"/>
  <c r="AH254" i="1"/>
  <c r="AG254" i="1" s="1"/>
  <c r="AH253" i="1"/>
  <c r="AG253" i="1" s="1"/>
  <c r="AH252" i="1"/>
  <c r="AG252" i="1" s="1"/>
  <c r="AH251" i="1"/>
  <c r="AG251" i="1" s="1"/>
  <c r="AH250" i="1"/>
  <c r="AG250" i="1" s="1"/>
  <c r="AH248" i="1"/>
  <c r="AG248" i="1" s="1"/>
  <c r="AH247" i="1"/>
  <c r="AG247" i="1" s="1"/>
  <c r="AH246" i="1"/>
  <c r="AG246" i="1" s="1"/>
  <c r="AH245" i="1"/>
  <c r="AH244" i="1"/>
  <c r="AG244" i="1" s="1"/>
  <c r="AH240" i="1"/>
  <c r="AG240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3" i="1"/>
  <c r="AG223" i="1" s="1"/>
  <c r="AH222" i="1"/>
  <c r="AG222" i="1" s="1"/>
  <c r="AH220" i="1"/>
  <c r="AG220" i="1" s="1"/>
  <c r="AH217" i="1"/>
  <c r="AG217" i="1" s="1"/>
  <c r="AH214" i="1"/>
  <c r="AG214" i="1" s="1"/>
  <c r="AH213" i="1"/>
  <c r="AG213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2" i="1"/>
  <c r="AG172" i="1" s="1"/>
  <c r="AH171" i="1"/>
  <c r="AG171" i="1" s="1"/>
  <c r="AH170" i="1"/>
  <c r="AG170" i="1" s="1"/>
  <c r="AH169" i="1"/>
  <c r="AG169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4" i="1"/>
  <c r="AG154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33" i="1"/>
  <c r="AG133" i="1" s="1"/>
  <c r="AH132" i="1"/>
  <c r="AG132" i="1" s="1"/>
  <c r="AH131" i="1"/>
  <c r="AG131" i="1" s="1"/>
  <c r="AH130" i="1"/>
  <c r="AG130" i="1" s="1"/>
  <c r="AH129" i="1"/>
  <c r="AG129" i="1" s="1"/>
  <c r="AH128" i="1"/>
  <c r="AG128" i="1" s="1"/>
  <c r="AH127" i="1"/>
  <c r="AG127" i="1" s="1"/>
  <c r="AH126" i="1"/>
  <c r="AH125" i="1"/>
  <c r="AG125" i="1" s="1"/>
  <c r="AH122" i="1"/>
  <c r="AG122" i="1" s="1"/>
  <c r="AH121" i="1"/>
  <c r="AG121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G94" i="1" s="1"/>
  <c r="AH93" i="1"/>
  <c r="AG93" i="1" s="1"/>
  <c r="AH92" i="1"/>
  <c r="AG92" i="1" s="1"/>
  <c r="AH91" i="1"/>
  <c r="AG91" i="1" s="1"/>
  <c r="AH90" i="1"/>
  <c r="AG90" i="1" s="1"/>
  <c r="AH89" i="1"/>
  <c r="AG89" i="1" s="1"/>
  <c r="AH85" i="1"/>
  <c r="AG85" i="1" s="1"/>
  <c r="AH83" i="1"/>
  <c r="AG83" i="1" s="1"/>
  <c r="AH82" i="1"/>
  <c r="AG82" i="1" s="1"/>
  <c r="AH81" i="1"/>
  <c r="AH80" i="1"/>
  <c r="AG80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70" i="1"/>
  <c r="AG70" i="1" s="1"/>
  <c r="AH69" i="1"/>
  <c r="AG69" i="1" s="1"/>
  <c r="AH68" i="1"/>
  <c r="AG68" i="1" s="1"/>
  <c r="AH65" i="1"/>
  <c r="AG65" i="1" s="1"/>
  <c r="AH64" i="1"/>
  <c r="AG64" i="1" s="1"/>
  <c r="AH62" i="1"/>
  <c r="AG62" i="1" s="1"/>
  <c r="AH61" i="1"/>
  <c r="AG61" i="1" s="1"/>
  <c r="AH60" i="1"/>
  <c r="AG60" i="1" s="1"/>
  <c r="AH59" i="1"/>
  <c r="AG59" i="1" s="1"/>
  <c r="AH56" i="1"/>
  <c r="AG56" i="1" s="1"/>
  <c r="AH55" i="1"/>
  <c r="AG55" i="1" s="1"/>
  <c r="AH54" i="1"/>
  <c r="AG54" i="1" s="1"/>
  <c r="AH53" i="1"/>
  <c r="AG53" i="1" s="1"/>
  <c r="AH52" i="1"/>
  <c r="AG52" i="1" s="1"/>
  <c r="AH51" i="1"/>
  <c r="AG51" i="1" s="1"/>
  <c r="AH50" i="1"/>
  <c r="AG50" i="1" s="1"/>
  <c r="AH49" i="1"/>
  <c r="AG49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2" i="1"/>
  <c r="AG32" i="1" s="1"/>
  <c r="AH31" i="1"/>
  <c r="AG31" i="1" s="1"/>
  <c r="AH30" i="1"/>
  <c r="AG30" i="1" s="1"/>
  <c r="AH29" i="1"/>
  <c r="AG29" i="1" s="1"/>
  <c r="AH28" i="1"/>
  <c r="AG28" i="1" s="1"/>
  <c r="AH27" i="1"/>
  <c r="AG27" i="1" s="1"/>
  <c r="AH23" i="1"/>
  <c r="AG23" i="1" s="1"/>
  <c r="AH22" i="1"/>
  <c r="AG22" i="1" s="1"/>
  <c r="AH21" i="1"/>
  <c r="AG21" i="1" s="1"/>
  <c r="AH20" i="1"/>
  <c r="AG20" i="1" s="1"/>
  <c r="AH19" i="1"/>
  <c r="AG19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AH12" i="1"/>
  <c r="AG12" i="1" s="1"/>
  <c r="U301" i="1"/>
  <c r="U300" i="1"/>
  <c r="T300" i="1" s="1"/>
  <c r="U298" i="1"/>
  <c r="T298" i="1" s="1"/>
  <c r="U297" i="1"/>
  <c r="T297" i="1" s="1"/>
  <c r="U294" i="1"/>
  <c r="U293" i="1"/>
  <c r="T293" i="1" s="1"/>
  <c r="U291" i="1"/>
  <c r="T291" i="1" s="1"/>
  <c r="U290" i="1"/>
  <c r="T290" i="1" s="1"/>
  <c r="U289" i="1"/>
  <c r="U288" i="1"/>
  <c r="T288" i="1" s="1"/>
  <c r="U286" i="1"/>
  <c r="T286" i="1" s="1"/>
  <c r="U285" i="1"/>
  <c r="U284" i="1"/>
  <c r="U282" i="1"/>
  <c r="T282" i="1" s="1"/>
  <c r="U281" i="1"/>
  <c r="T281" i="1" s="1"/>
  <c r="U280" i="1"/>
  <c r="T280" i="1" s="1"/>
  <c r="U279" i="1"/>
  <c r="U277" i="1"/>
  <c r="T277" i="1" s="1"/>
  <c r="T276" i="1" s="1"/>
  <c r="U274" i="1"/>
  <c r="T274" i="1" s="1"/>
  <c r="U273" i="1"/>
  <c r="T273" i="1" s="1"/>
  <c r="U272" i="1"/>
  <c r="T272" i="1" s="1"/>
  <c r="U271" i="1"/>
  <c r="T271" i="1" s="1"/>
  <c r="U270" i="1"/>
  <c r="T270" i="1" s="1"/>
  <c r="U269" i="1"/>
  <c r="T269" i="1" s="1"/>
  <c r="U268" i="1"/>
  <c r="T268" i="1" s="1"/>
  <c r="U267" i="1"/>
  <c r="T267" i="1" s="1"/>
  <c r="U266" i="1"/>
  <c r="T266" i="1" s="1"/>
  <c r="U265" i="1"/>
  <c r="T265" i="1" s="1"/>
  <c r="U264" i="1"/>
  <c r="T264" i="1" s="1"/>
  <c r="U263" i="1"/>
  <c r="T263" i="1" s="1"/>
  <c r="U262" i="1"/>
  <c r="T262" i="1" s="1"/>
  <c r="U261" i="1"/>
  <c r="T261" i="1" s="1"/>
  <c r="U260" i="1"/>
  <c r="T260" i="1" s="1"/>
  <c r="U259" i="1"/>
  <c r="T259" i="1" s="1"/>
  <c r="U258" i="1"/>
  <c r="T258" i="1" s="1"/>
  <c r="U257" i="1"/>
  <c r="T257" i="1" s="1"/>
  <c r="U255" i="1"/>
  <c r="T255" i="1" s="1"/>
  <c r="U254" i="1"/>
  <c r="T254" i="1" s="1"/>
  <c r="U253" i="1"/>
  <c r="T253" i="1" s="1"/>
  <c r="U252" i="1"/>
  <c r="T252" i="1" s="1"/>
  <c r="U251" i="1"/>
  <c r="T251" i="1" s="1"/>
  <c r="U250" i="1"/>
  <c r="T250" i="1" s="1"/>
  <c r="U248" i="1"/>
  <c r="T248" i="1" s="1"/>
  <c r="U247" i="1"/>
  <c r="T247" i="1" s="1"/>
  <c r="U246" i="1"/>
  <c r="U245" i="1"/>
  <c r="T245" i="1" s="1"/>
  <c r="U244" i="1"/>
  <c r="T244" i="1" s="1"/>
  <c r="U240" i="1"/>
  <c r="T240" i="1" s="1"/>
  <c r="U239" i="1"/>
  <c r="T239" i="1" s="1"/>
  <c r="U238" i="1"/>
  <c r="T238" i="1" s="1"/>
  <c r="U237" i="1"/>
  <c r="T237" i="1" s="1"/>
  <c r="U236" i="1"/>
  <c r="T236" i="1" s="1"/>
  <c r="U235" i="1"/>
  <c r="T235" i="1" s="1"/>
  <c r="U234" i="1"/>
  <c r="T234" i="1" s="1"/>
  <c r="U233" i="1"/>
  <c r="T233" i="1" s="1"/>
  <c r="U232" i="1"/>
  <c r="T232" i="1" s="1"/>
  <c r="U231" i="1"/>
  <c r="T231" i="1" s="1"/>
  <c r="U230" i="1"/>
  <c r="T230" i="1" s="1"/>
  <c r="U229" i="1"/>
  <c r="T229" i="1" s="1"/>
  <c r="U228" i="1"/>
  <c r="T228" i="1" s="1"/>
  <c r="U227" i="1"/>
  <c r="T227" i="1" s="1"/>
  <c r="U226" i="1"/>
  <c r="T226" i="1" s="1"/>
  <c r="U225" i="1"/>
  <c r="T225" i="1" s="1"/>
  <c r="U224" i="1"/>
  <c r="T224" i="1" s="1"/>
  <c r="U223" i="1"/>
  <c r="T223" i="1" s="1"/>
  <c r="U222" i="1"/>
  <c r="T222" i="1" s="1"/>
  <c r="U220" i="1"/>
  <c r="T220" i="1" s="1"/>
  <c r="U217" i="1"/>
  <c r="T217" i="1" s="1"/>
  <c r="U214" i="1"/>
  <c r="T214" i="1" s="1"/>
  <c r="U213" i="1"/>
  <c r="T213" i="1" s="1"/>
  <c r="U212" i="1"/>
  <c r="T212" i="1" s="1"/>
  <c r="U211" i="1"/>
  <c r="T211" i="1" s="1"/>
  <c r="U210" i="1"/>
  <c r="T210" i="1" s="1"/>
  <c r="U209" i="1"/>
  <c r="T209" i="1" s="1"/>
  <c r="U208" i="1"/>
  <c r="T208" i="1" s="1"/>
  <c r="U207" i="1"/>
  <c r="T207" i="1" s="1"/>
  <c r="U206" i="1"/>
  <c r="T206" i="1" s="1"/>
  <c r="U205" i="1"/>
  <c r="T205" i="1" s="1"/>
  <c r="U204" i="1"/>
  <c r="T204" i="1" s="1"/>
  <c r="U203" i="1"/>
  <c r="T203" i="1" s="1"/>
  <c r="U202" i="1"/>
  <c r="T202" i="1" s="1"/>
  <c r="U200" i="1"/>
  <c r="T200" i="1" s="1"/>
  <c r="U199" i="1"/>
  <c r="T199" i="1" s="1"/>
  <c r="U198" i="1"/>
  <c r="T198" i="1" s="1"/>
  <c r="U197" i="1"/>
  <c r="T197" i="1" s="1"/>
  <c r="U196" i="1"/>
  <c r="T196" i="1" s="1"/>
  <c r="U195" i="1"/>
  <c r="T195" i="1" s="1"/>
  <c r="U194" i="1"/>
  <c r="T194" i="1" s="1"/>
  <c r="U193" i="1"/>
  <c r="T193" i="1" s="1"/>
  <c r="U192" i="1"/>
  <c r="T192" i="1" s="1"/>
  <c r="U191" i="1"/>
  <c r="T191" i="1" s="1"/>
  <c r="U190" i="1"/>
  <c r="T190" i="1" s="1"/>
  <c r="U189" i="1"/>
  <c r="T189" i="1" s="1"/>
  <c r="U188" i="1"/>
  <c r="T188" i="1" s="1"/>
  <c r="U187" i="1"/>
  <c r="T187" i="1" s="1"/>
  <c r="U186" i="1"/>
  <c r="T186" i="1" s="1"/>
  <c r="U185" i="1"/>
  <c r="T185" i="1" s="1"/>
  <c r="U184" i="1"/>
  <c r="T184" i="1" s="1"/>
  <c r="U183" i="1"/>
  <c r="T183" i="1" s="1"/>
  <c r="U182" i="1"/>
  <c r="T182" i="1" s="1"/>
  <c r="U181" i="1"/>
  <c r="T181" i="1" s="1"/>
  <c r="U180" i="1"/>
  <c r="T180" i="1" s="1"/>
  <c r="U179" i="1"/>
  <c r="T179" i="1" s="1"/>
  <c r="U178" i="1"/>
  <c r="T178" i="1" s="1"/>
  <c r="U177" i="1"/>
  <c r="T177" i="1" s="1"/>
  <c r="U176" i="1"/>
  <c r="T176" i="1" s="1"/>
  <c r="U175" i="1"/>
  <c r="T175" i="1" s="1"/>
  <c r="U174" i="1"/>
  <c r="T174" i="1" s="1"/>
  <c r="U172" i="1"/>
  <c r="T172" i="1" s="1"/>
  <c r="U171" i="1"/>
  <c r="T171" i="1" s="1"/>
  <c r="U170" i="1"/>
  <c r="T170" i="1" s="1"/>
  <c r="U169" i="1"/>
  <c r="T169" i="1" s="1"/>
  <c r="U167" i="1"/>
  <c r="T167" i="1" s="1"/>
  <c r="U166" i="1"/>
  <c r="T166" i="1" s="1"/>
  <c r="U165" i="1"/>
  <c r="T165" i="1" s="1"/>
  <c r="U164" i="1"/>
  <c r="T164" i="1" s="1"/>
  <c r="U163" i="1"/>
  <c r="T163" i="1" s="1"/>
  <c r="U162" i="1"/>
  <c r="T162" i="1" s="1"/>
  <c r="U161" i="1"/>
  <c r="T161" i="1" s="1"/>
  <c r="U160" i="1"/>
  <c r="T160" i="1" s="1"/>
  <c r="U159" i="1"/>
  <c r="T159" i="1" s="1"/>
  <c r="U158" i="1"/>
  <c r="T158" i="1" s="1"/>
  <c r="U157" i="1"/>
  <c r="T157" i="1" s="1"/>
  <c r="U156" i="1"/>
  <c r="T156" i="1" s="1"/>
  <c r="U155" i="1"/>
  <c r="T155" i="1" s="1"/>
  <c r="U154" i="1"/>
  <c r="T154" i="1" s="1"/>
  <c r="U153" i="1"/>
  <c r="T153" i="1" s="1"/>
  <c r="U152" i="1"/>
  <c r="T152" i="1" s="1"/>
  <c r="U151" i="1"/>
  <c r="T151" i="1" s="1"/>
  <c r="U150" i="1"/>
  <c r="T150" i="1" s="1"/>
  <c r="U149" i="1"/>
  <c r="T149" i="1" s="1"/>
  <c r="U148" i="1"/>
  <c r="T148" i="1" s="1"/>
  <c r="U147" i="1"/>
  <c r="T147" i="1" s="1"/>
  <c r="U146" i="1"/>
  <c r="T146" i="1" s="1"/>
  <c r="U142" i="1"/>
  <c r="T142" i="1" s="1"/>
  <c r="U141" i="1"/>
  <c r="T141" i="1" s="1"/>
  <c r="U140" i="1"/>
  <c r="T140" i="1" s="1"/>
  <c r="U139" i="1"/>
  <c r="T139" i="1" s="1"/>
  <c r="U138" i="1"/>
  <c r="T138" i="1" s="1"/>
  <c r="U137" i="1"/>
  <c r="T137" i="1" s="1"/>
  <c r="U136" i="1"/>
  <c r="T136" i="1" s="1"/>
  <c r="U135" i="1"/>
  <c r="T135" i="1" s="1"/>
  <c r="U134" i="1"/>
  <c r="T134" i="1" s="1"/>
  <c r="U133" i="1"/>
  <c r="T133" i="1" s="1"/>
  <c r="U132" i="1"/>
  <c r="T132" i="1" s="1"/>
  <c r="U131" i="1"/>
  <c r="T131" i="1" s="1"/>
  <c r="U130" i="1"/>
  <c r="T130" i="1" s="1"/>
  <c r="U129" i="1"/>
  <c r="T129" i="1" s="1"/>
  <c r="U128" i="1"/>
  <c r="T128" i="1" s="1"/>
  <c r="U127" i="1"/>
  <c r="T127" i="1" s="1"/>
  <c r="U126" i="1"/>
  <c r="T126" i="1" s="1"/>
  <c r="U125" i="1"/>
  <c r="T125" i="1" s="1"/>
  <c r="U122" i="1"/>
  <c r="T122" i="1" s="1"/>
  <c r="U121" i="1"/>
  <c r="T121" i="1" s="1"/>
  <c r="U119" i="1"/>
  <c r="T119" i="1" s="1"/>
  <c r="U118" i="1"/>
  <c r="T118" i="1" s="1"/>
  <c r="U117" i="1"/>
  <c r="T117" i="1" s="1"/>
  <c r="U116" i="1"/>
  <c r="T116" i="1" s="1"/>
  <c r="U115" i="1"/>
  <c r="T115" i="1" s="1"/>
  <c r="U114" i="1"/>
  <c r="T114" i="1" s="1"/>
  <c r="U113" i="1"/>
  <c r="T113" i="1" s="1"/>
  <c r="U112" i="1"/>
  <c r="T112" i="1" s="1"/>
  <c r="U111" i="1"/>
  <c r="T111" i="1" s="1"/>
  <c r="U110" i="1"/>
  <c r="T110" i="1" s="1"/>
  <c r="U109" i="1"/>
  <c r="T109" i="1" s="1"/>
  <c r="U107" i="1"/>
  <c r="T107" i="1" s="1"/>
  <c r="U106" i="1"/>
  <c r="T106" i="1" s="1"/>
  <c r="U105" i="1"/>
  <c r="T105" i="1" s="1"/>
  <c r="U104" i="1"/>
  <c r="T104" i="1" s="1"/>
  <c r="U103" i="1"/>
  <c r="T103" i="1" s="1"/>
  <c r="U102" i="1"/>
  <c r="T102" i="1" s="1"/>
  <c r="U101" i="1"/>
  <c r="T101" i="1" s="1"/>
  <c r="U100" i="1"/>
  <c r="T100" i="1" s="1"/>
  <c r="U99" i="1"/>
  <c r="T99" i="1" s="1"/>
  <c r="U98" i="1"/>
  <c r="T98" i="1" s="1"/>
  <c r="U97" i="1"/>
  <c r="T97" i="1" s="1"/>
  <c r="U96" i="1"/>
  <c r="T96" i="1" s="1"/>
  <c r="U95" i="1"/>
  <c r="T95" i="1" s="1"/>
  <c r="U94" i="1"/>
  <c r="T94" i="1" s="1"/>
  <c r="U93" i="1"/>
  <c r="T93" i="1" s="1"/>
  <c r="U92" i="1"/>
  <c r="T92" i="1" s="1"/>
  <c r="U91" i="1"/>
  <c r="T91" i="1" s="1"/>
  <c r="U90" i="1"/>
  <c r="T90" i="1" s="1"/>
  <c r="U89" i="1"/>
  <c r="U85" i="1"/>
  <c r="T85" i="1" s="1"/>
  <c r="U83" i="1"/>
  <c r="T83" i="1" s="1"/>
  <c r="U82" i="1"/>
  <c r="T82" i="1" s="1"/>
  <c r="U81" i="1"/>
  <c r="T81" i="1" s="1"/>
  <c r="U80" i="1"/>
  <c r="T80" i="1" s="1"/>
  <c r="U77" i="1"/>
  <c r="T77" i="1" s="1"/>
  <c r="U76" i="1"/>
  <c r="T76" i="1" s="1"/>
  <c r="U75" i="1"/>
  <c r="T75" i="1" s="1"/>
  <c r="U74" i="1"/>
  <c r="T74" i="1" s="1"/>
  <c r="U73" i="1"/>
  <c r="T73" i="1" s="1"/>
  <c r="U72" i="1"/>
  <c r="T72" i="1" s="1"/>
  <c r="U71" i="1"/>
  <c r="T71" i="1" s="1"/>
  <c r="U70" i="1"/>
  <c r="T70" i="1" s="1"/>
  <c r="U69" i="1"/>
  <c r="T69" i="1" s="1"/>
  <c r="U68" i="1"/>
  <c r="T68" i="1" s="1"/>
  <c r="U65" i="1"/>
  <c r="T65" i="1" s="1"/>
  <c r="U64" i="1"/>
  <c r="T64" i="1" s="1"/>
  <c r="U62" i="1"/>
  <c r="T62" i="1" s="1"/>
  <c r="U61" i="1"/>
  <c r="T61" i="1" s="1"/>
  <c r="U60" i="1"/>
  <c r="T60" i="1" s="1"/>
  <c r="U59" i="1"/>
  <c r="T59" i="1" s="1"/>
  <c r="U56" i="1"/>
  <c r="T56" i="1" s="1"/>
  <c r="U55" i="1"/>
  <c r="T55" i="1" s="1"/>
  <c r="U54" i="1"/>
  <c r="T54" i="1" s="1"/>
  <c r="U53" i="1"/>
  <c r="T53" i="1" s="1"/>
  <c r="U52" i="1"/>
  <c r="T52" i="1" s="1"/>
  <c r="U51" i="1"/>
  <c r="T51" i="1" s="1"/>
  <c r="U50" i="1"/>
  <c r="T50" i="1" s="1"/>
  <c r="U49" i="1"/>
  <c r="T49" i="1" s="1"/>
  <c r="U48" i="1"/>
  <c r="T48" i="1" s="1"/>
  <c r="U47" i="1"/>
  <c r="T47" i="1" s="1"/>
  <c r="U46" i="1"/>
  <c r="T46" i="1" s="1"/>
  <c r="U45" i="1"/>
  <c r="T45" i="1" s="1"/>
  <c r="U44" i="1"/>
  <c r="T44" i="1" s="1"/>
  <c r="U43" i="1"/>
  <c r="T43" i="1" s="1"/>
  <c r="U42" i="1"/>
  <c r="T42" i="1" s="1"/>
  <c r="U41" i="1"/>
  <c r="T41" i="1" s="1"/>
  <c r="U40" i="1"/>
  <c r="T40" i="1" s="1"/>
  <c r="U39" i="1"/>
  <c r="T39" i="1" s="1"/>
  <c r="U38" i="1"/>
  <c r="T38" i="1" s="1"/>
  <c r="U37" i="1"/>
  <c r="T37" i="1" s="1"/>
  <c r="U36" i="1"/>
  <c r="T36" i="1" s="1"/>
  <c r="U35" i="1"/>
  <c r="T35" i="1" s="1"/>
  <c r="U32" i="1"/>
  <c r="T32" i="1" s="1"/>
  <c r="U31" i="1"/>
  <c r="T31" i="1" s="1"/>
  <c r="U30" i="1"/>
  <c r="T30" i="1" s="1"/>
  <c r="U29" i="1"/>
  <c r="U28" i="1"/>
  <c r="T28" i="1" s="1"/>
  <c r="U27" i="1"/>
  <c r="T27" i="1" s="1"/>
  <c r="U23" i="1"/>
  <c r="T23" i="1" s="1"/>
  <c r="U22" i="1"/>
  <c r="T22" i="1" s="1"/>
  <c r="U21" i="1"/>
  <c r="T21" i="1" s="1"/>
  <c r="U20" i="1"/>
  <c r="T20" i="1" s="1"/>
  <c r="U19" i="1"/>
  <c r="T19" i="1" s="1"/>
  <c r="U18" i="1"/>
  <c r="T18" i="1" s="1"/>
  <c r="U17" i="1"/>
  <c r="T17" i="1" s="1"/>
  <c r="U16" i="1"/>
  <c r="U15" i="1"/>
  <c r="T15" i="1" s="1"/>
  <c r="U14" i="1"/>
  <c r="T14" i="1" s="1"/>
  <c r="U13" i="1"/>
  <c r="T13" i="1" s="1"/>
  <c r="U12" i="1"/>
  <c r="T285" i="1"/>
  <c r="H301" i="1"/>
  <c r="H300" i="1"/>
  <c r="G300" i="1" s="1"/>
  <c r="H298" i="1"/>
  <c r="G298" i="1" s="1"/>
  <c r="H297" i="1"/>
  <c r="G297" i="1" s="1"/>
  <c r="H294" i="1"/>
  <c r="H293" i="1"/>
  <c r="G293" i="1" s="1"/>
  <c r="H291" i="1"/>
  <c r="G291" i="1" s="1"/>
  <c r="H290" i="1"/>
  <c r="G290" i="1" s="1"/>
  <c r="H289" i="1"/>
  <c r="G289" i="1" s="1"/>
  <c r="H288" i="1"/>
  <c r="H286" i="1"/>
  <c r="H285" i="1"/>
  <c r="G285" i="1" s="1"/>
  <c r="H284" i="1"/>
  <c r="G284" i="1" s="1"/>
  <c r="H282" i="1"/>
  <c r="G282" i="1" s="1"/>
  <c r="H281" i="1"/>
  <c r="G281" i="1" s="1"/>
  <c r="H280" i="1"/>
  <c r="G280" i="1" s="1"/>
  <c r="H279" i="1"/>
  <c r="H277" i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8" i="1"/>
  <c r="H247" i="1"/>
  <c r="G247" i="1" s="1"/>
  <c r="H246" i="1"/>
  <c r="G246" i="1" s="1"/>
  <c r="H245" i="1"/>
  <c r="H244" i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0" i="1"/>
  <c r="G220" i="1" s="1"/>
  <c r="H217" i="1"/>
  <c r="G217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2" i="1"/>
  <c r="G172" i="1" s="1"/>
  <c r="H171" i="1"/>
  <c r="G171" i="1" s="1"/>
  <c r="H170" i="1"/>
  <c r="G170" i="1" s="1"/>
  <c r="H169" i="1"/>
  <c r="G169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H125" i="1"/>
  <c r="G125" i="1" s="1"/>
  <c r="H122" i="1"/>
  <c r="G122" i="1" s="1"/>
  <c r="H121" i="1"/>
  <c r="G121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H89" i="1"/>
  <c r="G89" i="1" s="1"/>
  <c r="H85" i="1"/>
  <c r="G85" i="1" s="1"/>
  <c r="H83" i="1"/>
  <c r="G83" i="1" s="1"/>
  <c r="H82" i="1"/>
  <c r="G82" i="1" s="1"/>
  <c r="H81" i="1"/>
  <c r="G81" i="1" s="1"/>
  <c r="H80" i="1"/>
  <c r="G80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H69" i="1"/>
  <c r="G69" i="1" s="1"/>
  <c r="H68" i="1"/>
  <c r="G68" i="1" s="1"/>
  <c r="H65" i="1"/>
  <c r="G65" i="1" s="1"/>
  <c r="H64" i="1"/>
  <c r="G64" i="1" s="1"/>
  <c r="H62" i="1"/>
  <c r="G62" i="1" s="1"/>
  <c r="H61" i="1"/>
  <c r="G61" i="1" s="1"/>
  <c r="H60" i="1"/>
  <c r="G60" i="1" s="1"/>
  <c r="H59" i="1"/>
  <c r="G59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3" i="1"/>
  <c r="G23" i="1" s="1"/>
  <c r="H22" i="1"/>
  <c r="H21" i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D301" i="1"/>
  <c r="D300" i="1"/>
  <c r="D298" i="1"/>
  <c r="D297" i="1"/>
  <c r="D294" i="1"/>
  <c r="D293" i="1"/>
  <c r="D291" i="1"/>
  <c r="D290" i="1"/>
  <c r="D289" i="1"/>
  <c r="D288" i="1"/>
  <c r="D286" i="1"/>
  <c r="D285" i="1"/>
  <c r="D284" i="1"/>
  <c r="D282" i="1"/>
  <c r="D281" i="1"/>
  <c r="D280" i="1"/>
  <c r="D279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5" i="1"/>
  <c r="D254" i="1"/>
  <c r="D253" i="1"/>
  <c r="D252" i="1"/>
  <c r="D251" i="1"/>
  <c r="D250" i="1"/>
  <c r="D247" i="1"/>
  <c r="D246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0" i="1"/>
  <c r="D217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5" i="1"/>
  <c r="D83" i="1"/>
  <c r="D82" i="1"/>
  <c r="D81" i="1"/>
  <c r="D80" i="1"/>
  <c r="D77" i="1"/>
  <c r="D76" i="1"/>
  <c r="D75" i="1"/>
  <c r="D74" i="1"/>
  <c r="D73" i="1"/>
  <c r="D72" i="1"/>
  <c r="D71" i="1"/>
  <c r="D70" i="1"/>
  <c r="D69" i="1"/>
  <c r="D68" i="1"/>
  <c r="D65" i="1"/>
  <c r="D64" i="1"/>
  <c r="D62" i="1"/>
  <c r="D61" i="1"/>
  <c r="D60" i="1"/>
  <c r="D59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3" i="1"/>
  <c r="D20" i="1"/>
  <c r="D19" i="1"/>
  <c r="D18" i="1"/>
  <c r="D17" i="1"/>
  <c r="D16" i="1"/>
  <c r="D15" i="1"/>
  <c r="D14" i="1"/>
  <c r="D13" i="1"/>
  <c r="D12" i="1"/>
  <c r="BL299" i="1"/>
  <c r="BK299" i="1"/>
  <c r="BJ299" i="1"/>
  <c r="BI299" i="1"/>
  <c r="BH299" i="1"/>
  <c r="BG299" i="1"/>
  <c r="BF299" i="1"/>
  <c r="BE299" i="1"/>
  <c r="BD299" i="1"/>
  <c r="BC299" i="1"/>
  <c r="AZ299" i="1"/>
  <c r="AY299" i="1"/>
  <c r="AX299" i="1"/>
  <c r="AW299" i="1"/>
  <c r="AV299" i="1"/>
  <c r="AS299" i="1"/>
  <c r="AR299" i="1"/>
  <c r="AQ299" i="1"/>
  <c r="AP299" i="1"/>
  <c r="AO299" i="1"/>
  <c r="AN299" i="1"/>
  <c r="AM299" i="1"/>
  <c r="AL299" i="1"/>
  <c r="AK299" i="1"/>
  <c r="AJ299" i="1"/>
  <c r="AI299" i="1"/>
  <c r="AF299" i="1"/>
  <c r="AE299" i="1"/>
  <c r="AD299" i="1"/>
  <c r="AC299" i="1"/>
  <c r="AB299" i="1"/>
  <c r="AA299" i="1"/>
  <c r="Z299" i="1"/>
  <c r="Y299" i="1"/>
  <c r="X299" i="1"/>
  <c r="W299" i="1"/>
  <c r="V299" i="1"/>
  <c r="S299" i="1"/>
  <c r="R299" i="1"/>
  <c r="Q299" i="1"/>
  <c r="P299" i="1"/>
  <c r="O299" i="1"/>
  <c r="N299" i="1"/>
  <c r="M299" i="1"/>
  <c r="L299" i="1"/>
  <c r="K299" i="1"/>
  <c r="J299" i="1"/>
  <c r="I299" i="1"/>
  <c r="BL296" i="1"/>
  <c r="BK296" i="1"/>
  <c r="BJ296" i="1"/>
  <c r="BI296" i="1"/>
  <c r="BH296" i="1"/>
  <c r="BG296" i="1"/>
  <c r="BF296" i="1"/>
  <c r="BE296" i="1"/>
  <c r="BD296" i="1"/>
  <c r="BC296" i="1"/>
  <c r="AZ296" i="1"/>
  <c r="AY296" i="1"/>
  <c r="AX296" i="1"/>
  <c r="AW296" i="1"/>
  <c r="AV296" i="1"/>
  <c r="AS296" i="1"/>
  <c r="AR296" i="1"/>
  <c r="AQ296" i="1"/>
  <c r="AP296" i="1"/>
  <c r="AO296" i="1"/>
  <c r="AN296" i="1"/>
  <c r="AM296" i="1"/>
  <c r="AL296" i="1"/>
  <c r="AK296" i="1"/>
  <c r="AJ296" i="1"/>
  <c r="AI296" i="1"/>
  <c r="AF296" i="1"/>
  <c r="AE296" i="1"/>
  <c r="AD296" i="1"/>
  <c r="AC296" i="1"/>
  <c r="AB296" i="1"/>
  <c r="AA296" i="1"/>
  <c r="Z296" i="1"/>
  <c r="Y296" i="1"/>
  <c r="X296" i="1"/>
  <c r="W296" i="1"/>
  <c r="V296" i="1"/>
  <c r="S296" i="1"/>
  <c r="R296" i="1"/>
  <c r="Q296" i="1"/>
  <c r="P296" i="1"/>
  <c r="O296" i="1"/>
  <c r="N296" i="1"/>
  <c r="M296" i="1"/>
  <c r="L296" i="1"/>
  <c r="K296" i="1"/>
  <c r="J296" i="1"/>
  <c r="I296" i="1"/>
  <c r="BL292" i="1"/>
  <c r="BK292" i="1"/>
  <c r="BJ292" i="1"/>
  <c r="BI292" i="1"/>
  <c r="BH292" i="1"/>
  <c r="BG292" i="1"/>
  <c r="BF292" i="1"/>
  <c r="BE292" i="1"/>
  <c r="BD292" i="1"/>
  <c r="BC292" i="1"/>
  <c r="AZ292" i="1"/>
  <c r="AY292" i="1"/>
  <c r="AX292" i="1"/>
  <c r="AW292" i="1"/>
  <c r="AV292" i="1"/>
  <c r="AS292" i="1"/>
  <c r="AR292" i="1"/>
  <c r="AQ292" i="1"/>
  <c r="AP292" i="1"/>
  <c r="AO292" i="1"/>
  <c r="AN292" i="1"/>
  <c r="AM292" i="1"/>
  <c r="AL292" i="1"/>
  <c r="AK292" i="1"/>
  <c r="AJ292" i="1"/>
  <c r="AI292" i="1"/>
  <c r="AF292" i="1"/>
  <c r="AE292" i="1"/>
  <c r="AD292" i="1"/>
  <c r="AC292" i="1"/>
  <c r="AB292" i="1"/>
  <c r="AA292" i="1"/>
  <c r="Z292" i="1"/>
  <c r="Y292" i="1"/>
  <c r="X292" i="1"/>
  <c r="W292" i="1"/>
  <c r="V292" i="1"/>
  <c r="S292" i="1"/>
  <c r="R292" i="1"/>
  <c r="Q292" i="1"/>
  <c r="P292" i="1"/>
  <c r="O292" i="1"/>
  <c r="N292" i="1"/>
  <c r="M292" i="1"/>
  <c r="L292" i="1"/>
  <c r="K292" i="1"/>
  <c r="J292" i="1"/>
  <c r="I292" i="1"/>
  <c r="BL287" i="1"/>
  <c r="BK287" i="1"/>
  <c r="BJ287" i="1"/>
  <c r="BI287" i="1"/>
  <c r="BH287" i="1"/>
  <c r="BG287" i="1"/>
  <c r="BF287" i="1"/>
  <c r="BE287" i="1"/>
  <c r="BD287" i="1"/>
  <c r="BC287" i="1"/>
  <c r="AZ287" i="1"/>
  <c r="AY287" i="1"/>
  <c r="AX287" i="1"/>
  <c r="AW287" i="1"/>
  <c r="AV287" i="1"/>
  <c r="AS287" i="1"/>
  <c r="AR287" i="1"/>
  <c r="AQ287" i="1"/>
  <c r="AP287" i="1"/>
  <c r="AO287" i="1"/>
  <c r="AN287" i="1"/>
  <c r="AM287" i="1"/>
  <c r="AL287" i="1"/>
  <c r="AK287" i="1"/>
  <c r="AJ287" i="1"/>
  <c r="AI287" i="1"/>
  <c r="AF287" i="1"/>
  <c r="AE287" i="1"/>
  <c r="AD287" i="1"/>
  <c r="AC287" i="1"/>
  <c r="AB287" i="1"/>
  <c r="AA287" i="1"/>
  <c r="Z287" i="1"/>
  <c r="Y287" i="1"/>
  <c r="X287" i="1"/>
  <c r="W287" i="1"/>
  <c r="V287" i="1"/>
  <c r="S287" i="1"/>
  <c r="R287" i="1"/>
  <c r="Q287" i="1"/>
  <c r="P287" i="1"/>
  <c r="O287" i="1"/>
  <c r="N287" i="1"/>
  <c r="M287" i="1"/>
  <c r="L287" i="1"/>
  <c r="K287" i="1"/>
  <c r="J287" i="1"/>
  <c r="I287" i="1"/>
  <c r="BL283" i="1"/>
  <c r="BK283" i="1"/>
  <c r="BJ283" i="1"/>
  <c r="BI283" i="1"/>
  <c r="BH283" i="1"/>
  <c r="BG283" i="1"/>
  <c r="BF283" i="1"/>
  <c r="BE283" i="1"/>
  <c r="BD283" i="1"/>
  <c r="BC283" i="1"/>
  <c r="AZ283" i="1"/>
  <c r="AY283" i="1"/>
  <c r="AX283" i="1"/>
  <c r="AW283" i="1"/>
  <c r="AV283" i="1"/>
  <c r="AS283" i="1"/>
  <c r="AR283" i="1"/>
  <c r="AQ283" i="1"/>
  <c r="AP283" i="1"/>
  <c r="AO283" i="1"/>
  <c r="AN283" i="1"/>
  <c r="AM283" i="1"/>
  <c r="AL283" i="1"/>
  <c r="AK283" i="1"/>
  <c r="AJ283" i="1"/>
  <c r="AI283" i="1"/>
  <c r="AF283" i="1"/>
  <c r="AE283" i="1"/>
  <c r="AD283" i="1"/>
  <c r="AC283" i="1"/>
  <c r="AB283" i="1"/>
  <c r="AA283" i="1"/>
  <c r="Z283" i="1"/>
  <c r="Y283" i="1"/>
  <c r="X283" i="1"/>
  <c r="W283" i="1"/>
  <c r="V283" i="1"/>
  <c r="S283" i="1"/>
  <c r="R283" i="1"/>
  <c r="Q283" i="1"/>
  <c r="P283" i="1"/>
  <c r="O283" i="1"/>
  <c r="N283" i="1"/>
  <c r="M283" i="1"/>
  <c r="L283" i="1"/>
  <c r="K283" i="1"/>
  <c r="J283" i="1"/>
  <c r="I283" i="1"/>
  <c r="BL278" i="1"/>
  <c r="BK278" i="1"/>
  <c r="BJ278" i="1"/>
  <c r="BI278" i="1"/>
  <c r="BH278" i="1"/>
  <c r="BG278" i="1"/>
  <c r="BF278" i="1"/>
  <c r="BE278" i="1"/>
  <c r="BD278" i="1"/>
  <c r="BC278" i="1"/>
  <c r="AZ278" i="1"/>
  <c r="AY278" i="1"/>
  <c r="AX278" i="1"/>
  <c r="AW278" i="1"/>
  <c r="AV278" i="1"/>
  <c r="AS278" i="1"/>
  <c r="AR278" i="1"/>
  <c r="AQ278" i="1"/>
  <c r="AP278" i="1"/>
  <c r="AO278" i="1"/>
  <c r="AN278" i="1"/>
  <c r="AM278" i="1"/>
  <c r="AL278" i="1"/>
  <c r="AK278" i="1"/>
  <c r="AJ278" i="1"/>
  <c r="AI278" i="1"/>
  <c r="AF278" i="1"/>
  <c r="AE278" i="1"/>
  <c r="AD278" i="1"/>
  <c r="AC278" i="1"/>
  <c r="AB278" i="1"/>
  <c r="AA278" i="1"/>
  <c r="Z278" i="1"/>
  <c r="Y278" i="1"/>
  <c r="X278" i="1"/>
  <c r="W278" i="1"/>
  <c r="V278" i="1"/>
  <c r="S278" i="1"/>
  <c r="R278" i="1"/>
  <c r="Q278" i="1"/>
  <c r="P278" i="1"/>
  <c r="O278" i="1"/>
  <c r="N278" i="1"/>
  <c r="M278" i="1"/>
  <c r="L278" i="1"/>
  <c r="K278" i="1"/>
  <c r="J278" i="1"/>
  <c r="I278" i="1"/>
  <c r="BL276" i="1"/>
  <c r="BK276" i="1"/>
  <c r="BJ276" i="1"/>
  <c r="BI276" i="1"/>
  <c r="BH276" i="1"/>
  <c r="BG276" i="1"/>
  <c r="BF276" i="1"/>
  <c r="BE276" i="1"/>
  <c r="BD276" i="1"/>
  <c r="BC276" i="1"/>
  <c r="AZ276" i="1"/>
  <c r="AY276" i="1"/>
  <c r="AX276" i="1"/>
  <c r="AW276" i="1"/>
  <c r="AV276" i="1"/>
  <c r="AS276" i="1"/>
  <c r="AR276" i="1"/>
  <c r="AQ276" i="1"/>
  <c r="AP276" i="1"/>
  <c r="AO276" i="1"/>
  <c r="AN276" i="1"/>
  <c r="AM276" i="1"/>
  <c r="AL276" i="1"/>
  <c r="AK276" i="1"/>
  <c r="AJ276" i="1"/>
  <c r="AI276" i="1"/>
  <c r="AF276" i="1"/>
  <c r="AE276" i="1"/>
  <c r="AD276" i="1"/>
  <c r="AC276" i="1"/>
  <c r="AB276" i="1"/>
  <c r="AA276" i="1"/>
  <c r="Z276" i="1"/>
  <c r="Y276" i="1"/>
  <c r="X276" i="1"/>
  <c r="W276" i="1"/>
  <c r="V276" i="1"/>
  <c r="S276" i="1"/>
  <c r="R276" i="1"/>
  <c r="Q276" i="1"/>
  <c r="P276" i="1"/>
  <c r="O276" i="1"/>
  <c r="N276" i="1"/>
  <c r="M276" i="1"/>
  <c r="L276" i="1"/>
  <c r="K276" i="1"/>
  <c r="J276" i="1"/>
  <c r="I276" i="1"/>
  <c r="BL243" i="1"/>
  <c r="BK243" i="1"/>
  <c r="BJ243" i="1"/>
  <c r="BI243" i="1"/>
  <c r="BH243" i="1"/>
  <c r="BG243" i="1"/>
  <c r="BF243" i="1"/>
  <c r="BE243" i="1"/>
  <c r="BD243" i="1"/>
  <c r="BC243" i="1"/>
  <c r="AY243" i="1"/>
  <c r="AX243" i="1"/>
  <c r="AW243" i="1"/>
  <c r="AV243" i="1"/>
  <c r="AS243" i="1"/>
  <c r="AR243" i="1"/>
  <c r="AQ243" i="1"/>
  <c r="AP243" i="1"/>
  <c r="AO243" i="1"/>
  <c r="AN243" i="1"/>
  <c r="AM243" i="1"/>
  <c r="AL243" i="1"/>
  <c r="AK243" i="1"/>
  <c r="AJ243" i="1"/>
  <c r="AI243" i="1"/>
  <c r="AF243" i="1"/>
  <c r="AE243" i="1"/>
  <c r="AD243" i="1"/>
  <c r="AC243" i="1"/>
  <c r="AB243" i="1"/>
  <c r="AA243" i="1"/>
  <c r="Z243" i="1"/>
  <c r="Y243" i="1"/>
  <c r="X243" i="1"/>
  <c r="W243" i="1"/>
  <c r="V243" i="1"/>
  <c r="S243" i="1"/>
  <c r="R243" i="1"/>
  <c r="Q243" i="1"/>
  <c r="P243" i="1"/>
  <c r="O243" i="1"/>
  <c r="N243" i="1"/>
  <c r="M243" i="1"/>
  <c r="L243" i="1"/>
  <c r="K243" i="1"/>
  <c r="J243" i="1"/>
  <c r="I243" i="1"/>
  <c r="BL219" i="1"/>
  <c r="BK219" i="1"/>
  <c r="BJ219" i="1"/>
  <c r="BI219" i="1"/>
  <c r="BH219" i="1"/>
  <c r="BG219" i="1"/>
  <c r="BF219" i="1"/>
  <c r="BE219" i="1"/>
  <c r="BD219" i="1"/>
  <c r="BC219" i="1"/>
  <c r="AZ219" i="1"/>
  <c r="AY219" i="1"/>
  <c r="AX219" i="1"/>
  <c r="AW219" i="1"/>
  <c r="AV219" i="1"/>
  <c r="AS219" i="1"/>
  <c r="AR219" i="1"/>
  <c r="AQ219" i="1"/>
  <c r="AP219" i="1"/>
  <c r="AO219" i="1"/>
  <c r="AN219" i="1"/>
  <c r="AM219" i="1"/>
  <c r="AL219" i="1"/>
  <c r="AK219" i="1"/>
  <c r="AJ219" i="1"/>
  <c r="AI219" i="1"/>
  <c r="AF219" i="1"/>
  <c r="AE219" i="1"/>
  <c r="AD219" i="1"/>
  <c r="AC219" i="1"/>
  <c r="AB219" i="1"/>
  <c r="AA219" i="1"/>
  <c r="Z219" i="1"/>
  <c r="Y219" i="1"/>
  <c r="X219" i="1"/>
  <c r="W219" i="1"/>
  <c r="V219" i="1"/>
  <c r="S219" i="1"/>
  <c r="R219" i="1"/>
  <c r="Q219" i="1"/>
  <c r="P219" i="1"/>
  <c r="O219" i="1"/>
  <c r="N219" i="1"/>
  <c r="M219" i="1"/>
  <c r="L219" i="1"/>
  <c r="K219" i="1"/>
  <c r="J219" i="1"/>
  <c r="I219" i="1"/>
  <c r="BL124" i="1"/>
  <c r="BK124" i="1"/>
  <c r="BJ124" i="1"/>
  <c r="BI124" i="1"/>
  <c r="BH124" i="1"/>
  <c r="BG124" i="1"/>
  <c r="BF124" i="1"/>
  <c r="BE124" i="1"/>
  <c r="BD124" i="1"/>
  <c r="BC124" i="1"/>
  <c r="AZ124" i="1"/>
  <c r="AY124" i="1"/>
  <c r="AX124" i="1"/>
  <c r="AW124" i="1"/>
  <c r="AV124" i="1"/>
  <c r="AS124" i="1"/>
  <c r="AR124" i="1"/>
  <c r="AQ124" i="1"/>
  <c r="AP124" i="1"/>
  <c r="AO124" i="1"/>
  <c r="AN124" i="1"/>
  <c r="AM124" i="1"/>
  <c r="AL124" i="1"/>
  <c r="AK124" i="1"/>
  <c r="AJ124" i="1"/>
  <c r="AI124" i="1"/>
  <c r="AF124" i="1"/>
  <c r="AE124" i="1"/>
  <c r="AD124" i="1"/>
  <c r="AC124" i="1"/>
  <c r="AB124" i="1"/>
  <c r="AA124" i="1"/>
  <c r="Z124" i="1"/>
  <c r="Y124" i="1"/>
  <c r="X124" i="1"/>
  <c r="W124" i="1"/>
  <c r="V124" i="1"/>
  <c r="S124" i="1"/>
  <c r="R124" i="1"/>
  <c r="Q124" i="1"/>
  <c r="P124" i="1"/>
  <c r="O124" i="1"/>
  <c r="N124" i="1"/>
  <c r="M124" i="1"/>
  <c r="L124" i="1"/>
  <c r="K124" i="1"/>
  <c r="J124" i="1"/>
  <c r="I124" i="1"/>
  <c r="BL88" i="1"/>
  <c r="BK88" i="1"/>
  <c r="BJ88" i="1"/>
  <c r="BI88" i="1"/>
  <c r="BH88" i="1"/>
  <c r="BG88" i="1"/>
  <c r="BF88" i="1"/>
  <c r="BE88" i="1"/>
  <c r="BD88" i="1"/>
  <c r="BC88" i="1"/>
  <c r="AZ88" i="1"/>
  <c r="AY88" i="1"/>
  <c r="AX88" i="1"/>
  <c r="AW88" i="1"/>
  <c r="AV88" i="1"/>
  <c r="AS88" i="1"/>
  <c r="AR88" i="1"/>
  <c r="AQ88" i="1"/>
  <c r="AP88" i="1"/>
  <c r="AO88" i="1"/>
  <c r="AN88" i="1"/>
  <c r="AM88" i="1"/>
  <c r="AL88" i="1"/>
  <c r="AK88" i="1"/>
  <c r="AJ88" i="1"/>
  <c r="AI88" i="1"/>
  <c r="AF88" i="1"/>
  <c r="AE88" i="1"/>
  <c r="AD88" i="1"/>
  <c r="AC88" i="1"/>
  <c r="AB88" i="1"/>
  <c r="AA88" i="1"/>
  <c r="Z88" i="1"/>
  <c r="Y88" i="1"/>
  <c r="X88" i="1"/>
  <c r="W88" i="1"/>
  <c r="V88" i="1"/>
  <c r="S88" i="1"/>
  <c r="R88" i="1"/>
  <c r="Q88" i="1"/>
  <c r="P88" i="1"/>
  <c r="O88" i="1"/>
  <c r="N88" i="1"/>
  <c r="M88" i="1"/>
  <c r="L88" i="1"/>
  <c r="K88" i="1"/>
  <c r="J88" i="1"/>
  <c r="I88" i="1"/>
  <c r="BL79" i="1"/>
  <c r="BK79" i="1"/>
  <c r="BJ79" i="1"/>
  <c r="BI79" i="1"/>
  <c r="BH79" i="1"/>
  <c r="BG79" i="1"/>
  <c r="BF79" i="1"/>
  <c r="BE79" i="1"/>
  <c r="BD79" i="1"/>
  <c r="BC79" i="1"/>
  <c r="AZ79" i="1"/>
  <c r="AY79" i="1"/>
  <c r="AX79" i="1"/>
  <c r="AW79" i="1"/>
  <c r="AV79" i="1"/>
  <c r="AS79" i="1"/>
  <c r="AR79" i="1"/>
  <c r="AQ79" i="1"/>
  <c r="AP79" i="1"/>
  <c r="AO79" i="1"/>
  <c r="AN79" i="1"/>
  <c r="AM79" i="1"/>
  <c r="AL79" i="1"/>
  <c r="AK79" i="1"/>
  <c r="AJ79" i="1"/>
  <c r="AI79" i="1"/>
  <c r="AF79" i="1"/>
  <c r="AE79" i="1"/>
  <c r="AD79" i="1"/>
  <c r="AC79" i="1"/>
  <c r="AB79" i="1"/>
  <c r="AA79" i="1"/>
  <c r="Z79" i="1"/>
  <c r="Y79" i="1"/>
  <c r="X79" i="1"/>
  <c r="W79" i="1"/>
  <c r="V79" i="1"/>
  <c r="S79" i="1"/>
  <c r="R79" i="1"/>
  <c r="Q79" i="1"/>
  <c r="P79" i="1"/>
  <c r="O79" i="1"/>
  <c r="N79" i="1"/>
  <c r="M79" i="1"/>
  <c r="L79" i="1"/>
  <c r="K79" i="1"/>
  <c r="J79" i="1"/>
  <c r="I79" i="1"/>
  <c r="BL67" i="1"/>
  <c r="BK67" i="1"/>
  <c r="BJ67" i="1"/>
  <c r="BI67" i="1"/>
  <c r="BH67" i="1"/>
  <c r="BG67" i="1"/>
  <c r="BF67" i="1"/>
  <c r="BE67" i="1"/>
  <c r="BD67" i="1"/>
  <c r="BC67" i="1"/>
  <c r="AZ67" i="1"/>
  <c r="AY67" i="1"/>
  <c r="AX67" i="1"/>
  <c r="AW67" i="1"/>
  <c r="AV67" i="1"/>
  <c r="AS67" i="1"/>
  <c r="AR67" i="1"/>
  <c r="AQ67" i="1"/>
  <c r="AP67" i="1"/>
  <c r="AO67" i="1"/>
  <c r="AN67" i="1"/>
  <c r="AM67" i="1"/>
  <c r="AL67" i="1"/>
  <c r="AK67" i="1"/>
  <c r="AJ67" i="1"/>
  <c r="AI67" i="1"/>
  <c r="AF67" i="1"/>
  <c r="AE67" i="1"/>
  <c r="AD67" i="1"/>
  <c r="AC67" i="1"/>
  <c r="AB67" i="1"/>
  <c r="AA67" i="1"/>
  <c r="Z67" i="1"/>
  <c r="Y67" i="1"/>
  <c r="X67" i="1"/>
  <c r="W67" i="1"/>
  <c r="V67" i="1"/>
  <c r="S67" i="1"/>
  <c r="R67" i="1"/>
  <c r="Q67" i="1"/>
  <c r="P67" i="1"/>
  <c r="O67" i="1"/>
  <c r="N67" i="1"/>
  <c r="M67" i="1"/>
  <c r="L67" i="1"/>
  <c r="K67" i="1"/>
  <c r="J67" i="1"/>
  <c r="I67" i="1"/>
  <c r="BL58" i="1"/>
  <c r="BK58" i="1"/>
  <c r="BJ58" i="1"/>
  <c r="BI58" i="1"/>
  <c r="BH58" i="1"/>
  <c r="BG58" i="1"/>
  <c r="BF58" i="1"/>
  <c r="BE58" i="1"/>
  <c r="BD58" i="1"/>
  <c r="BC58" i="1"/>
  <c r="AZ58" i="1"/>
  <c r="AY58" i="1"/>
  <c r="AX58" i="1"/>
  <c r="AW58" i="1"/>
  <c r="AV58" i="1"/>
  <c r="AS58" i="1"/>
  <c r="AR58" i="1"/>
  <c r="AQ58" i="1"/>
  <c r="AP58" i="1"/>
  <c r="AO58" i="1"/>
  <c r="AN58" i="1"/>
  <c r="AM58" i="1"/>
  <c r="AL58" i="1"/>
  <c r="AK58" i="1"/>
  <c r="AJ58" i="1"/>
  <c r="AI58" i="1"/>
  <c r="AF58" i="1"/>
  <c r="AE58" i="1"/>
  <c r="AD58" i="1"/>
  <c r="AC58" i="1"/>
  <c r="AB58" i="1"/>
  <c r="AA58" i="1"/>
  <c r="Z58" i="1"/>
  <c r="Y58" i="1"/>
  <c r="X58" i="1"/>
  <c r="W58" i="1"/>
  <c r="V58" i="1"/>
  <c r="S58" i="1"/>
  <c r="R58" i="1"/>
  <c r="Q58" i="1"/>
  <c r="P58" i="1"/>
  <c r="O58" i="1"/>
  <c r="N58" i="1"/>
  <c r="M58" i="1"/>
  <c r="L58" i="1"/>
  <c r="K58" i="1"/>
  <c r="J58" i="1"/>
  <c r="I58" i="1"/>
  <c r="BL34" i="1"/>
  <c r="BK34" i="1"/>
  <c r="BJ34" i="1"/>
  <c r="BI34" i="1"/>
  <c r="BH34" i="1"/>
  <c r="BG34" i="1"/>
  <c r="BF34" i="1"/>
  <c r="BE34" i="1"/>
  <c r="BD34" i="1"/>
  <c r="BC34" i="1"/>
  <c r="AZ34" i="1"/>
  <c r="AY34" i="1"/>
  <c r="AX34" i="1"/>
  <c r="AW34" i="1"/>
  <c r="AV34" i="1"/>
  <c r="AS34" i="1"/>
  <c r="AR34" i="1"/>
  <c r="AQ34" i="1"/>
  <c r="AP34" i="1"/>
  <c r="AO34" i="1"/>
  <c r="AN34" i="1"/>
  <c r="AM34" i="1"/>
  <c r="AL34" i="1"/>
  <c r="AK34" i="1"/>
  <c r="AJ34" i="1"/>
  <c r="AI34" i="1"/>
  <c r="AF34" i="1"/>
  <c r="AE34" i="1"/>
  <c r="AD34" i="1"/>
  <c r="AC34" i="1"/>
  <c r="AB34" i="1"/>
  <c r="AA34" i="1"/>
  <c r="Z34" i="1"/>
  <c r="Y34" i="1"/>
  <c r="X34" i="1"/>
  <c r="W34" i="1"/>
  <c r="V34" i="1"/>
  <c r="S34" i="1"/>
  <c r="R34" i="1"/>
  <c r="Q34" i="1"/>
  <c r="P34" i="1"/>
  <c r="O34" i="1"/>
  <c r="N34" i="1"/>
  <c r="M34" i="1"/>
  <c r="L34" i="1"/>
  <c r="K34" i="1"/>
  <c r="J34" i="1"/>
  <c r="I34" i="1"/>
  <c r="BL26" i="1"/>
  <c r="BK26" i="1"/>
  <c r="BJ26" i="1"/>
  <c r="BI26" i="1"/>
  <c r="BH26" i="1"/>
  <c r="BG26" i="1"/>
  <c r="BF26" i="1"/>
  <c r="BE26" i="1"/>
  <c r="BD26" i="1"/>
  <c r="BC26" i="1"/>
  <c r="AZ26" i="1"/>
  <c r="AY26" i="1"/>
  <c r="AX26" i="1"/>
  <c r="AW26" i="1"/>
  <c r="AV26" i="1"/>
  <c r="AS26" i="1"/>
  <c r="AR26" i="1"/>
  <c r="AQ26" i="1"/>
  <c r="AP26" i="1"/>
  <c r="AO26" i="1"/>
  <c r="AN26" i="1"/>
  <c r="AM26" i="1"/>
  <c r="AL26" i="1"/>
  <c r="AK26" i="1"/>
  <c r="AJ26" i="1"/>
  <c r="AI26" i="1"/>
  <c r="AF26" i="1"/>
  <c r="AE26" i="1"/>
  <c r="AD26" i="1"/>
  <c r="AC26" i="1"/>
  <c r="AB26" i="1"/>
  <c r="AA26" i="1"/>
  <c r="Z26" i="1"/>
  <c r="Y26" i="1"/>
  <c r="X26" i="1"/>
  <c r="W26" i="1"/>
  <c r="V26" i="1"/>
  <c r="S26" i="1"/>
  <c r="R26" i="1"/>
  <c r="Q26" i="1"/>
  <c r="P26" i="1"/>
  <c r="O26" i="1"/>
  <c r="N26" i="1"/>
  <c r="M26" i="1"/>
  <c r="L26" i="1"/>
  <c r="K26" i="1"/>
  <c r="J26" i="1"/>
  <c r="I26" i="1"/>
  <c r="BL11" i="1"/>
  <c r="BK11" i="1"/>
  <c r="BJ11" i="1"/>
  <c r="BI11" i="1"/>
  <c r="BH11" i="1"/>
  <c r="BG11" i="1"/>
  <c r="BF11" i="1"/>
  <c r="BE11" i="1"/>
  <c r="BD11" i="1"/>
  <c r="BC11" i="1"/>
  <c r="AZ11" i="1"/>
  <c r="AY11" i="1"/>
  <c r="AX11" i="1"/>
  <c r="AW11" i="1"/>
  <c r="AW242" i="1" s="1"/>
  <c r="AV11" i="1"/>
  <c r="AS11" i="1"/>
  <c r="AR11" i="1"/>
  <c r="AQ11" i="1"/>
  <c r="AQ242" i="1" s="1"/>
  <c r="AP11" i="1"/>
  <c r="AO11" i="1"/>
  <c r="AN11" i="1"/>
  <c r="AM11" i="1"/>
  <c r="AM242" i="1" s="1"/>
  <c r="AL11" i="1"/>
  <c r="AK11" i="1"/>
  <c r="AJ11" i="1"/>
  <c r="AI11" i="1"/>
  <c r="AF11" i="1"/>
  <c r="AE11" i="1"/>
  <c r="AD11" i="1"/>
  <c r="AC11" i="1"/>
  <c r="AC242" i="1" s="1"/>
  <c r="AB11" i="1"/>
  <c r="AA11" i="1"/>
  <c r="Z11" i="1"/>
  <c r="Y11" i="1"/>
  <c r="Y242" i="1" s="1"/>
  <c r="X11" i="1"/>
  <c r="W11" i="1"/>
  <c r="V11" i="1"/>
  <c r="S11" i="1"/>
  <c r="S242" i="1" s="1"/>
  <c r="R11" i="1"/>
  <c r="Q11" i="1"/>
  <c r="P11" i="1"/>
  <c r="O11" i="1"/>
  <c r="O242" i="1" s="1"/>
  <c r="N11" i="1"/>
  <c r="M11" i="1"/>
  <c r="L11" i="1"/>
  <c r="K11" i="1"/>
  <c r="K242" i="1" s="1"/>
  <c r="J11" i="1"/>
  <c r="I11" i="1"/>
  <c r="BB299" i="1" l="1"/>
  <c r="BB276" i="1"/>
  <c r="BB292" i="1"/>
  <c r="U276" i="1"/>
  <c r="AU296" i="1"/>
  <c r="BD275" i="1"/>
  <c r="BD305" i="1" s="1"/>
  <c r="H276" i="1"/>
  <c r="AH299" i="1"/>
  <c r="U296" i="1"/>
  <c r="G296" i="1"/>
  <c r="AG301" i="1"/>
  <c r="AG299" i="1" s="1"/>
  <c r="AH292" i="1"/>
  <c r="AE275" i="1"/>
  <c r="AE305" i="1" s="1"/>
  <c r="AB275" i="1"/>
  <c r="AB305" i="1" s="1"/>
  <c r="AV275" i="1"/>
  <c r="AV305" i="1" s="1"/>
  <c r="D292" i="1"/>
  <c r="D299" i="1"/>
  <c r="E282" i="1"/>
  <c r="AU283" i="1"/>
  <c r="AI242" i="1"/>
  <c r="AH11" i="1"/>
  <c r="W275" i="1"/>
  <c r="W305" i="1" s="1"/>
  <c r="U67" i="1"/>
  <c r="AH67" i="1"/>
  <c r="K275" i="1"/>
  <c r="K303" i="1" s="1"/>
  <c r="O275" i="1"/>
  <c r="O303" i="1" s="1"/>
  <c r="S275" i="1"/>
  <c r="S303" i="1" s="1"/>
  <c r="AM275" i="1"/>
  <c r="AM303" i="1" s="1"/>
  <c r="BL275" i="1"/>
  <c r="BL305" i="1" s="1"/>
  <c r="D283" i="1"/>
  <c r="AG293" i="1"/>
  <c r="E293" i="1" s="1"/>
  <c r="E30" i="1"/>
  <c r="AX275" i="1"/>
  <c r="AX305" i="1" s="1"/>
  <c r="AK242" i="1"/>
  <c r="AO242" i="1"/>
  <c r="AS242" i="1"/>
  <c r="AY242" i="1"/>
  <c r="L275" i="1"/>
  <c r="L305" i="1" s="1"/>
  <c r="H296" i="1"/>
  <c r="E230" i="1"/>
  <c r="T289" i="1"/>
  <c r="T287" i="1" s="1"/>
  <c r="U287" i="1"/>
  <c r="T301" i="1"/>
  <c r="T299" i="1" s="1"/>
  <c r="U299" i="1"/>
  <c r="AT245" i="1"/>
  <c r="AT243" i="1" s="1"/>
  <c r="D10" i="5" s="1"/>
  <c r="AU243" i="1"/>
  <c r="BA89" i="1"/>
  <c r="BA88" i="1" s="1"/>
  <c r="BB88" i="1"/>
  <c r="L242" i="1"/>
  <c r="P242" i="1"/>
  <c r="V242" i="1"/>
  <c r="Z242" i="1"/>
  <c r="AD242" i="1"/>
  <c r="BC242" i="1"/>
  <c r="BG242" i="1"/>
  <c r="BK242" i="1"/>
  <c r="BB26" i="1"/>
  <c r="X275" i="1"/>
  <c r="X305" i="1" s="1"/>
  <c r="AF275" i="1"/>
  <c r="AU276" i="1"/>
  <c r="AY275" i="1"/>
  <c r="AY305" i="1" s="1"/>
  <c r="BC275" i="1"/>
  <c r="BC305" i="1" s="1"/>
  <c r="BG275" i="1"/>
  <c r="BG305" i="1" s="1"/>
  <c r="BK275" i="1"/>
  <c r="BK305" i="1" s="1"/>
  <c r="AH283" i="1"/>
  <c r="AG285" i="1"/>
  <c r="AG283" i="1" s="1"/>
  <c r="AG297" i="1"/>
  <c r="AG296" i="1" s="1"/>
  <c r="AH296" i="1"/>
  <c r="T246" i="1"/>
  <c r="E246" i="1" s="1"/>
  <c r="U243" i="1"/>
  <c r="T279" i="1"/>
  <c r="T278" i="1" s="1"/>
  <c r="U278" i="1"/>
  <c r="T284" i="1"/>
  <c r="E284" i="1" s="1"/>
  <c r="U283" i="1"/>
  <c r="T294" i="1"/>
  <c r="T292" i="1" s="1"/>
  <c r="U292" i="1"/>
  <c r="AT222" i="1"/>
  <c r="E222" i="1" s="1"/>
  <c r="AU219" i="1"/>
  <c r="AT288" i="1"/>
  <c r="AT287" i="1" s="1"/>
  <c r="AU287" i="1"/>
  <c r="AU299" i="1"/>
  <c r="AT300" i="1"/>
  <c r="AT299" i="1" s="1"/>
  <c r="BA81" i="1"/>
  <c r="BA79" i="1" s="1"/>
  <c r="BB79" i="1"/>
  <c r="BA125" i="1"/>
  <c r="BA124" i="1" s="1"/>
  <c r="BB124" i="1"/>
  <c r="BA285" i="1"/>
  <c r="BA283" i="1" s="1"/>
  <c r="BB283" i="1"/>
  <c r="BA297" i="1"/>
  <c r="BA296" i="1" s="1"/>
  <c r="BB296" i="1"/>
  <c r="AR242" i="1"/>
  <c r="BH242" i="1"/>
  <c r="X242" i="1"/>
  <c r="AB242" i="1"/>
  <c r="AF242" i="1"/>
  <c r="AL242" i="1"/>
  <c r="AP242" i="1"/>
  <c r="AV242" i="1"/>
  <c r="AZ242" i="1"/>
  <c r="BF242" i="1"/>
  <c r="AU292" i="1"/>
  <c r="E13" i="1"/>
  <c r="E17" i="1"/>
  <c r="E96" i="1"/>
  <c r="E100" i="1"/>
  <c r="E109" i="1"/>
  <c r="E117" i="1"/>
  <c r="G294" i="1"/>
  <c r="G292" i="1" s="1"/>
  <c r="H292" i="1"/>
  <c r="G301" i="1"/>
  <c r="H299" i="1"/>
  <c r="U34" i="1"/>
  <c r="BE242" i="1"/>
  <c r="BI242" i="1"/>
  <c r="AI275" i="1"/>
  <c r="AI305" i="1" s="1"/>
  <c r="AQ275" i="1"/>
  <c r="AQ303" i="1" s="1"/>
  <c r="AZ275" i="1"/>
  <c r="BH275" i="1"/>
  <c r="E19" i="1"/>
  <c r="E71" i="1"/>
  <c r="E232" i="1"/>
  <c r="E75" i="1"/>
  <c r="BJ242" i="1"/>
  <c r="N242" i="1"/>
  <c r="R242" i="1"/>
  <c r="J275" i="1"/>
  <c r="J305" i="1" s="1"/>
  <c r="N275" i="1"/>
  <c r="N305" i="1" s="1"/>
  <c r="R275" i="1"/>
  <c r="R305" i="1" s="1"/>
  <c r="V275" i="1"/>
  <c r="V305" i="1" s="1"/>
  <c r="Z275" i="1"/>
  <c r="Z305" i="1" s="1"/>
  <c r="AD275" i="1"/>
  <c r="AD305" i="1" s="1"/>
  <c r="AN275" i="1"/>
  <c r="AN305" i="1" s="1"/>
  <c r="P275" i="1"/>
  <c r="P305" i="1" s="1"/>
  <c r="AJ275" i="1"/>
  <c r="AJ305" i="1" s="1"/>
  <c r="AR275" i="1"/>
  <c r="AR305" i="1" s="1"/>
  <c r="D26" i="1"/>
  <c r="D79" i="1"/>
  <c r="D88" i="1"/>
  <c r="D278" i="1"/>
  <c r="E15" i="1"/>
  <c r="E23" i="1"/>
  <c r="E82" i="1"/>
  <c r="H88" i="1"/>
  <c r="E274" i="1"/>
  <c r="H283" i="1"/>
  <c r="AH243" i="1"/>
  <c r="AH287" i="1"/>
  <c r="AU26" i="1"/>
  <c r="AU88" i="1"/>
  <c r="BB304" i="1"/>
  <c r="BA287" i="1"/>
  <c r="BA292" i="1"/>
  <c r="BA299" i="1"/>
  <c r="AA275" i="1"/>
  <c r="AA305" i="1" s="1"/>
  <c r="E224" i="1"/>
  <c r="E240" i="1"/>
  <c r="AG287" i="1"/>
  <c r="AH79" i="1"/>
  <c r="AU304" i="1"/>
  <c r="J242" i="1"/>
  <c r="I242" i="1"/>
  <c r="M242" i="1"/>
  <c r="Q242" i="1"/>
  <c r="H124" i="1"/>
  <c r="H79" i="1"/>
  <c r="AW275" i="1"/>
  <c r="AW305" i="1" s="1"/>
  <c r="BI275" i="1"/>
  <c r="D58" i="1"/>
  <c r="D124" i="1"/>
  <c r="D219" i="1"/>
  <c r="G90" i="1"/>
  <c r="E90" i="1" s="1"/>
  <c r="G286" i="1"/>
  <c r="G283" i="1" s="1"/>
  <c r="E49" i="1"/>
  <c r="E226" i="1"/>
  <c r="AH276" i="1"/>
  <c r="AG277" i="1"/>
  <c r="AG276" i="1" s="1"/>
  <c r="E253" i="1"/>
  <c r="E270" i="1"/>
  <c r="E92" i="1"/>
  <c r="AJ242" i="1"/>
  <c r="AN242" i="1"/>
  <c r="AX242" i="1"/>
  <c r="BD242" i="1"/>
  <c r="BL242" i="1"/>
  <c r="AK275" i="1"/>
  <c r="AK305" i="1" s="1"/>
  <c r="AO275" i="1"/>
  <c r="AS275" i="1"/>
  <c r="BF275" i="1"/>
  <c r="BF305" i="1" s="1"/>
  <c r="BJ275" i="1"/>
  <c r="BJ305" i="1" s="1"/>
  <c r="D287" i="1"/>
  <c r="H67" i="1"/>
  <c r="H278" i="1"/>
  <c r="E41" i="1"/>
  <c r="E266" i="1"/>
  <c r="T67" i="1"/>
  <c r="AG26" i="1"/>
  <c r="W242" i="1"/>
  <c r="AA242" i="1"/>
  <c r="AE242" i="1"/>
  <c r="H243" i="1"/>
  <c r="I275" i="1"/>
  <c r="I305" i="1" s="1"/>
  <c r="M275" i="1"/>
  <c r="M305" i="1" s="1"/>
  <c r="Q275" i="1"/>
  <c r="Q305" i="1" s="1"/>
  <c r="Y275" i="1"/>
  <c r="Y303" i="1" s="1"/>
  <c r="AC275" i="1"/>
  <c r="AC303" i="1" s="1"/>
  <c r="AL275" i="1"/>
  <c r="AP275" i="1"/>
  <c r="AP305" i="1" s="1"/>
  <c r="D34" i="1"/>
  <c r="D67" i="1"/>
  <c r="U26" i="1"/>
  <c r="T79" i="1"/>
  <c r="U88" i="1"/>
  <c r="T296" i="1"/>
  <c r="AG88" i="1"/>
  <c r="E238" i="1"/>
  <c r="E258" i="1"/>
  <c r="T58" i="1"/>
  <c r="T124" i="1"/>
  <c r="T219" i="1"/>
  <c r="E56" i="1"/>
  <c r="BB11" i="1"/>
  <c r="G12" i="1"/>
  <c r="H304" i="1"/>
  <c r="H287" i="1"/>
  <c r="T12" i="1"/>
  <c r="U304" i="1"/>
  <c r="U11" i="1"/>
  <c r="E104" i="1"/>
  <c r="E113" i="1"/>
  <c r="E122" i="1"/>
  <c r="AG58" i="1"/>
  <c r="E94" i="1"/>
  <c r="E98" i="1"/>
  <c r="E102" i="1"/>
  <c r="E106" i="1"/>
  <c r="E111" i="1"/>
  <c r="E119" i="1"/>
  <c r="AH124" i="1"/>
  <c r="AU58" i="1"/>
  <c r="AT124" i="1"/>
  <c r="E291" i="1"/>
  <c r="BA34" i="1"/>
  <c r="BA67" i="1"/>
  <c r="BA278" i="1"/>
  <c r="E262" i="1"/>
  <c r="AU11" i="1"/>
  <c r="E69" i="1"/>
  <c r="E73" i="1"/>
  <c r="E77" i="1"/>
  <c r="E127" i="1"/>
  <c r="E131" i="1"/>
  <c r="E146" i="1"/>
  <c r="E150" i="1"/>
  <c r="E158" i="1"/>
  <c r="E162" i="1"/>
  <c r="E176" i="1"/>
  <c r="E180" i="1"/>
  <c r="E192" i="1"/>
  <c r="E196" i="1"/>
  <c r="E209" i="1"/>
  <c r="E213" i="1"/>
  <c r="BA26" i="1"/>
  <c r="AT278" i="1"/>
  <c r="BB58" i="1"/>
  <c r="BA219" i="1"/>
  <c r="AH304" i="1"/>
  <c r="S55" i="4"/>
  <c r="S145" i="4"/>
  <c r="S49" i="4"/>
  <c r="S77" i="4"/>
  <c r="S73" i="4" s="1"/>
  <c r="S35" i="4"/>
  <c r="S16" i="4"/>
  <c r="S15" i="4" s="1"/>
  <c r="S131" i="4"/>
  <c r="S130" i="4" s="1"/>
  <c r="S26" i="4"/>
  <c r="BB287" i="1"/>
  <c r="BB278" i="1"/>
  <c r="BB243" i="1"/>
  <c r="BB219" i="1"/>
  <c r="E129" i="1"/>
  <c r="E148" i="1"/>
  <c r="E164" i="1"/>
  <c r="E182" i="1"/>
  <c r="E198" i="1"/>
  <c r="E217" i="1"/>
  <c r="E141" i="1"/>
  <c r="E160" i="1"/>
  <c r="E178" i="1"/>
  <c r="E194" i="1"/>
  <c r="E211" i="1"/>
  <c r="E99" i="1"/>
  <c r="E85" i="1"/>
  <c r="BB67" i="1"/>
  <c r="BA61" i="1"/>
  <c r="BA58" i="1" s="1"/>
  <c r="BB34" i="1"/>
  <c r="E28" i="1"/>
  <c r="E32" i="1"/>
  <c r="BA16" i="1"/>
  <c r="AT296" i="1"/>
  <c r="E298" i="1"/>
  <c r="AT292" i="1"/>
  <c r="AT283" i="1"/>
  <c r="E280" i="1"/>
  <c r="AU278" i="1"/>
  <c r="E261" i="1"/>
  <c r="AU124" i="1"/>
  <c r="E137" i="1"/>
  <c r="E156" i="1"/>
  <c r="E174" i="1"/>
  <c r="E190" i="1"/>
  <c r="E207" i="1"/>
  <c r="E135" i="1"/>
  <c r="E154" i="1"/>
  <c r="E171" i="1"/>
  <c r="E188" i="1"/>
  <c r="E205" i="1"/>
  <c r="E139" i="1"/>
  <c r="E133" i="1"/>
  <c r="E152" i="1"/>
  <c r="E169" i="1"/>
  <c r="E186" i="1"/>
  <c r="E203" i="1"/>
  <c r="E155" i="1"/>
  <c r="E166" i="1"/>
  <c r="E184" i="1"/>
  <c r="E200" i="1"/>
  <c r="AT89" i="1"/>
  <c r="AT88" i="1" s="1"/>
  <c r="E80" i="1"/>
  <c r="AT79" i="1"/>
  <c r="AU79" i="1"/>
  <c r="AT67" i="1"/>
  <c r="AU67" i="1"/>
  <c r="E65" i="1"/>
  <c r="AT61" i="1"/>
  <c r="AT58" i="1" s="1"/>
  <c r="E60" i="1"/>
  <c r="AU34" i="1"/>
  <c r="AT34" i="1"/>
  <c r="AT29" i="1"/>
  <c r="E14" i="1"/>
  <c r="AT16" i="1"/>
  <c r="AT11" i="1" s="1"/>
  <c r="E264" i="1"/>
  <c r="E115" i="1"/>
  <c r="E62" i="1"/>
  <c r="AH278" i="1"/>
  <c r="E281" i="1"/>
  <c r="AG245" i="1"/>
  <c r="AG243" i="1" s="1"/>
  <c r="E228" i="1"/>
  <c r="E234" i="1"/>
  <c r="E236" i="1"/>
  <c r="AG278" i="1"/>
  <c r="AG219" i="1"/>
  <c r="AH219" i="1"/>
  <c r="E235" i="1"/>
  <c r="E255" i="1"/>
  <c r="E272" i="1"/>
  <c r="E140" i="1"/>
  <c r="E159" i="1"/>
  <c r="E177" i="1"/>
  <c r="E193" i="1"/>
  <c r="E210" i="1"/>
  <c r="AG126" i="1"/>
  <c r="AG124" i="1" s="1"/>
  <c r="E136" i="1"/>
  <c r="E172" i="1"/>
  <c r="E189" i="1"/>
  <c r="E206" i="1"/>
  <c r="AH88" i="1"/>
  <c r="E116" i="1"/>
  <c r="AG81" i="1"/>
  <c r="AG79" i="1" s="1"/>
  <c r="AG67" i="1"/>
  <c r="E68" i="1"/>
  <c r="AH58" i="1"/>
  <c r="AG34" i="1"/>
  <c r="E36" i="1"/>
  <c r="E44" i="1"/>
  <c r="E51" i="1"/>
  <c r="AH34" i="1"/>
  <c r="E37" i="1"/>
  <c r="E45" i="1"/>
  <c r="E52" i="1"/>
  <c r="AH26" i="1"/>
  <c r="AG11" i="1"/>
  <c r="D296" i="1"/>
  <c r="E290" i="1"/>
  <c r="E257" i="1"/>
  <c r="E273" i="1"/>
  <c r="E252" i="1"/>
  <c r="E269" i="1"/>
  <c r="E247" i="1"/>
  <c r="E265" i="1"/>
  <c r="E250" i="1"/>
  <c r="E254" i="1"/>
  <c r="E259" i="1"/>
  <c r="E263" i="1"/>
  <c r="E267" i="1"/>
  <c r="E271" i="1"/>
  <c r="E231" i="1"/>
  <c r="U219" i="1"/>
  <c r="E227" i="1"/>
  <c r="E223" i="1"/>
  <c r="E239" i="1"/>
  <c r="U124" i="1"/>
  <c r="E132" i="1"/>
  <c r="E151" i="1"/>
  <c r="E167" i="1"/>
  <c r="E185" i="1"/>
  <c r="E202" i="1"/>
  <c r="E128" i="1"/>
  <c r="E147" i="1"/>
  <c r="E163" i="1"/>
  <c r="E181" i="1"/>
  <c r="E197" i="1"/>
  <c r="E214" i="1"/>
  <c r="T89" i="1"/>
  <c r="T88" i="1" s="1"/>
  <c r="E91" i="1"/>
  <c r="E107" i="1"/>
  <c r="U79" i="1"/>
  <c r="E83" i="1"/>
  <c r="E76" i="1"/>
  <c r="E72" i="1"/>
  <c r="E59" i="1"/>
  <c r="U58" i="1"/>
  <c r="E64" i="1"/>
  <c r="T34" i="1"/>
  <c r="E40" i="1"/>
  <c r="E48" i="1"/>
  <c r="E55" i="1"/>
  <c r="E35" i="1"/>
  <c r="E39" i="1"/>
  <c r="E43" i="1"/>
  <c r="E47" i="1"/>
  <c r="E54" i="1"/>
  <c r="E31" i="1"/>
  <c r="T29" i="1"/>
  <c r="T26" i="1" s="1"/>
  <c r="E27" i="1"/>
  <c r="T16" i="1"/>
  <c r="E251" i="1"/>
  <c r="E268" i="1"/>
  <c r="E260" i="1"/>
  <c r="E220" i="1"/>
  <c r="E225" i="1"/>
  <c r="E229" i="1"/>
  <c r="E233" i="1"/>
  <c r="E237" i="1"/>
  <c r="E130" i="1"/>
  <c r="E134" i="1"/>
  <c r="E138" i="1"/>
  <c r="E142" i="1"/>
  <c r="E149" i="1"/>
  <c r="E153" i="1"/>
  <c r="E157" i="1"/>
  <c r="E161" i="1"/>
  <c r="E165" i="1"/>
  <c r="E170" i="1"/>
  <c r="E175" i="1"/>
  <c r="E179" i="1"/>
  <c r="E183" i="1"/>
  <c r="E187" i="1"/>
  <c r="E191" i="1"/>
  <c r="E195" i="1"/>
  <c r="E199" i="1"/>
  <c r="E204" i="1"/>
  <c r="E208" i="1"/>
  <c r="E212" i="1"/>
  <c r="E103" i="1"/>
  <c r="E121" i="1"/>
  <c r="E93" i="1"/>
  <c r="E97" i="1"/>
  <c r="E101" i="1"/>
  <c r="E105" i="1"/>
  <c r="E110" i="1"/>
  <c r="E114" i="1"/>
  <c r="E118" i="1"/>
  <c r="E95" i="1"/>
  <c r="E112" i="1"/>
  <c r="E74" i="1"/>
  <c r="E38" i="1"/>
  <c r="E42" i="1"/>
  <c r="E46" i="1"/>
  <c r="E50" i="1"/>
  <c r="E53" i="1"/>
  <c r="E20" i="1"/>
  <c r="E18" i="1"/>
  <c r="G288" i="1"/>
  <c r="G287" i="1" s="1"/>
  <c r="G279" i="1"/>
  <c r="H219" i="1"/>
  <c r="G126" i="1"/>
  <c r="G70" i="1"/>
  <c r="E70" i="1" s="1"/>
  <c r="H58" i="1"/>
  <c r="H34" i="1"/>
  <c r="H26" i="1"/>
  <c r="H11" i="1"/>
  <c r="G219" i="1"/>
  <c r="G79" i="1"/>
  <c r="G58" i="1"/>
  <c r="G34" i="1"/>
  <c r="G26" i="1"/>
  <c r="BE275" i="1"/>
  <c r="BE305" i="1" s="1"/>
  <c r="BV302" i="1"/>
  <c r="BV295" i="1"/>
  <c r="BV294" i="1"/>
  <c r="BV293" i="1"/>
  <c r="BV291" i="1"/>
  <c r="BV290" i="1"/>
  <c r="BV289" i="1"/>
  <c r="BV288" i="1"/>
  <c r="BV286" i="1"/>
  <c r="BV285" i="1"/>
  <c r="BV284" i="1"/>
  <c r="BV282" i="1"/>
  <c r="BV281" i="1"/>
  <c r="BV280" i="1"/>
  <c r="BV279" i="1"/>
  <c r="BV274" i="1"/>
  <c r="BV273" i="1"/>
  <c r="BV272" i="1"/>
  <c r="BV271" i="1"/>
  <c r="BV270" i="1"/>
  <c r="BV269" i="1"/>
  <c r="BV268" i="1"/>
  <c r="BV267" i="1"/>
  <c r="BV266" i="1"/>
  <c r="BV265" i="1"/>
  <c r="BV264" i="1"/>
  <c r="BV263" i="1"/>
  <c r="BV262" i="1"/>
  <c r="BV261" i="1"/>
  <c r="BV260" i="1"/>
  <c r="BV259" i="1"/>
  <c r="BV258" i="1"/>
  <c r="BV257" i="1"/>
  <c r="BV255" i="1"/>
  <c r="BV254" i="1"/>
  <c r="BV253" i="1"/>
  <c r="BV252" i="1"/>
  <c r="BV251" i="1"/>
  <c r="BV250" i="1"/>
  <c r="BV247" i="1"/>
  <c r="BV246" i="1"/>
  <c r="BV241" i="1"/>
  <c r="BV218" i="1"/>
  <c r="BV123" i="1"/>
  <c r="BV87" i="1"/>
  <c r="BV78" i="1"/>
  <c r="BV66" i="1"/>
  <c r="BV57" i="1"/>
  <c r="BV33" i="1"/>
  <c r="BV25" i="1"/>
  <c r="E289" i="1" l="1"/>
  <c r="AE303" i="1"/>
  <c r="K305" i="1"/>
  <c r="K306" i="1" s="1"/>
  <c r="AL303" i="1"/>
  <c r="BD303" i="1"/>
  <c r="BD306" i="1" s="1"/>
  <c r="AV303" i="1"/>
  <c r="AV306" i="1" s="1"/>
  <c r="E286" i="1"/>
  <c r="BL303" i="1"/>
  <c r="BL306" i="1" s="1"/>
  <c r="U275" i="1"/>
  <c r="U305" i="1" s="1"/>
  <c r="AS303" i="1"/>
  <c r="E12" i="1"/>
  <c r="AN303" i="1"/>
  <c r="AN306" i="1" s="1"/>
  <c r="L303" i="1"/>
  <c r="T11" i="1"/>
  <c r="T242" i="1" s="1"/>
  <c r="E285" i="1"/>
  <c r="E283" i="1" s="1"/>
  <c r="AM305" i="1"/>
  <c r="AM306" i="1" s="1"/>
  <c r="AT219" i="1"/>
  <c r="J303" i="1"/>
  <c r="J306" i="1" s="1"/>
  <c r="AB303" i="1"/>
  <c r="AB306" i="1" s="1"/>
  <c r="T283" i="1"/>
  <c r="T275" i="1" s="1"/>
  <c r="L306" i="1"/>
  <c r="W303" i="1"/>
  <c r="W306" i="1" s="1"/>
  <c r="O305" i="1"/>
  <c r="O306" i="1" s="1"/>
  <c r="AE306" i="1"/>
  <c r="AA303" i="1"/>
  <c r="AA306" i="1" s="1"/>
  <c r="E279" i="1"/>
  <c r="E278" i="1" s="1"/>
  <c r="E297" i="1"/>
  <c r="E296" i="1" s="1"/>
  <c r="AI303" i="1"/>
  <c r="AI306" i="1" s="1"/>
  <c r="AG292" i="1"/>
  <c r="AG275" i="1" s="1"/>
  <c r="AG305" i="1" s="1"/>
  <c r="AQ305" i="1"/>
  <c r="AQ306" i="1" s="1"/>
  <c r="AX303" i="1"/>
  <c r="AX306" i="1" s="1"/>
  <c r="R303" i="1"/>
  <c r="R306" i="1" s="1"/>
  <c r="AF303" i="1"/>
  <c r="AY303" i="1"/>
  <c r="AY306" i="1" s="1"/>
  <c r="BG303" i="1"/>
  <c r="BG306" i="1" s="1"/>
  <c r="BE303" i="1"/>
  <c r="BE306" i="1" s="1"/>
  <c r="X303" i="1"/>
  <c r="X306" i="1" s="1"/>
  <c r="E125" i="1"/>
  <c r="G88" i="1"/>
  <c r="E29" i="1"/>
  <c r="E26" i="1" s="1"/>
  <c r="E294" i="1"/>
  <c r="E292" i="1" s="1"/>
  <c r="AO303" i="1"/>
  <c r="AP303" i="1"/>
  <c r="AP306" i="1" s="1"/>
  <c r="V303" i="1"/>
  <c r="V306" i="1" s="1"/>
  <c r="E300" i="1"/>
  <c r="H275" i="1"/>
  <c r="H305" i="1" s="1"/>
  <c r="BH303" i="1"/>
  <c r="BF303" i="1"/>
  <c r="BF306" i="1" s="1"/>
  <c r="AR303" i="1"/>
  <c r="AR306" i="1" s="1"/>
  <c r="BA275" i="1"/>
  <c r="T243" i="1"/>
  <c r="AH275" i="1"/>
  <c r="AH305" i="1" s="1"/>
  <c r="AU275" i="1"/>
  <c r="AU305" i="1" s="1"/>
  <c r="BH305" i="1"/>
  <c r="AK303" i="1"/>
  <c r="AK306" i="1" s="1"/>
  <c r="E301" i="1"/>
  <c r="BK303" i="1"/>
  <c r="BK306" i="1" s="1"/>
  <c r="P303" i="1"/>
  <c r="P306" i="1" s="1"/>
  <c r="E288" i="1"/>
  <c r="E287" i="1" s="1"/>
  <c r="AJ303" i="1"/>
  <c r="AJ306" i="1" s="1"/>
  <c r="BI303" i="1"/>
  <c r="BJ303" i="1"/>
  <c r="BJ306" i="1" s="1"/>
  <c r="N303" i="1"/>
  <c r="N306" i="1" s="1"/>
  <c r="AD303" i="1"/>
  <c r="AD306" i="1" s="1"/>
  <c r="G299" i="1"/>
  <c r="BA11" i="1"/>
  <c r="BC303" i="1"/>
  <c r="BC306" i="1" s="1"/>
  <c r="Z303" i="1"/>
  <c r="Z306" i="1" s="1"/>
  <c r="AT304" i="1"/>
  <c r="AW303" i="1"/>
  <c r="AW306" i="1" s="1"/>
  <c r="AC305" i="1"/>
  <c r="AC306" i="1" s="1"/>
  <c r="AO305" i="1"/>
  <c r="AL305" i="1"/>
  <c r="G67" i="1"/>
  <c r="G278" i="1"/>
  <c r="AH242" i="1"/>
  <c r="BB275" i="1"/>
  <c r="BB305" i="1" s="1"/>
  <c r="T304" i="1"/>
  <c r="Y305" i="1"/>
  <c r="Y306" i="1" s="1"/>
  <c r="BI305" i="1"/>
  <c r="Q303" i="1"/>
  <c r="Q306" i="1" s="1"/>
  <c r="I303" i="1"/>
  <c r="I306" i="1" s="1"/>
  <c r="M303" i="1"/>
  <c r="M306" i="1" s="1"/>
  <c r="E89" i="1"/>
  <c r="E88" i="1" s="1"/>
  <c r="AT275" i="1"/>
  <c r="AU242" i="1"/>
  <c r="AG304" i="1"/>
  <c r="S96" i="4"/>
  <c r="S8" i="4" s="1"/>
  <c r="S158" i="4" s="1"/>
  <c r="BB242" i="1"/>
  <c r="E61" i="1"/>
  <c r="E58" i="1" s="1"/>
  <c r="AT26" i="1"/>
  <c r="E16" i="1"/>
  <c r="AG242" i="1"/>
  <c r="E219" i="1"/>
  <c r="E81" i="1"/>
  <c r="E79" i="1" s="1"/>
  <c r="E34" i="1"/>
  <c r="U242" i="1"/>
  <c r="E67" i="1"/>
  <c r="G124" i="1"/>
  <c r="E126" i="1"/>
  <c r="H242" i="1"/>
  <c r="T72" i="4"/>
  <c r="U72" i="4" s="1"/>
  <c r="E72" i="4"/>
  <c r="AZ248" i="1"/>
  <c r="F248" i="1"/>
  <c r="AL306" i="1" l="1"/>
  <c r="AU303" i="1"/>
  <c r="AU306" i="1" s="1"/>
  <c r="AT242" i="1"/>
  <c r="E124" i="1"/>
  <c r="U303" i="1"/>
  <c r="U306" i="1" s="1"/>
  <c r="BV248" i="1"/>
  <c r="D248" i="1"/>
  <c r="G248" i="1"/>
  <c r="AZ243" i="1"/>
  <c r="AZ303" i="1" s="1"/>
  <c r="BA248" i="1"/>
  <c r="U70" i="4"/>
  <c r="U96" i="4" s="1"/>
  <c r="AI72" i="4"/>
  <c r="AI70" i="4" s="1"/>
  <c r="F72" i="4"/>
  <c r="F70" i="4" s="1"/>
  <c r="AI99" i="4"/>
  <c r="AI98" i="4" s="1"/>
  <c r="F99" i="4"/>
  <c r="T305" i="1"/>
  <c r="H303" i="1"/>
  <c r="H306" i="1" s="1"/>
  <c r="BH306" i="1"/>
  <c r="BI306" i="1"/>
  <c r="AG303" i="1"/>
  <c r="AG306" i="1" s="1"/>
  <c r="T303" i="1"/>
  <c r="E299" i="1"/>
  <c r="B13" i="5" s="1"/>
  <c r="BA242" i="1"/>
  <c r="AO306" i="1"/>
  <c r="AH303" i="1"/>
  <c r="AH306" i="1" s="1"/>
  <c r="BB303" i="1"/>
  <c r="BB306" i="1" s="1"/>
  <c r="AT305" i="1"/>
  <c r="S157" i="4"/>
  <c r="BV153" i="1"/>
  <c r="AT303" i="1" l="1"/>
  <c r="AT306" i="1" s="1"/>
  <c r="D5" i="5"/>
  <c r="E248" i="1"/>
  <c r="BA243" i="1"/>
  <c r="BA305" i="1" s="1"/>
  <c r="BA304" i="1"/>
  <c r="AJ72" i="4"/>
  <c r="T306" i="1"/>
  <c r="AJ99" i="4"/>
  <c r="F98" i="4"/>
  <c r="U8" i="4"/>
  <c r="U158" i="4" s="1"/>
  <c r="U157" i="4"/>
  <c r="BT218" i="1"/>
  <c r="BT241" i="1"/>
  <c r="BT295" i="1"/>
  <c r="BT302" i="1"/>
  <c r="BT25" i="1"/>
  <c r="BT33" i="1"/>
  <c r="BT57" i="1"/>
  <c r="BT66" i="1"/>
  <c r="BT78" i="1"/>
  <c r="BT87" i="1"/>
  <c r="BT123" i="1"/>
  <c r="BU25" i="1"/>
  <c r="BU33" i="1"/>
  <c r="BU57" i="1"/>
  <c r="BU66" i="1"/>
  <c r="BU78" i="1"/>
  <c r="BU87" i="1"/>
  <c r="BU123" i="1"/>
  <c r="BU218" i="1"/>
  <c r="BU241" i="1"/>
  <c r="BU295" i="1"/>
  <c r="BU302" i="1"/>
  <c r="BA303" i="1" l="1"/>
  <c r="BA306" i="1" s="1"/>
  <c r="F244" i="1"/>
  <c r="BV244" i="1" l="1"/>
  <c r="D244" i="1"/>
  <c r="G244" i="1"/>
  <c r="BV245" i="1" l="1"/>
  <c r="D245" i="1"/>
  <c r="D243" i="1" s="1"/>
  <c r="G245" i="1"/>
  <c r="E245" i="1" s="1"/>
  <c r="E244" i="1"/>
  <c r="F21" i="1"/>
  <c r="F22" i="1"/>
  <c r="E19" i="4"/>
  <c r="E25" i="4"/>
  <c r="E243" i="1" l="1"/>
  <c r="B10" i="5" s="1"/>
  <c r="G243" i="1"/>
  <c r="BV22" i="1"/>
  <c r="D22" i="1"/>
  <c r="G22" i="1"/>
  <c r="E22" i="1" s="1"/>
  <c r="BV21" i="1"/>
  <c r="D21" i="1"/>
  <c r="G21" i="1"/>
  <c r="AI25" i="4"/>
  <c r="AI23" i="4" s="1"/>
  <c r="F25" i="4"/>
  <c r="AI19" i="4"/>
  <c r="AI17" i="4" s="1"/>
  <c r="F19" i="4"/>
  <c r="AZ304" i="1"/>
  <c r="E58" i="4"/>
  <c r="AI16" i="4" l="1"/>
  <c r="AI15" i="4" s="1"/>
  <c r="E21" i="1"/>
  <c r="G11" i="1"/>
  <c r="D11" i="1"/>
  <c r="D242" i="1" s="1"/>
  <c r="AJ19" i="4"/>
  <c r="F17" i="4"/>
  <c r="AI58" i="4"/>
  <c r="AI57" i="4" s="1"/>
  <c r="AI55" i="4" s="1"/>
  <c r="F58" i="4"/>
  <c r="AJ25" i="4"/>
  <c r="F23" i="4"/>
  <c r="BT301" i="1"/>
  <c r="BV301" i="1"/>
  <c r="F57" i="4" l="1"/>
  <c r="F55" i="4" s="1"/>
  <c r="AJ58" i="4"/>
  <c r="G242" i="1"/>
  <c r="E11" i="1"/>
  <c r="F16" i="4"/>
  <c r="F15" i="4" s="1"/>
  <c r="BU301" i="1"/>
  <c r="F299" i="1"/>
  <c r="BV300" i="1"/>
  <c r="E242" i="1" l="1"/>
  <c r="BV122" i="1"/>
  <c r="BT122" i="1" l="1"/>
  <c r="BU122" i="1"/>
  <c r="BV298" i="1"/>
  <c r="BV297" i="1"/>
  <c r="F277" i="1" l="1"/>
  <c r="BV277" i="1" l="1"/>
  <c r="D277" i="1"/>
  <c r="D276" i="1" s="1"/>
  <c r="D275" i="1" s="1"/>
  <c r="D303" i="1" s="1"/>
  <c r="G277" i="1"/>
  <c r="BU290" i="1"/>
  <c r="BT290" i="1"/>
  <c r="BV54" i="1"/>
  <c r="BV53" i="1"/>
  <c r="G276" i="1" l="1"/>
  <c r="G275" i="1" s="1"/>
  <c r="E277" i="1"/>
  <c r="G304" i="1"/>
  <c r="E51" i="4"/>
  <c r="E276" i="1" l="1"/>
  <c r="E275" i="1" s="1"/>
  <c r="E304" i="1"/>
  <c r="G305" i="1"/>
  <c r="G303" i="1"/>
  <c r="AI51" i="4"/>
  <c r="AI50" i="4" s="1"/>
  <c r="AI49" i="4" s="1"/>
  <c r="AI96" i="4" s="1"/>
  <c r="F51" i="4"/>
  <c r="E154" i="4"/>
  <c r="E152" i="4" s="1"/>
  <c r="G306" i="1" l="1"/>
  <c r="B12" i="5"/>
  <c r="E305" i="1"/>
  <c r="E303" i="1"/>
  <c r="AI154" i="4"/>
  <c r="F154" i="4"/>
  <c r="F152" i="4" s="1"/>
  <c r="AI8" i="4"/>
  <c r="AI157" i="4"/>
  <c r="F50" i="4"/>
  <c r="F49" i="4" s="1"/>
  <c r="F96" i="4" s="1"/>
  <c r="AJ51" i="4"/>
  <c r="BV195" i="1"/>
  <c r="BV191" i="1"/>
  <c r="BV189" i="1"/>
  <c r="BV187" i="1"/>
  <c r="BV185" i="1"/>
  <c r="BV183" i="1"/>
  <c r="BV181" i="1"/>
  <c r="BV179" i="1"/>
  <c r="BV177" i="1"/>
  <c r="BV175" i="1"/>
  <c r="AI152" i="4" l="1"/>
  <c r="AI151" i="4" s="1"/>
  <c r="AI145" i="4" s="1"/>
  <c r="AI158" i="4" s="1"/>
  <c r="E306" i="1"/>
  <c r="F157" i="4"/>
  <c r="F8" i="4"/>
  <c r="AJ154" i="4"/>
  <c r="AJ152" i="4" s="1"/>
  <c r="BV213" i="1"/>
  <c r="BV207" i="1"/>
  <c r="BV205" i="1"/>
  <c r="BV203" i="1"/>
  <c r="BV198" i="1"/>
  <c r="BV196" i="1"/>
  <c r="BV192" i="1"/>
  <c r="BV190" i="1"/>
  <c r="BV188" i="1"/>
  <c r="BV186" i="1"/>
  <c r="BV184" i="1"/>
  <c r="BV182" i="1"/>
  <c r="BV180" i="1"/>
  <c r="BV178" i="1"/>
  <c r="BV176" i="1"/>
  <c r="BV170" i="1"/>
  <c r="BV167" i="1"/>
  <c r="BV165" i="1"/>
  <c r="BV163" i="1"/>
  <c r="BV161" i="1"/>
  <c r="BV159" i="1"/>
  <c r="BV155" i="1"/>
  <c r="BV150" i="1"/>
  <c r="BV147" i="1"/>
  <c r="F151" i="4" l="1"/>
  <c r="F145" i="4" s="1"/>
  <c r="F158" i="4" s="1"/>
  <c r="BV240" i="1"/>
  <c r="BV239" i="1"/>
  <c r="BV238" i="1"/>
  <c r="BV237" i="1"/>
  <c r="BV236" i="1"/>
  <c r="BV235" i="1"/>
  <c r="BV234" i="1"/>
  <c r="BV233" i="1"/>
  <c r="BV232" i="1"/>
  <c r="BV229" i="1"/>
  <c r="BV228" i="1"/>
  <c r="BV227" i="1"/>
  <c r="BV226" i="1"/>
  <c r="BV225" i="1"/>
  <c r="BV224" i="1"/>
  <c r="BV223" i="1"/>
  <c r="BV222" i="1"/>
  <c r="BV106" i="1"/>
  <c r="BV105" i="1"/>
  <c r="BV104" i="1"/>
  <c r="BV103" i="1"/>
  <c r="BV102" i="1"/>
  <c r="BV101" i="1"/>
  <c r="BV100" i="1"/>
  <c r="BV85" i="1"/>
  <c r="BV82" i="1"/>
  <c r="BV81" i="1"/>
  <c r="BV80" i="1"/>
  <c r="T67" i="4" l="1"/>
  <c r="BV211" i="1" l="1"/>
  <c r="BV210" i="1"/>
  <c r="BV174" i="1"/>
  <c r="BV166" i="1"/>
  <c r="BV151" i="1"/>
  <c r="BV118" i="1"/>
  <c r="BV117" i="1"/>
  <c r="BV116" i="1"/>
  <c r="BV115" i="1"/>
  <c r="BV114" i="1"/>
  <c r="BV113" i="1"/>
  <c r="BV112" i="1"/>
  <c r="BV111" i="1"/>
  <c r="BV110" i="1"/>
  <c r="BV109" i="1"/>
  <c r="BV107" i="1"/>
  <c r="BV31" i="1"/>
  <c r="BV231" i="1" l="1"/>
  <c r="BV230" i="1"/>
  <c r="BV214" i="1"/>
  <c r="BV208" i="1"/>
  <c r="BV200" i="1"/>
  <c r="BV199" i="1"/>
  <c r="BV194" i="1"/>
  <c r="BV193" i="1"/>
  <c r="BV172" i="1"/>
  <c r="BV171" i="1"/>
  <c r="BV157" i="1"/>
  <c r="BV156" i="1"/>
  <c r="BV152" i="1"/>
  <c r="BV148" i="1"/>
  <c r="BV142" i="1"/>
  <c r="BV141" i="1"/>
  <c r="BV140" i="1"/>
  <c r="BV139" i="1"/>
  <c r="BV138" i="1"/>
  <c r="BV137" i="1"/>
  <c r="BV136" i="1"/>
  <c r="BV135" i="1"/>
  <c r="BV119" i="1"/>
  <c r="BV99" i="1"/>
  <c r="BV83" i="1"/>
  <c r="BV75" i="1"/>
  <c r="BV74" i="1"/>
  <c r="BV50" i="1"/>
  <c r="BV49" i="1"/>
  <c r="BV48" i="1"/>
  <c r="BV47" i="1"/>
  <c r="BV46" i="1"/>
  <c r="BV45" i="1"/>
  <c r="BV44" i="1"/>
  <c r="BV43" i="1"/>
  <c r="BV17" i="1"/>
  <c r="BV212" i="1" l="1"/>
  <c r="BV209" i="1"/>
  <c r="BV206" i="1"/>
  <c r="BV204" i="1"/>
  <c r="BV202" i="1"/>
  <c r="BV197" i="1"/>
  <c r="BV169" i="1"/>
  <c r="BV164" i="1"/>
  <c r="BV162" i="1"/>
  <c r="BV160" i="1"/>
  <c r="BV158" i="1"/>
  <c r="BV154" i="1"/>
  <c r="BV149" i="1"/>
  <c r="BV146" i="1"/>
  <c r="BV217" i="1" l="1"/>
  <c r="BV121" i="1"/>
  <c r="BV77" i="1"/>
  <c r="BV76" i="1"/>
  <c r="BV65" i="1"/>
  <c r="BV64" i="1"/>
  <c r="BV51" i="1"/>
  <c r="BV125" i="1" l="1"/>
  <c r="BV89" i="1"/>
  <c r="BV69" i="1"/>
  <c r="BV68" i="1"/>
  <c r="BV56" i="1"/>
  <c r="BV55" i="1"/>
  <c r="BV52" i="1"/>
  <c r="BV35" i="1"/>
  <c r="BV32" i="1"/>
  <c r="BV27" i="1"/>
  <c r="BV23" i="1"/>
  <c r="BV20" i="1"/>
  <c r="BV19" i="1"/>
  <c r="BV14" i="1"/>
  <c r="BV13" i="1"/>
  <c r="BV12" i="1"/>
  <c r="BV220" i="1" l="1"/>
  <c r="BV134" i="1"/>
  <c r="BV133" i="1"/>
  <c r="BV132" i="1"/>
  <c r="BV131" i="1"/>
  <c r="BV130" i="1"/>
  <c r="BV129" i="1"/>
  <c r="BV128" i="1"/>
  <c r="BV126" i="1"/>
  <c r="BV98" i="1"/>
  <c r="BV97" i="1"/>
  <c r="BV96" i="1"/>
  <c r="BV95" i="1"/>
  <c r="BV94" i="1"/>
  <c r="BV93" i="1"/>
  <c r="BV92" i="1"/>
  <c r="BV91" i="1"/>
  <c r="BV90" i="1"/>
  <c r="BV73" i="1"/>
  <c r="BV72" i="1"/>
  <c r="BV71" i="1"/>
  <c r="BV62" i="1"/>
  <c r="BV61" i="1"/>
  <c r="BV60" i="1"/>
  <c r="BV59" i="1"/>
  <c r="BV42" i="1"/>
  <c r="BV40" i="1"/>
  <c r="BV39" i="1"/>
  <c r="BV38" i="1"/>
  <c r="BV37" i="1"/>
  <c r="BV36" i="1"/>
  <c r="BV30" i="1"/>
  <c r="BV29" i="1"/>
  <c r="BV28" i="1"/>
  <c r="BV16" i="1"/>
  <c r="BV18" i="1"/>
  <c r="BV15" i="1"/>
  <c r="AS304" i="1" l="1"/>
  <c r="AF304" i="1"/>
  <c r="BV299" i="1" l="1"/>
  <c r="BT32" i="1"/>
  <c r="BT31" i="1"/>
  <c r="BT27" i="1"/>
  <c r="F11" i="1"/>
  <c r="E70" i="4"/>
  <c r="T70" i="4"/>
  <c r="E53" i="4"/>
  <c r="E52" i="4" s="1"/>
  <c r="T53" i="4"/>
  <c r="T52" i="4" s="1"/>
  <c r="E39" i="4"/>
  <c r="T39" i="4"/>
  <c r="BU32" i="1" l="1"/>
  <c r="BU27" i="1"/>
  <c r="BU31" i="1"/>
  <c r="BT254" i="1"/>
  <c r="BU254" i="1"/>
  <c r="BT271" i="1"/>
  <c r="BU271" i="1"/>
  <c r="BU294" i="1"/>
  <c r="BT294" i="1"/>
  <c r="BU246" i="1"/>
  <c r="BT246" i="1"/>
  <c r="BT251" i="1"/>
  <c r="BU251" i="1"/>
  <c r="BU255" i="1"/>
  <c r="BT255" i="1"/>
  <c r="BT260" i="1"/>
  <c r="BU260" i="1"/>
  <c r="BT264" i="1"/>
  <c r="BU264" i="1"/>
  <c r="BU268" i="1"/>
  <c r="BT268" i="1"/>
  <c r="BT272" i="1"/>
  <c r="BU272" i="1"/>
  <c r="BT279" i="1"/>
  <c r="BU279" i="1"/>
  <c r="BT284" i="1"/>
  <c r="BU284" i="1"/>
  <c r="BU289" i="1"/>
  <c r="BT289" i="1"/>
  <c r="BT245" i="1"/>
  <c r="BU245" i="1"/>
  <c r="BT263" i="1"/>
  <c r="BU263" i="1"/>
  <c r="BU277" i="1"/>
  <c r="BT277" i="1"/>
  <c r="BT288" i="1"/>
  <c r="BU288" i="1"/>
  <c r="BV11" i="1"/>
  <c r="BU247" i="1"/>
  <c r="BT247" i="1"/>
  <c r="BU252" i="1"/>
  <c r="BT252" i="1"/>
  <c r="BU257" i="1"/>
  <c r="BT257" i="1"/>
  <c r="BU261" i="1"/>
  <c r="BT261" i="1"/>
  <c r="BU265" i="1"/>
  <c r="BT265" i="1"/>
  <c r="BU269" i="1"/>
  <c r="BT269" i="1"/>
  <c r="BU273" i="1"/>
  <c r="BT273" i="1"/>
  <c r="BU280" i="1"/>
  <c r="BT280" i="1"/>
  <c r="BU285" i="1"/>
  <c r="BT285" i="1"/>
  <c r="BT291" i="1"/>
  <c r="BU291" i="1"/>
  <c r="BT250" i="1"/>
  <c r="BU250" i="1"/>
  <c r="BT259" i="1"/>
  <c r="BU259" i="1"/>
  <c r="BT267" i="1"/>
  <c r="BU267" i="1"/>
  <c r="BT282" i="1"/>
  <c r="BU282" i="1"/>
  <c r="BT244" i="1"/>
  <c r="BU244" i="1"/>
  <c r="BT253" i="1"/>
  <c r="BU253" i="1"/>
  <c r="BU258" i="1"/>
  <c r="BT258" i="1"/>
  <c r="BT262" i="1"/>
  <c r="BU262" i="1"/>
  <c r="BU266" i="1"/>
  <c r="BT266" i="1"/>
  <c r="BT270" i="1"/>
  <c r="BU270" i="1"/>
  <c r="BU274" i="1"/>
  <c r="BT274" i="1"/>
  <c r="BU281" i="1"/>
  <c r="BT281" i="1"/>
  <c r="BU286" i="1"/>
  <c r="BT286" i="1"/>
  <c r="BU293" i="1"/>
  <c r="BT293" i="1"/>
  <c r="BT248" i="1"/>
  <c r="BU248" i="1"/>
  <c r="BU14" i="1"/>
  <c r="BT14" i="1"/>
  <c r="BT35" i="1"/>
  <c r="BU35" i="1"/>
  <c r="BT51" i="1"/>
  <c r="BU51" i="1"/>
  <c r="BT106" i="1"/>
  <c r="BU106" i="1"/>
  <c r="BT119" i="1"/>
  <c r="BU119" i="1"/>
  <c r="BT146" i="1"/>
  <c r="BU146" i="1"/>
  <c r="BU163" i="1"/>
  <c r="BT163" i="1"/>
  <c r="BU181" i="1"/>
  <c r="BT181" i="1"/>
  <c r="BU193" i="1"/>
  <c r="BT193" i="1"/>
  <c r="BU206" i="1"/>
  <c r="BT206" i="1"/>
  <c r="BU227" i="1"/>
  <c r="BT227" i="1"/>
  <c r="BT297" i="1"/>
  <c r="BU297" i="1"/>
  <c r="BU19" i="1"/>
  <c r="BT19" i="1"/>
  <c r="BU23" i="1"/>
  <c r="BT23" i="1"/>
  <c r="BT44" i="1"/>
  <c r="BU44" i="1"/>
  <c r="BT48" i="1"/>
  <c r="BU48" i="1"/>
  <c r="BT52" i="1"/>
  <c r="BU52" i="1"/>
  <c r="BT56" i="1"/>
  <c r="BU56" i="1"/>
  <c r="BT69" i="1"/>
  <c r="BU69" i="1"/>
  <c r="BT77" i="1"/>
  <c r="BU77" i="1"/>
  <c r="BT83" i="1"/>
  <c r="BU83" i="1"/>
  <c r="BT99" i="1"/>
  <c r="BU99" i="1"/>
  <c r="BT103" i="1"/>
  <c r="BU103" i="1"/>
  <c r="BT107" i="1"/>
  <c r="BU107" i="1"/>
  <c r="BT112" i="1"/>
  <c r="BU112" i="1"/>
  <c r="BT116" i="1"/>
  <c r="BU116" i="1"/>
  <c r="BT121" i="1"/>
  <c r="BU121" i="1"/>
  <c r="BT136" i="1"/>
  <c r="BU136" i="1"/>
  <c r="BT140" i="1"/>
  <c r="BU140" i="1"/>
  <c r="BT147" i="1"/>
  <c r="BU147" i="1"/>
  <c r="BT151" i="1"/>
  <c r="BU151" i="1"/>
  <c r="BT156" i="1"/>
  <c r="BU156" i="1"/>
  <c r="BT160" i="1"/>
  <c r="BU160" i="1"/>
  <c r="BT164" i="1"/>
  <c r="BU164" i="1"/>
  <c r="BT169" i="1"/>
  <c r="BU169" i="1"/>
  <c r="BT174" i="1"/>
  <c r="BU174" i="1"/>
  <c r="BT178" i="1"/>
  <c r="BU178" i="1"/>
  <c r="BT182" i="1"/>
  <c r="BU182" i="1"/>
  <c r="BT186" i="1"/>
  <c r="BU186" i="1"/>
  <c r="BT190" i="1"/>
  <c r="BU190" i="1"/>
  <c r="BT194" i="1"/>
  <c r="BU194" i="1"/>
  <c r="BT198" i="1"/>
  <c r="BU198" i="1"/>
  <c r="BT203" i="1"/>
  <c r="BU203" i="1"/>
  <c r="BT207" i="1"/>
  <c r="BU207" i="1"/>
  <c r="BT211" i="1"/>
  <c r="BU211" i="1"/>
  <c r="BT217" i="1"/>
  <c r="BU217" i="1"/>
  <c r="BT224" i="1"/>
  <c r="BU224" i="1"/>
  <c r="BT228" i="1"/>
  <c r="BU228" i="1"/>
  <c r="BT232" i="1"/>
  <c r="BU232" i="1"/>
  <c r="BT236" i="1"/>
  <c r="BU236" i="1"/>
  <c r="BT240" i="1"/>
  <c r="BU240" i="1"/>
  <c r="BU298" i="1"/>
  <c r="BT298" i="1"/>
  <c r="BT17" i="1"/>
  <c r="BU17" i="1"/>
  <c r="BT47" i="1"/>
  <c r="BU47" i="1"/>
  <c r="BT68" i="1"/>
  <c r="BU68" i="1"/>
  <c r="BU82" i="1"/>
  <c r="BT82" i="1"/>
  <c r="BT111" i="1"/>
  <c r="BU111" i="1"/>
  <c r="BT135" i="1"/>
  <c r="BU135" i="1"/>
  <c r="BU150" i="1"/>
  <c r="BT150" i="1"/>
  <c r="BU159" i="1"/>
  <c r="BT159" i="1"/>
  <c r="BU172" i="1"/>
  <c r="BT172" i="1"/>
  <c r="BU189" i="1"/>
  <c r="BT189" i="1"/>
  <c r="BU202" i="1"/>
  <c r="BT202" i="1"/>
  <c r="BU214" i="1"/>
  <c r="BT214" i="1"/>
  <c r="BU235" i="1"/>
  <c r="BT235" i="1"/>
  <c r="BU12" i="1"/>
  <c r="BT12" i="1"/>
  <c r="BU20" i="1"/>
  <c r="BT20" i="1"/>
  <c r="BT45" i="1"/>
  <c r="BU45" i="1"/>
  <c r="BT49" i="1"/>
  <c r="BU49" i="1"/>
  <c r="BT53" i="1"/>
  <c r="BU53" i="1"/>
  <c r="BT74" i="1"/>
  <c r="BU74" i="1"/>
  <c r="BT80" i="1"/>
  <c r="BU80" i="1"/>
  <c r="BT85" i="1"/>
  <c r="BU85" i="1"/>
  <c r="BT100" i="1"/>
  <c r="BU100" i="1"/>
  <c r="BT104" i="1"/>
  <c r="BU104" i="1"/>
  <c r="BT109" i="1"/>
  <c r="BU109" i="1"/>
  <c r="BT113" i="1"/>
  <c r="BU113" i="1"/>
  <c r="BT117" i="1"/>
  <c r="BU117" i="1"/>
  <c r="BT125" i="1"/>
  <c r="BU125" i="1"/>
  <c r="BT137" i="1"/>
  <c r="BU137" i="1"/>
  <c r="BT141" i="1"/>
  <c r="BU141" i="1"/>
  <c r="BT148" i="1"/>
  <c r="BU148" i="1"/>
  <c r="BT152" i="1"/>
  <c r="BU152" i="1"/>
  <c r="BT157" i="1"/>
  <c r="BU157" i="1"/>
  <c r="BT161" i="1"/>
  <c r="BU161" i="1"/>
  <c r="BT165" i="1"/>
  <c r="BU165" i="1"/>
  <c r="BT170" i="1"/>
  <c r="BU170" i="1"/>
  <c r="BT175" i="1"/>
  <c r="BU175" i="1"/>
  <c r="BT179" i="1"/>
  <c r="BU179" i="1"/>
  <c r="BT183" i="1"/>
  <c r="BU183" i="1"/>
  <c r="BT187" i="1"/>
  <c r="BU187" i="1"/>
  <c r="BT191" i="1"/>
  <c r="BU191" i="1"/>
  <c r="BT195" i="1"/>
  <c r="BU195" i="1"/>
  <c r="BT199" i="1"/>
  <c r="BU199" i="1"/>
  <c r="BT204" i="1"/>
  <c r="BU204" i="1"/>
  <c r="BT208" i="1"/>
  <c r="BU208" i="1"/>
  <c r="BT212" i="1"/>
  <c r="BU212" i="1"/>
  <c r="BT225" i="1"/>
  <c r="BU225" i="1"/>
  <c r="BT229" i="1"/>
  <c r="BU229" i="1"/>
  <c r="BT233" i="1"/>
  <c r="BU233" i="1"/>
  <c r="BT237" i="1"/>
  <c r="BU237" i="1"/>
  <c r="BT300" i="1"/>
  <c r="BU300" i="1"/>
  <c r="BT22" i="1"/>
  <c r="BU22" i="1"/>
  <c r="BT43" i="1"/>
  <c r="BU43" i="1"/>
  <c r="BT55" i="1"/>
  <c r="BU55" i="1"/>
  <c r="BT76" i="1"/>
  <c r="BU76" i="1"/>
  <c r="BT102" i="1"/>
  <c r="BU102" i="1"/>
  <c r="BT115" i="1"/>
  <c r="BU115" i="1"/>
  <c r="BT139" i="1"/>
  <c r="BU139" i="1"/>
  <c r="BU155" i="1"/>
  <c r="BT155" i="1"/>
  <c r="BU167" i="1"/>
  <c r="BT167" i="1"/>
  <c r="BU177" i="1"/>
  <c r="BT177" i="1"/>
  <c r="BU185" i="1"/>
  <c r="BT185" i="1"/>
  <c r="BU197" i="1"/>
  <c r="BT197" i="1"/>
  <c r="BU210" i="1"/>
  <c r="BT210" i="1"/>
  <c r="BU223" i="1"/>
  <c r="BT223" i="1"/>
  <c r="BU231" i="1"/>
  <c r="BT231" i="1"/>
  <c r="BU239" i="1"/>
  <c r="BT239" i="1"/>
  <c r="BU13" i="1"/>
  <c r="BT13" i="1"/>
  <c r="BU21" i="1"/>
  <c r="BT21" i="1"/>
  <c r="BT46" i="1"/>
  <c r="BU46" i="1"/>
  <c r="BT50" i="1"/>
  <c r="BU50" i="1"/>
  <c r="BT54" i="1"/>
  <c r="BU54" i="1"/>
  <c r="BT75" i="1"/>
  <c r="BU75" i="1"/>
  <c r="BT81" i="1"/>
  <c r="BU81" i="1"/>
  <c r="BT89" i="1"/>
  <c r="BU89" i="1"/>
  <c r="BT101" i="1"/>
  <c r="BU101" i="1"/>
  <c r="BT105" i="1"/>
  <c r="BU105" i="1"/>
  <c r="BT110" i="1"/>
  <c r="BU110" i="1"/>
  <c r="BT114" i="1"/>
  <c r="BU114" i="1"/>
  <c r="BT118" i="1"/>
  <c r="BU118" i="1"/>
  <c r="BT138" i="1"/>
  <c r="BU138" i="1"/>
  <c r="BT142" i="1"/>
  <c r="BU142" i="1"/>
  <c r="BT149" i="1"/>
  <c r="BU149" i="1"/>
  <c r="BT154" i="1"/>
  <c r="BU154" i="1"/>
  <c r="BT158" i="1"/>
  <c r="BU158" i="1"/>
  <c r="BT162" i="1"/>
  <c r="BU162" i="1"/>
  <c r="BT166" i="1"/>
  <c r="BU166" i="1"/>
  <c r="BT171" i="1"/>
  <c r="BU171" i="1"/>
  <c r="BT176" i="1"/>
  <c r="BU176" i="1"/>
  <c r="BT180" i="1"/>
  <c r="BU180" i="1"/>
  <c r="BT184" i="1"/>
  <c r="BU184" i="1"/>
  <c r="BT188" i="1"/>
  <c r="BU188" i="1"/>
  <c r="BT192" i="1"/>
  <c r="BU192" i="1"/>
  <c r="BT196" i="1"/>
  <c r="BU196" i="1"/>
  <c r="BT200" i="1"/>
  <c r="BU200" i="1"/>
  <c r="BT205" i="1"/>
  <c r="BU205" i="1"/>
  <c r="BT209" i="1"/>
  <c r="BU209" i="1"/>
  <c r="BT213" i="1"/>
  <c r="BU213" i="1"/>
  <c r="BT222" i="1"/>
  <c r="BU222" i="1"/>
  <c r="BT226" i="1"/>
  <c r="BU226" i="1"/>
  <c r="BT230" i="1"/>
  <c r="BU230" i="1"/>
  <c r="BT234" i="1"/>
  <c r="BU234" i="1"/>
  <c r="BT238" i="1"/>
  <c r="BU238" i="1"/>
  <c r="BT29" i="1"/>
  <c r="BU29" i="1"/>
  <c r="BT38" i="1"/>
  <c r="BU38" i="1"/>
  <c r="BT61" i="1"/>
  <c r="BU61" i="1"/>
  <c r="BU72" i="1"/>
  <c r="BT72" i="1"/>
  <c r="BU90" i="1"/>
  <c r="BT90" i="1"/>
  <c r="BT94" i="1"/>
  <c r="BU94" i="1"/>
  <c r="BU98" i="1"/>
  <c r="BT98" i="1"/>
  <c r="BU131" i="1"/>
  <c r="BT131" i="1"/>
  <c r="BU15" i="1"/>
  <c r="BT15" i="1"/>
  <c r="BT30" i="1"/>
  <c r="BU30" i="1"/>
  <c r="BU39" i="1"/>
  <c r="BT39" i="1"/>
  <c r="BU62" i="1"/>
  <c r="BT62" i="1"/>
  <c r="BU73" i="1"/>
  <c r="BT73" i="1"/>
  <c r="BT91" i="1"/>
  <c r="BU91" i="1"/>
  <c r="BU95" i="1"/>
  <c r="BT95" i="1"/>
  <c r="BU132" i="1"/>
  <c r="BT132" i="1"/>
  <c r="BT128" i="1"/>
  <c r="BU128" i="1"/>
  <c r="BU18" i="1"/>
  <c r="BT18" i="1"/>
  <c r="BU36" i="1"/>
  <c r="BT36" i="1"/>
  <c r="BT40" i="1"/>
  <c r="BU40" i="1"/>
  <c r="BU59" i="1"/>
  <c r="BT59" i="1"/>
  <c r="BT64" i="1"/>
  <c r="BU64" i="1"/>
  <c r="BT92" i="1"/>
  <c r="BU92" i="1"/>
  <c r="BT96" i="1"/>
  <c r="BU96" i="1"/>
  <c r="BT129" i="1"/>
  <c r="BU129" i="1"/>
  <c r="BU133" i="1"/>
  <c r="BT133" i="1"/>
  <c r="BT220" i="1"/>
  <c r="BU220" i="1"/>
  <c r="BU16" i="1"/>
  <c r="BT16" i="1"/>
  <c r="BT28" i="1"/>
  <c r="BU28" i="1"/>
  <c r="BU37" i="1"/>
  <c r="BT37" i="1"/>
  <c r="BT42" i="1"/>
  <c r="BU42" i="1"/>
  <c r="BU60" i="1"/>
  <c r="BT60" i="1"/>
  <c r="BT65" i="1"/>
  <c r="BU65" i="1"/>
  <c r="BU71" i="1"/>
  <c r="BT71" i="1"/>
  <c r="BU93" i="1"/>
  <c r="BT93" i="1"/>
  <c r="BU97" i="1"/>
  <c r="BT97" i="1"/>
  <c r="BT126" i="1"/>
  <c r="BU126" i="1"/>
  <c r="BT130" i="1"/>
  <c r="BU130" i="1"/>
  <c r="BT134" i="1"/>
  <c r="BU134" i="1"/>
  <c r="AJ70" i="4"/>
  <c r="AS305" i="1"/>
  <c r="AS306" i="1" s="1"/>
  <c r="AF305" i="1"/>
  <c r="AF306" i="1" s="1"/>
  <c r="F287" i="1"/>
  <c r="BV287" i="1" s="1"/>
  <c r="F276" i="1"/>
  <c r="BV276" i="1" s="1"/>
  <c r="F296" i="1"/>
  <c r="BV296" i="1" s="1"/>
  <c r="F278" i="1"/>
  <c r="BV278" i="1" s="1"/>
  <c r="F292" i="1"/>
  <c r="BV292" i="1" s="1"/>
  <c r="F283" i="1"/>
  <c r="BV283" i="1" s="1"/>
  <c r="E151" i="4"/>
  <c r="E147" i="4"/>
  <c r="E137" i="4"/>
  <c r="E132" i="4"/>
  <c r="E98" i="4"/>
  <c r="E92" i="4"/>
  <c r="E60" i="4"/>
  <c r="E57" i="4"/>
  <c r="E50" i="4"/>
  <c r="E36" i="4"/>
  <c r="E33" i="4"/>
  <c r="E32" i="4" s="1"/>
  <c r="E30" i="4"/>
  <c r="E27" i="4"/>
  <c r="E23" i="4"/>
  <c r="E20" i="4"/>
  <c r="E17" i="4"/>
  <c r="E12" i="4"/>
  <c r="T151" i="4"/>
  <c r="T147" i="4"/>
  <c r="T137" i="4"/>
  <c r="T132" i="4"/>
  <c r="T98" i="4"/>
  <c r="T92" i="4"/>
  <c r="T91" i="4" s="1"/>
  <c r="T87" i="4"/>
  <c r="T84" i="4"/>
  <c r="T82" i="4"/>
  <c r="T78" i="4"/>
  <c r="T74" i="4"/>
  <c r="T66" i="4"/>
  <c r="T64" i="4"/>
  <c r="T60" i="4"/>
  <c r="T57" i="4"/>
  <c r="T50" i="4"/>
  <c r="T44" i="4"/>
  <c r="T36" i="4"/>
  <c r="T33" i="4"/>
  <c r="T32" i="4" s="1"/>
  <c r="T30" i="4"/>
  <c r="T29" i="4" s="1"/>
  <c r="T27" i="4"/>
  <c r="T23" i="4"/>
  <c r="T20" i="4"/>
  <c r="T17" i="4"/>
  <c r="T12" i="4"/>
  <c r="T11" i="4" s="1"/>
  <c r="T10" i="4" s="1"/>
  <c r="T55" i="4" l="1"/>
  <c r="AJ57" i="4"/>
  <c r="BU287" i="1"/>
  <c r="BU292" i="1"/>
  <c r="BU276" i="1"/>
  <c r="BU283" i="1"/>
  <c r="BU278" i="1"/>
  <c r="BU296" i="1"/>
  <c r="BT299" i="1"/>
  <c r="BU299" i="1"/>
  <c r="BT11" i="1"/>
  <c r="BU11" i="1"/>
  <c r="B5" i="5"/>
  <c r="E55" i="4"/>
  <c r="F275" i="1"/>
  <c r="BV275" i="1" s="1"/>
  <c r="E131" i="4"/>
  <c r="E130" i="4" s="1"/>
  <c r="AJ39" i="4"/>
  <c r="E11" i="4"/>
  <c r="E44" i="4"/>
  <c r="E29" i="4"/>
  <c r="T35" i="4"/>
  <c r="E35" i="4"/>
  <c r="T131" i="4"/>
  <c r="T130" i="4" s="1"/>
  <c r="T16" i="4"/>
  <c r="T15" i="4" s="1"/>
  <c r="T26" i="4"/>
  <c r="T49" i="4"/>
  <c r="T77" i="4"/>
  <c r="T73" i="4" s="1"/>
  <c r="E16" i="4"/>
  <c r="E145" i="4"/>
  <c r="T145" i="4"/>
  <c r="AJ52" i="4" l="1"/>
  <c r="BU275" i="1"/>
  <c r="E10" i="4"/>
  <c r="E15" i="4"/>
  <c r="E49" i="4"/>
  <c r="E26" i="4"/>
  <c r="T96" i="4"/>
  <c r="T8" i="4" s="1"/>
  <c r="T158" i="4" s="1"/>
  <c r="T157" i="4" l="1"/>
  <c r="F26" i="1" l="1"/>
  <c r="BV26" i="1" l="1"/>
  <c r="F79" i="1"/>
  <c r="BV79" i="1" s="1"/>
  <c r="F88" i="1" l="1"/>
  <c r="BV88" i="1" s="1"/>
  <c r="F219" i="1" l="1"/>
  <c r="BV219" i="1" s="1"/>
  <c r="F58" i="1" l="1"/>
  <c r="BV58" i="1" s="1"/>
  <c r="F243" i="1" l="1"/>
  <c r="BV243" i="1" s="1"/>
  <c r="BT276" i="1" l="1"/>
  <c r="BT296" i="1" l="1"/>
  <c r="BT278" i="1"/>
  <c r="BT287" i="1"/>
  <c r="BT292" i="1"/>
  <c r="BT283" i="1"/>
  <c r="AZ305" i="1" l="1"/>
  <c r="AZ306" i="1" s="1"/>
  <c r="BT275" i="1"/>
  <c r="BT243" i="1" l="1"/>
  <c r="BU243" i="1"/>
  <c r="BT79" i="1"/>
  <c r="BU79" i="1"/>
  <c r="BU58" i="1"/>
  <c r="BT58" i="1"/>
  <c r="BT26" i="1"/>
  <c r="BU26" i="1"/>
  <c r="BT219" i="1"/>
  <c r="BU219" i="1"/>
  <c r="BT88" i="1"/>
  <c r="BU88" i="1"/>
  <c r="AJ33" i="4" l="1"/>
  <c r="AJ32" i="4" s="1"/>
  <c r="AJ92" i="4"/>
  <c r="AJ50" i="4"/>
  <c r="AJ132" i="4" l="1"/>
  <c r="AJ137" i="4"/>
  <c r="AJ27" i="4"/>
  <c r="AJ30" i="4"/>
  <c r="AJ12" i="4"/>
  <c r="AJ20" i="4"/>
  <c r="AJ17" i="4"/>
  <c r="AJ36" i="4"/>
  <c r="AJ147" i="4"/>
  <c r="AJ23" i="4"/>
  <c r="AJ11" i="4" l="1"/>
  <c r="D4" i="5"/>
  <c r="AJ29" i="4"/>
  <c r="AJ131" i="4"/>
  <c r="AJ35" i="4"/>
  <c r="AJ16" i="4"/>
  <c r="AJ151" i="4" l="1"/>
  <c r="AJ26" i="4"/>
  <c r="AJ10" i="4"/>
  <c r="AJ15" i="4"/>
  <c r="AJ130" i="4"/>
  <c r="AJ49" i="4" l="1"/>
  <c r="B11" i="5"/>
  <c r="D9" i="5"/>
  <c r="AJ145" i="4"/>
  <c r="AJ60" i="4"/>
  <c r="AJ55" i="4" l="1"/>
  <c r="AJ98" i="4"/>
  <c r="B9" i="5" l="1"/>
  <c r="AJ44" i="4" l="1"/>
  <c r="D8" i="5"/>
  <c r="D7" i="5"/>
  <c r="B8" i="5" l="1"/>
  <c r="S304" i="1" l="1"/>
  <c r="BV41" i="1" l="1"/>
  <c r="S305" i="1"/>
  <c r="S306" i="1" s="1"/>
  <c r="F34" i="1" l="1"/>
  <c r="BV34" i="1" l="1"/>
  <c r="BT41" i="1"/>
  <c r="BU41" i="1"/>
  <c r="BT34" i="1" l="1"/>
  <c r="BU34" i="1"/>
  <c r="E82" i="4" l="1"/>
  <c r="E84" i="4"/>
  <c r="E78" i="4"/>
  <c r="E87" i="4"/>
  <c r="E91" i="4"/>
  <c r="AJ91" i="4" l="1"/>
  <c r="E77" i="4"/>
  <c r="AJ77" i="4" l="1"/>
  <c r="BV127" i="1" l="1"/>
  <c r="BV70" i="1"/>
  <c r="F124" i="1" l="1"/>
  <c r="F67" i="1"/>
  <c r="F304" i="1"/>
  <c r="BV304" i="1" s="1"/>
  <c r="BV67" i="1" l="1"/>
  <c r="F305" i="1"/>
  <c r="BV305" i="1" s="1"/>
  <c r="BU124" i="1"/>
  <c r="BV124" i="1"/>
  <c r="BT127" i="1"/>
  <c r="BU127" i="1"/>
  <c r="F242" i="1"/>
  <c r="BU70" i="1"/>
  <c r="BT70" i="1"/>
  <c r="D304" i="1"/>
  <c r="BT124" i="1" l="1"/>
  <c r="F303" i="1"/>
  <c r="BV242" i="1"/>
  <c r="BT304" i="1"/>
  <c r="BU304" i="1"/>
  <c r="BU67" i="1"/>
  <c r="BT67" i="1"/>
  <c r="D305" i="1"/>
  <c r="D306" i="1" s="1"/>
  <c r="BV303" i="1" l="1"/>
  <c r="F306" i="1"/>
  <c r="BU305" i="1"/>
  <c r="BT305" i="1"/>
  <c r="BT242" i="1"/>
  <c r="BU242" i="1"/>
  <c r="BT303" i="1" l="1"/>
  <c r="BU303" i="1"/>
  <c r="E74" i="4" l="1"/>
  <c r="E73" i="4" l="1"/>
  <c r="E64" i="4"/>
  <c r="AJ64" i="4" l="1"/>
  <c r="AJ74" i="4"/>
  <c r="AJ73" i="4" l="1"/>
  <c r="E67" i="4" l="1"/>
  <c r="AJ67" i="4" l="1"/>
  <c r="E66" i="4"/>
  <c r="AJ66" i="4" l="1"/>
  <c r="E96" i="4"/>
  <c r="E8" i="4" l="1"/>
  <c r="E157" i="4"/>
  <c r="AJ96" i="4"/>
  <c r="E158" i="4" l="1"/>
  <c r="AJ8" i="4"/>
  <c r="AJ157" i="4"/>
  <c r="B4" i="5"/>
  <c r="B7" i="5" s="1"/>
  <c r="AJ158" i="4" l="1"/>
  <c r="D308" i="1" s="1"/>
</calcChain>
</file>

<file path=xl/sharedStrings.xml><?xml version="1.0" encoding="utf-8"?>
<sst xmlns="http://schemas.openxmlformats.org/spreadsheetml/2006/main" count="1365" uniqueCount="828">
  <si>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</si>
  <si>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</si>
  <si>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</si>
  <si>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</si>
  <si>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</si>
  <si>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</si>
  <si>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</si>
  <si>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</si>
  <si>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</si>
  <si>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</si>
  <si>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</si>
  <si>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</si>
  <si>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</si>
  <si>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</si>
  <si>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</si>
  <si>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</si>
  <si>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</si>
  <si>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</si>
  <si>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</si>
  <si>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</si>
  <si>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</si>
  <si>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</si>
  <si>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</si>
  <si>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</si>
  <si>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</si>
  <si>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</si>
  <si>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</si>
  <si>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</si>
  <si>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</si>
  <si>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</si>
  <si>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</si>
  <si>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</si>
  <si>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</si>
  <si>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</si>
  <si>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</si>
  <si>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</si>
  <si>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</si>
  <si>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</si>
  <si>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</si>
  <si>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</si>
  <si>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</si>
  <si>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</si>
  <si>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</si>
  <si>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</si>
  <si>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</si>
  <si>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</si>
  <si>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</si>
  <si>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</si>
  <si>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</si>
  <si>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</si>
  <si>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</si>
  <si>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</si>
  <si>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</si>
  <si>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</si>
  <si>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</si>
  <si>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</si>
  <si>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</si>
  <si>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</si>
  <si>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</si>
  <si>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</si>
  <si>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</si>
  <si>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</si>
  <si>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</si>
  <si>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</si>
  <si>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</si>
  <si>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</si>
  <si>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</si>
  <si>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</si>
  <si>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</si>
  <si>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</si>
  <si>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</si>
  <si>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</si>
  <si>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</si>
  <si>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</si>
  <si>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</si>
  <si>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</si>
  <si>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</si>
  <si>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</si>
  <si>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</si>
  <si>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</si>
  <si>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</si>
  <si>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</si>
  <si>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</si>
  <si>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</si>
  <si>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</si>
  <si>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</si>
  <si>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</si>
  <si>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</si>
  <si>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</si>
  <si>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</si>
  <si>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</si>
  <si>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</si>
  <si>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</si>
  <si>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</si>
  <si>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</si>
  <si>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</si>
  <si>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</si>
  <si>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</si>
  <si>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</si>
  <si>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</si>
  <si>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</si>
  <si>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</si>
  <si>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</si>
  <si>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</si>
  <si>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</si>
  <si>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</si>
  <si>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</si>
  <si>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</si>
  <si>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</si>
  <si>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</si>
  <si>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</si>
  <si>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</si>
  <si>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</si>
  <si>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</si>
  <si>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</si>
  <si>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</si>
  <si>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</si>
  <si>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</si>
  <si>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</si>
  <si>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</si>
  <si>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</si>
  <si>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</si>
  <si>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</si>
  <si>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</si>
  <si>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</si>
  <si>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</si>
  <si>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</si>
  <si>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</si>
  <si>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</si>
  <si>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</si>
  <si>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</si>
  <si>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</si>
  <si>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</si>
  <si>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</si>
  <si>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</si>
  <si>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</si>
  <si>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</si>
  <si>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</si>
  <si>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</si>
  <si>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</si>
  <si>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</si>
  <si>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</si>
  <si>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</si>
  <si>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</si>
  <si>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</si>
  <si>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</si>
  <si>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</si>
  <si>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</si>
  <si>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</si>
  <si>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</si>
  <si>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</si>
  <si>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</si>
  <si>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</si>
  <si>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</si>
  <si>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</si>
  <si>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</si>
  <si>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</si>
  <si>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</si>
  <si>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</si>
  <si>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</si>
  <si>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</si>
  <si>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</si>
  <si>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</si>
  <si>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</si>
  <si>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</si>
  <si>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</si>
  <si>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</si>
  <si>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</si>
  <si>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</si>
  <si>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</si>
  <si>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</si>
  <si>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</si>
  <si>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</si>
  <si>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</si>
  <si>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</si>
  <si>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</si>
  <si>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</si>
  <si>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</si>
  <si>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</si>
  <si>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</si>
  <si>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</si>
  <si>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</si>
  <si>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</si>
  <si>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</si>
  <si>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</si>
  <si>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</si>
  <si>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</si>
  <si>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</si>
  <si>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</si>
  <si>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</si>
  <si>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</si>
  <si>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</si>
  <si>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</si>
  <si>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</si>
  <si>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</si>
  <si>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</si>
  <si>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</si>
  <si>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</si>
  <si>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</si>
  <si>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</si>
  <si>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</si>
  <si>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</si>
  <si>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</si>
  <si>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</si>
  <si>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</si>
  <si>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</si>
  <si>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</si>
  <si>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</si>
  <si>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</si>
  <si>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</si>
  <si>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</si>
  <si>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</si>
  <si>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</si>
  <si>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</si>
  <si>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</si>
  <si>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</si>
  <si>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</si>
  <si>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</si>
  <si>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</si>
  <si>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</si>
  <si>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</si>
  <si>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</si>
  <si>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</si>
  <si>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</si>
  <si>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</si>
  <si>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</si>
  <si>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</si>
  <si>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</si>
  <si>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</si>
  <si>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</si>
  <si>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</si>
  <si>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</si>
  <si>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</si>
  <si>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</si>
  <si>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</si>
  <si>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</si>
  <si>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</si>
  <si>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</si>
  <si>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</si>
  <si>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</si>
  <si>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</si>
  <si>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</si>
  <si>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</si>
  <si>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</si>
  <si>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</si>
  <si>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</si>
  <si>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</si>
  <si>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</si>
  <si>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</si>
  <si>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</si>
  <si>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</si>
  <si>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</si>
  <si>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</si>
  <si>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</si>
  <si>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</si>
  <si>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</si>
  <si>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</si>
  <si>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</si>
  <si>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</si>
  <si>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</si>
  <si>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</si>
  <si>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</si>
  <si>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</si>
  <si>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</si>
  <si>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</si>
  <si>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</si>
  <si>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</si>
  <si>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</si>
  <si>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</si>
  <si>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</si>
  <si>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</si>
  <si>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</si>
  <si>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</si>
  <si>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</si>
  <si>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</si>
  <si>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</si>
  <si>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</si>
  <si>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</si>
  <si>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</si>
  <si>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</si>
  <si>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</si>
  <si>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</si>
  <si>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</si>
  <si>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</si>
  <si>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</si>
  <si>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</si>
  <si>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</si>
  <si>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</si>
  <si>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</si>
  <si>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</si>
  <si>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</si>
  <si>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</si>
  <si>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</si>
  <si>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</si>
  <si>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</si>
  <si>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</si>
  <si>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</si>
  <si>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</si>
  <si>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</si>
  <si>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</si>
  <si>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</si>
  <si>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</si>
  <si>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</si>
  <si>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</si>
  <si>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</si>
  <si>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</si>
  <si>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</si>
  <si>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</si>
  <si>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</si>
  <si>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</si>
  <si>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</si>
  <si>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</si>
  <si>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05.1.4.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</si>
  <si>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</si>
  <si>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</si>
  <si>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</si>
  <si>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</si>
  <si>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</si>
  <si>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</si>
  <si>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</si>
  <si>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</si>
  <si>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</si>
  <si>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</si>
  <si>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</si>
  <si>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</si>
  <si>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</si>
  <si>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</si>
  <si>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</si>
  <si>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</si>
  <si>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</si>
  <si>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</si>
  <si>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</si>
  <si>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</si>
  <si>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</si>
  <si>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</si>
  <si>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</si>
  <si>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</si>
  <si>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</si>
  <si>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</si>
  <si>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</si>
  <si>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</si>
  <si>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</si>
  <si>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</si>
  <si>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</si>
  <si>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</si>
  <si>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</si>
  <si>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</si>
  <si>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</si>
  <si>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</si>
  <si>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</si>
  <si>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</si>
  <si>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</si>
  <si>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</si>
  <si>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</si>
  <si>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</si>
  <si>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</si>
  <si>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</si>
  <si>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</si>
  <si>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</si>
  <si>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</si>
  <si>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</si>
  <si>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</si>
  <si>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</si>
  <si>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</si>
  <si>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</si>
  <si>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</si>
  <si>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</si>
  <si>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</si>
  <si>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</si>
  <si>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</si>
  <si>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</si>
  <si>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</si>
  <si>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</si>
  <si>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</si>
  <si>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</si>
  <si>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</si>
  <si>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</si>
  <si>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</si>
  <si>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</si>
  <si>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</si>
  <si>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</si>
  <si>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</si>
  <si>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</si>
  <si>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</si>
  <si>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</si>
  <si>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</si>
  <si>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</si>
  <si>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</si>
  <si>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</si>
  <si>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</si>
  <si>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</si>
  <si>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</si>
  <si>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</si>
  <si>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</si>
  <si>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</si>
  <si>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</si>
  <si>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</si>
  <si>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</si>
  <si>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09.25.1.</t>
  </si>
  <si>
    <t>09.25.2.</t>
  </si>
  <si>
    <t>09.26.1.</t>
  </si>
  <si>
    <t>09.26.2.</t>
  </si>
  <si>
    <t>09.27.1.</t>
  </si>
  <si>
    <t>09.28.1.</t>
  </si>
  <si>
    <t>09.29.1.</t>
  </si>
  <si>
    <t>09.29.2.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</si>
  <si>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</si>
  <si>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</si>
  <si>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</si>
  <si>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</si>
  <si>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</si>
  <si>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</si>
  <si>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</si>
  <si>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</si>
  <si>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</si>
  <si>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</si>
  <si>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</si>
  <si>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</si>
  <si>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</si>
  <si>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</si>
  <si>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</si>
  <si>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</si>
  <si>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</si>
  <si>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</si>
  <si>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</si>
  <si>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</si>
  <si>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</si>
  <si>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</si>
  <si>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</si>
  <si>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</si>
  <si>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</si>
  <si>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</si>
  <si>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</si>
  <si>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</si>
  <si>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</si>
  <si>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</si>
  <si>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</si>
  <si>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Procentu maksājumi Valsts kasei</t>
  </si>
  <si>
    <t>Pārējo sociālo iestāžu būvniecība, atjaunošana un uzlabošana</t>
  </si>
  <si>
    <t>Pamatkapitāla palielināšana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</si>
  <si>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</si>
  <si>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</si>
  <si>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</si>
  <si>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</si>
  <si>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</si>
  <si>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</si>
  <si>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</si>
  <si>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</si>
  <si>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</si>
  <si>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</si>
  <si>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</si>
  <si>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</si>
  <si>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</si>
  <si>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</si>
  <si>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</si>
  <si>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</si>
  <si>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</si>
  <si>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</si>
  <si>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</si>
  <si>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</si>
  <si>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14.pielikums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</si>
  <si>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</si>
  <si>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</si>
  <si>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</si>
  <si>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</si>
  <si>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</si>
  <si>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</si>
  <si>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</si>
  <si>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</si>
  <si>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</si>
  <si>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</si>
  <si>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</si>
  <si>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</si>
  <si>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</si>
  <si>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</si>
  <si>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</si>
  <si>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</si>
  <si>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</si>
  <si>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</si>
  <si>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</si>
  <si>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</si>
  <si>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</si>
  <si>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</si>
  <si>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</si>
  <si>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</si>
  <si>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</si>
  <si>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</si>
  <si>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</si>
  <si>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</si>
  <si>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</si>
  <si>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</si>
  <si>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</si>
  <si>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</si>
  <si>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</si>
  <si>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</si>
  <si>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</si>
  <si>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</si>
  <si>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</si>
  <si>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</si>
  <si>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</si>
  <si>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</si>
  <si>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</si>
  <si>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</si>
  <si>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</si>
  <si>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</si>
  <si>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</si>
  <si>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</si>
  <si>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</si>
  <si>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</si>
  <si>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</si>
  <si>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 "Pasākumi vietējās sabiedrības veselības veicināšanai un slimību profilaksei Jūrmalā"</t>
  </si>
  <si>
    <t>Projekts "Proti un dari"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</si>
  <si>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</si>
  <si>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</si>
  <si>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</si>
  <si>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</si>
  <si>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</si>
  <si>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</si>
  <si>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</si>
  <si>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</si>
  <si>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</si>
  <si>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</si>
  <si>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</si>
  <si>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09.11.3.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</si>
  <si>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</si>
  <si>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</si>
  <si>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</si>
  <si>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</si>
  <si>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</si>
  <si>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</si>
  <si>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</si>
  <si>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</si>
  <si>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</si>
  <si>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</si>
  <si>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</si>
  <si>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</si>
  <si>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</si>
  <si>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</si>
  <si>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</si>
  <si>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</si>
  <si>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</si>
  <si>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</si>
  <si>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</si>
  <si>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</si>
  <si>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</si>
  <si>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</si>
  <si>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</si>
  <si>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</si>
  <si>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</si>
  <si>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</si>
  <si>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</si>
  <si>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</si>
  <si>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</si>
  <si>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</si>
  <si>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</si>
  <si>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</si>
  <si>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</si>
  <si>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</si>
  <si>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</si>
  <si>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</si>
  <si>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</si>
  <si>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</si>
  <si>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</si>
  <si>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</si>
  <si>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</si>
  <si>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</si>
  <si>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</si>
  <si>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</si>
  <si>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</si>
  <si>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</si>
  <si>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</si>
  <si>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</si>
  <si>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</si>
  <si>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</si>
  <si>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</si>
  <si>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</si>
  <si>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</si>
  <si>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</si>
  <si>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</si>
  <si>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</si>
  <si>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</si>
  <si>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</si>
  <si>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</si>
  <si>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</si>
  <si>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"Jūrmalas pilsētas Kauguru vidusskolas ēkas energoefektivitātes paaugstināšana"</t>
  </si>
  <si>
    <t>Projekts "Atbalsts priekšlaicīgas mācību pārtraukšanas samazināšanai”</t>
  </si>
  <si>
    <t>Projekts "Skolēnu starptautiskā zinātniskā konference"</t>
  </si>
  <si>
    <t xml:space="preserve">Projekts "Ja es būtu/IF I were"  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</si>
  <si>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</si>
  <si>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</si>
  <si>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</si>
  <si>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</si>
  <si>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</si>
  <si>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</si>
  <si>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</si>
  <si>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</si>
  <si>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</si>
  <si>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</si>
  <si>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</si>
  <si>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</si>
  <si>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</si>
  <si>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</si>
  <si>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04.1.10.</t>
  </si>
  <si>
    <t>04.1.11.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</si>
  <si>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</si>
  <si>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</si>
  <si>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</si>
  <si>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</si>
  <si>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</si>
  <si>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</si>
  <si>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</si>
  <si>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</si>
  <si>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</si>
  <si>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19.pielikums</t>
  </si>
  <si>
    <t>4., 10.pielikums</t>
  </si>
  <si>
    <t>33.pielikums</t>
  </si>
  <si>
    <t>09.1.11.</t>
  </si>
  <si>
    <t>09.1.17.</t>
  </si>
  <si>
    <t>09.1.18.</t>
  </si>
  <si>
    <t>09.4.2.</t>
  </si>
  <si>
    <t>16.pielikums</t>
  </si>
  <si>
    <t>09.5.3.</t>
  </si>
  <si>
    <t>09.5.4.</t>
  </si>
  <si>
    <t>09.11.4.</t>
  </si>
  <si>
    <t>10.2.10.</t>
  </si>
  <si>
    <t>30., 31.pielikums</t>
  </si>
  <si>
    <t>29., 30.pielikums</t>
  </si>
  <si>
    <t>29., 30., 31.pielikums</t>
  </si>
  <si>
    <t>10.6.2.</t>
  </si>
  <si>
    <t>09.30.1.</t>
  </si>
  <si>
    <t>Mērķdotācija  - Skolas soma</t>
  </si>
  <si>
    <t>Jūrmalas pilsētas pašvaldības iestāde "Jūrmalas kapi"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</si>
  <si>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</si>
  <si>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</si>
  <si>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</si>
  <si>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Kauguru vidusskola</t>
  </si>
  <si>
    <t xml:space="preserve">Projekts "Atbalsts integrētu teritoriālo investīciju īstenošanai Jūrmalas pilsētas pašvaldībā, II kārta" </t>
  </si>
  <si>
    <t>Konsolidējamie izdevumi uz ieņēmumu pārsniegumu</t>
  </si>
  <si>
    <t>Atlikums pārskaitītajam pamatkapitāla palielinājumam</t>
  </si>
  <si>
    <t>Projekts "Baltijas jūras reģiona apgaismojums – pilsētu līdzdalība ilgtspējīga viedā apgaismojuma risinājumu izstrādē/ LUCIA"</t>
  </si>
  <si>
    <t>06.1.9.</t>
  </si>
  <si>
    <t>Konkurss "Ģimenei draudzīgākā pašvaldība"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</si>
  <si>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</si>
  <si>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</si>
  <si>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</si>
  <si>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</si>
  <si>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</si>
  <si>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</si>
  <si>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</si>
  <si>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</si>
  <si>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</si>
  <si>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</si>
  <si>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</si>
  <si>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Pasākums "Algoti pagaidu sabiedriskie darbi 2019”</t>
  </si>
  <si>
    <t>Projekts "Jūrmalas Sporta skolas peldbaseinu ēkas pārbūve un energoefektivitātes paaugstināšana"</t>
  </si>
  <si>
    <t>Jūrmalas Sporta skolas peldbaseinu ēkas pārbūve un energoefektivitātes paaugstināšana</t>
  </si>
  <si>
    <t>Projekts "Jūrmalas pilsētas vispārējās vidējās izglītības iestāžu infrastruktūras pilnveide"</t>
  </si>
  <si>
    <t>Jūrmalas pilsētas vispārējās vidējās izglītības iestāžu infrastruktūras pilnveide</t>
  </si>
  <si>
    <t>Projekts "Ceļā uz apjomīgākiem mērķiem un pilsoniskumu Eiropas reģionos"</t>
  </si>
  <si>
    <t>8., 18.pielikums</t>
  </si>
  <si>
    <t>Projekts "Ceļu infrastruktūras atjaunošana un autostāvvietas izbūve Ķemeros"</t>
  </si>
  <si>
    <t>F40220010</t>
  </si>
  <si>
    <t>Vidēja termiņa aizņēmumi</t>
  </si>
  <si>
    <t>Bibliotēku ēku būvniecība, atjaunošana un uzlabošana</t>
  </si>
  <si>
    <t>Ūdenstilpju iznomāšana</t>
  </si>
  <si>
    <t>Projekts "Nordplus jauniešu mobilitātes projekts"</t>
  </si>
  <si>
    <t>09.2.3.</t>
  </si>
  <si>
    <t>Ieņēmumu pārsniegums pār izdevumiem uzņemto saistību segšanai</t>
  </si>
  <si>
    <t>Jūrmalas pilsētas pamatskola</t>
  </si>
  <si>
    <t>Atgriežamie līdzekļi valsts budžetam programmas "Skolas soma" ietvaros</t>
  </si>
  <si>
    <t>Projekts "Solis tuvāk nākotnes skolai"</t>
  </si>
  <si>
    <t>Projekts "Ķemeru parka pārbūve un restaurācija"</t>
  </si>
  <si>
    <t>Projekts "Ilgtspējīga [sa]darbība"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</si>
  <si>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</si>
  <si>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</si>
  <si>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</si>
  <si>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Projekts "SKOLĒNU PARLAMENTS-skolas darbības aktivizēšana, izmantojot skolēnu idejas, intereses un viņu aktīvu iesaistīšanos"</t>
  </si>
  <si>
    <t>Projekts "Dalīsimies ar rotaļām"</t>
  </si>
  <si>
    <t>09.21.3.</t>
  </si>
  <si>
    <t xml:space="preserve">Mērķdotācija Latvijas skolas soma </t>
  </si>
  <si>
    <t>Projekts "Prevencija ir labāka nekā dziedināšana", kā teica Hipokrāts"</t>
  </si>
  <si>
    <t>09.21.4.</t>
  </si>
  <si>
    <t>Projekts "Jūrmalas brīvdabas muzeja infrastruktūras attīstība un zvejas kuģa atjaunošana"</t>
  </si>
  <si>
    <r>
      <t>Jūrmalas pilsētas pašvaldības 2020.gada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</si>
  <si>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Ieņēmumi no vecāku maksām</t>
  </si>
  <si>
    <t>21.3.5.2.</t>
  </si>
  <si>
    <r>
      <t>Jūrmalas pilsētas pašvaldības budžeta izdevumi 2020.gadam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</si>
  <si>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2020.gadam</t>
  </si>
  <si>
    <t>Dome_uztur</t>
  </si>
  <si>
    <t>D_uzt</t>
  </si>
  <si>
    <t>Dome</t>
  </si>
  <si>
    <t>Proj</t>
  </si>
  <si>
    <t>Kultura</t>
  </si>
  <si>
    <t>Līga</t>
  </si>
  <si>
    <t>Komercsab</t>
  </si>
  <si>
    <t>Arvis</t>
  </si>
  <si>
    <t>Soc</t>
  </si>
  <si>
    <t>Gundega</t>
  </si>
  <si>
    <t>Skolas</t>
  </si>
  <si>
    <t>Daiga</t>
  </si>
  <si>
    <t>Edinasana</t>
  </si>
  <si>
    <t>Ēdināš</t>
  </si>
  <si>
    <t>PII</t>
  </si>
  <si>
    <t>Kristīne</t>
  </si>
  <si>
    <t>Jūrmalas pilsētas pašvaldības 2020.-2022.gada Ceļu fonda izlietojuma programma</t>
  </si>
  <si>
    <t>Sporta veidu attīstība</t>
  </si>
  <si>
    <t>Projekts ""Starptautiskās konkurētspējas veicināšana" (uzņēmējdarbībā)/ 2020.gada aktivitātes"</t>
  </si>
  <si>
    <t>Ieņēmumi no ēku un būvju īpašuma pārdošanas</t>
  </si>
  <si>
    <t>13.4.0.0.</t>
  </si>
  <si>
    <t>13.1.0.0.</t>
  </si>
  <si>
    <t>Ieņēmumi no valsts un pašvaldību kustamā īpašuma un mantas realizācijas</t>
  </si>
  <si>
    <t>Kontrole 1:</t>
  </si>
  <si>
    <t>Kontrole 2:</t>
  </si>
  <si>
    <t>Kontrole 3:</t>
  </si>
  <si>
    <t>Bilance</t>
  </si>
  <si>
    <t>ERAF projekta "Jūrmalas pilsētas Jaundubultu vidusskolas ēkas energoefektivitātes paaugstināšana"</t>
  </si>
  <si>
    <t>nav ielinkots 4.1.9.</t>
  </si>
  <si>
    <t>nav ielinkots 09.1.9.</t>
  </si>
  <si>
    <t>nav ielinkots 10.1.2.</t>
  </si>
  <si>
    <t>nav 04.1.9. KR</t>
  </si>
  <si>
    <t>nav 09.1.9. tāme KR</t>
  </si>
  <si>
    <t>nav 10.1.2. tāme KR</t>
  </si>
  <si>
    <t>Pilsētas mežu un publiskās teritorijās esošo koku un apstādījumu kopšanas pasākumi</t>
  </si>
  <si>
    <t>09.24.1.</t>
  </si>
  <si>
    <t>09.24.2.</t>
  </si>
  <si>
    <t>09.26.3.</t>
  </si>
  <si>
    <t>09.28.2.</t>
  </si>
  <si>
    <t>09.29.3.</t>
  </si>
  <si>
    <t>04.1.8.</t>
  </si>
  <si>
    <t>04.1.9.</t>
  </si>
  <si>
    <t>04.1.12.</t>
  </si>
  <si>
    <t>01.1.8.</t>
  </si>
  <si>
    <t>05.1.3.</t>
  </si>
  <si>
    <t>08.1.9.</t>
  </si>
  <si>
    <t>08.1.12.</t>
  </si>
  <si>
    <t>08.6.3.</t>
  </si>
  <si>
    <t xml:space="preserve">09.1.8. </t>
  </si>
  <si>
    <t>09.1.9.</t>
  </si>
  <si>
    <t>09.1.14.</t>
  </si>
  <si>
    <t>09.1.15.</t>
  </si>
  <si>
    <t>09.1.16.</t>
  </si>
  <si>
    <t>09.23.3.</t>
  </si>
  <si>
    <t>09.23.4.</t>
  </si>
  <si>
    <t xml:space="preserve">10.1.1.
</t>
  </si>
  <si>
    <t>08.7.2.</t>
  </si>
  <si>
    <t>07.3.1.</t>
  </si>
  <si>
    <t>4., 10., 11., 25.pielikums</t>
  </si>
  <si>
    <t>05.2.3.</t>
  </si>
  <si>
    <t>Dzintaru koncertzāles mazās zāles atjaunošana</t>
  </si>
  <si>
    <t>pret gaidāmo</t>
  </si>
  <si>
    <t>pret pierasījumu</t>
  </si>
  <si>
    <t>35.pielikums</t>
  </si>
  <si>
    <t>09.4.3.</t>
  </si>
  <si>
    <t>Projekts "Take a step forward!"/"Sper soli uz priekšu!"</t>
  </si>
  <si>
    <t>pamatbudž pret gaidamo</t>
  </si>
  <si>
    <t>Sabiedrība ar ierobežotu atbildību "Jūrmalas slimnīca"</t>
  </si>
  <si>
    <t>2020.gada budžets</t>
  </si>
  <si>
    <t>Konsolidējamie izdevumi, apstiprināti</t>
  </si>
  <si>
    <t>Konsolidējamie izdevumi,  izmaiņas kopā</t>
  </si>
  <si>
    <t>SN/Rīkojuma Nr.</t>
  </si>
  <si>
    <t>Ziedojumi apstiprināti</t>
  </si>
  <si>
    <t>Ziedojumi, izmaiņas kopā</t>
  </si>
  <si>
    <t>Maksas pakalpojumi apstiprināti</t>
  </si>
  <si>
    <t>Maksas pakalpojumi, izmaiņas kopā</t>
  </si>
  <si>
    <t>Valsts budžeta transferti apstiprināti</t>
  </si>
  <si>
    <t>Valsts budžeta transferti, izmaiņas kopā</t>
  </si>
  <si>
    <t>Pamatbudžets apstiprināts</t>
  </si>
  <si>
    <t>Pamatbudžets, izmaiņas kopā</t>
  </si>
  <si>
    <t>Kopā apstiprināts</t>
  </si>
  <si>
    <t>1.pielikums Jūrmalas pilsētas domes</t>
  </si>
  <si>
    <t>2019.gada 19.decembra saistošajiem noteikumiem Nr.57</t>
  </si>
  <si>
    <t>(protokols Nr.16. 32.punkts)</t>
  </si>
  <si>
    <t>2020.gada budžets apstiprināts</t>
  </si>
  <si>
    <t>2020.gada budžets, izmaiņas kopā</t>
  </si>
  <si>
    <t>Konsolidē-jamie ieņēmumi, apstiprināti</t>
  </si>
  <si>
    <t>Konsolidē-jamie ieņēmumi, izmaiņas kopā</t>
  </si>
  <si>
    <t>2020.gada budžets kopā ar konsolidāciju, apstiprināts</t>
  </si>
  <si>
    <t>2020.gada budžets kopā ar konsolidāciju</t>
  </si>
  <si>
    <t>2.pielikums Jūrmalas pilsētas domes</t>
  </si>
  <si>
    <t>16.01. Nr.1.1-14/20-12</t>
  </si>
  <si>
    <t>22.01. Nr.1.1-14/20-26</t>
  </si>
  <si>
    <t>23.01. Nr.1.1-14/20-29</t>
  </si>
  <si>
    <t>29.01. Nr.1.1-14/20-42</t>
  </si>
  <si>
    <t>Jūrmalas pilsētas vēlēšanu komisija</t>
  </si>
  <si>
    <t>01.3.1.</t>
  </si>
  <si>
    <t>nākamie</t>
  </si>
  <si>
    <t>Projekts “Infrastruktūras pilnveide sabiedrībā balstītu sociālo pakalpojumu nodrošināšanai Jūrmalā”</t>
  </si>
  <si>
    <t>10.1.2.</t>
  </si>
  <si>
    <t xml:space="preserve">Projekts "Skolotāju kompetenču attīstība darbā ar skolēniem ar uzvedības problēmām" </t>
  </si>
  <si>
    <t>09.29.4.</t>
  </si>
  <si>
    <t>09.29.5</t>
  </si>
  <si>
    <t xml:space="preserve">Projekts "Autisks bērns vispārizglītojošā klasē: skolas personāla iespējas pilnvērtība iekļaujoša mācību procesa veicināšanai" </t>
  </si>
  <si>
    <t>Projekts "Iniciatīvas veicināšana un kapacitātes stiprināšana jauniešu uzņēmējdarbības sekmēšanai"</t>
  </si>
  <si>
    <t>09.1.19.</t>
  </si>
  <si>
    <t>Projekts "Mediji vieno un šķir"</t>
  </si>
  <si>
    <t>09.23.5.</t>
  </si>
  <si>
    <t>10.1.5.0.</t>
  </si>
  <si>
    <t>10.1.5.4.</t>
  </si>
  <si>
    <t>Naudas sodi, ko uzliek pašvaldību institūcijas par pārkāpumiem ceļu satiksmē</t>
  </si>
  <si>
    <t>Naudas sodi, ko uzliek par pārkāpumiem ceļu satiksmē</t>
  </si>
  <si>
    <t>Projekta "Nacionālas nozīmes projekts "Piekrastes apsaimniekošanas praktisko aktivitāšu realizēšana" Jūrmalas pašvaldībā 2020.gadā"</t>
  </si>
  <si>
    <t>05.1.5.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</si>
  <si>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</si>
  <si>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</si>
  <si>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09.1.20.</t>
  </si>
  <si>
    <t>09.1.21.</t>
  </si>
  <si>
    <t>Projekts "Es esmu moderns skolotājs / I am modern teacher"</t>
  </si>
  <si>
    <t>09.11.5.</t>
  </si>
  <si>
    <t>Ieņēmumu pārsniegums pār izdevumiem projektam vietējās sabiedrības veselības veicināšanai</t>
  </si>
  <si>
    <t>Atlikums no projektu līdzekļiem (Domei) projektam vietējās sabiedrības veselības veicināšanai</t>
  </si>
  <si>
    <t>Ieņēmumi no zvejas tiesību nomas un zvejas tiesību rūpnieciskas izmantošanas (licences)</t>
  </si>
  <si>
    <t xml:space="preserve">Ieņēmumi no ūdenstilpju nomas </t>
  </si>
  <si>
    <t>10</t>
  </si>
  <si>
    <t xml:space="preserve">ziedojumi un dāvinājumi, kas saņemti no juridiskajām personām </t>
  </si>
  <si>
    <t xml:space="preserve"> </t>
  </si>
  <si>
    <t>20.02.SN Nr.5</t>
  </si>
  <si>
    <t>05.03. Nr.1.1-14/20-83</t>
  </si>
  <si>
    <t>16.03. Nr.1.1-14/20-92</t>
  </si>
  <si>
    <t>08.3.2.</t>
  </si>
  <si>
    <t>Projekts "Mazais Lielais cilvēks bibliotēkā"</t>
  </si>
  <si>
    <t>Projekts "Laivu būves attīstība Rīgas jūras līča piekrastē. 2.daļa."</t>
  </si>
  <si>
    <t>08.6.4.</t>
  </si>
  <si>
    <t>09.10.3.</t>
  </si>
  <si>
    <t>Projekts "Mācību stundu "Datorgrafika" un "Darbs materiālā - animācija" mācību procesa kvalitatīva nodrošināšana un pilnveidošana"</t>
  </si>
  <si>
    <t>07.1.5.</t>
  </si>
  <si>
    <t>PSIA "Kauguru veselības centrs"</t>
  </si>
  <si>
    <t>07.4.1.</t>
  </si>
  <si>
    <t>COVID-19 izplatības ierobežošana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</si>
</sst>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9"/>
      <color indexed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6" fillId="0" borderId="2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0" fontId="5" fillId="0" borderId="21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wrapText="1"/>
    </xf>
    <xf numFmtId="0" fontId="4" fillId="0" borderId="21" xfId="2" applyFont="1" applyFill="1" applyBorder="1"/>
    <xf numFmtId="0" fontId="4" fillId="0" borderId="22" xfId="2" applyFont="1" applyFill="1" applyBorder="1" applyAlignment="1">
      <alignment wrapText="1"/>
    </xf>
    <xf numFmtId="0" fontId="7" fillId="3" borderId="2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/>
    </xf>
    <xf numFmtId="0" fontId="5" fillId="0" borderId="21" xfId="2" applyFont="1" applyFill="1" applyBorder="1"/>
    <xf numFmtId="0" fontId="5" fillId="0" borderId="22" xfId="2" applyFont="1" applyFill="1" applyBorder="1" applyAlignment="1">
      <alignment wrapText="1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4" fillId="0" borderId="18" xfId="2" applyFont="1" applyFill="1" applyBorder="1"/>
    <xf numFmtId="0" fontId="4" fillId="0" borderId="19" xfId="2" applyFont="1" applyFill="1" applyBorder="1"/>
    <xf numFmtId="0" fontId="5" fillId="0" borderId="1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0" borderId="32" xfId="2" applyFont="1" applyFill="1" applyBorder="1"/>
    <xf numFmtId="0" fontId="4" fillId="0" borderId="0" xfId="2" applyFont="1" applyFill="1"/>
    <xf numFmtId="49" fontId="4" fillId="0" borderId="4" xfId="0" applyNumberFormat="1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/>
    <xf numFmtId="0" fontId="4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4" fillId="0" borderId="73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5" fillId="0" borderId="9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3" fontId="5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11" fillId="0" borderId="106" xfId="0" applyNumberFormat="1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right" wrapText="1"/>
    </xf>
    <xf numFmtId="0" fontId="4" fillId="0" borderId="22" xfId="2" applyFont="1" applyFill="1" applyBorder="1" applyAlignment="1">
      <alignment horizontal="left" wrapText="1"/>
    </xf>
    <xf numFmtId="0" fontId="4" fillId="0" borderId="93" xfId="2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/>
    </xf>
    <xf numFmtId="49" fontId="15" fillId="0" borderId="3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35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center" wrapText="1"/>
    </xf>
    <xf numFmtId="0" fontId="5" fillId="0" borderId="95" xfId="2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left" vertical="center" wrapText="1"/>
    </xf>
    <xf numFmtId="3" fontId="4" fillId="0" borderId="0" xfId="2" applyNumberFormat="1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118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left" vertical="center" wrapText="1"/>
    </xf>
    <xf numFmtId="49" fontId="4" fillId="0" borderId="117" xfId="0" applyNumberFormat="1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wrapText="1"/>
    </xf>
    <xf numFmtId="0" fontId="4" fillId="0" borderId="58" xfId="2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 wrapText="1"/>
    </xf>
    <xf numFmtId="0" fontId="8" fillId="0" borderId="74" xfId="2" applyFont="1" applyFill="1" applyBorder="1" applyAlignment="1">
      <alignment horizontal="center" vertical="center"/>
    </xf>
    <xf numFmtId="0" fontId="8" fillId="0" borderId="123" xfId="2" applyFont="1" applyFill="1" applyBorder="1" applyAlignment="1">
      <alignment horizontal="center" vertical="center" wrapText="1"/>
    </xf>
    <xf numFmtId="3" fontId="6" fillId="0" borderId="125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8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104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11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102" xfId="0" applyNumberFormat="1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horizontal="right" vertical="center" wrapText="1"/>
    </xf>
    <xf numFmtId="3" fontId="4" fillId="0" borderId="11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4" fillId="0" borderId="30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47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10" fillId="0" borderId="19" xfId="2" applyNumberFormat="1" applyFont="1" applyFill="1" applyBorder="1" applyAlignment="1">
      <alignment horizontal="right" vertical="center" wrapText="1"/>
    </xf>
    <xf numFmtId="3" fontId="4" fillId="0" borderId="93" xfId="2" applyNumberFormat="1" applyFont="1" applyFill="1" applyBorder="1" applyAlignment="1">
      <alignment horizontal="right" vertical="center" wrapText="1"/>
    </xf>
    <xf numFmtId="3" fontId="4" fillId="0" borderId="55" xfId="2" applyNumberFormat="1" applyFont="1" applyFill="1" applyBorder="1" applyAlignment="1">
      <alignment horizontal="right" vertical="center" wrapText="1"/>
    </xf>
    <xf numFmtId="3" fontId="4" fillId="0" borderId="53" xfId="2" applyNumberFormat="1" applyFont="1" applyFill="1" applyBorder="1" applyAlignment="1">
      <alignment horizontal="right" vertical="center" wrapText="1"/>
    </xf>
    <xf numFmtId="3" fontId="5" fillId="0" borderId="89" xfId="2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6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3" fontId="5" fillId="0" borderId="134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15" fillId="0" borderId="115" xfId="0" applyNumberFormat="1" applyFont="1" applyFill="1" applyBorder="1" applyAlignment="1">
      <alignment vertical="center" wrapText="1"/>
    </xf>
    <xf numFmtId="3" fontId="4" fillId="0" borderId="136" xfId="0" applyNumberFormat="1" applyFont="1" applyFill="1" applyBorder="1" applyAlignment="1">
      <alignment vertical="center" wrapText="1"/>
    </xf>
    <xf numFmtId="3" fontId="5" fillId="0" borderId="121" xfId="0" applyNumberFormat="1" applyFont="1" applyFill="1" applyBorder="1" applyAlignment="1">
      <alignment vertical="center" wrapText="1"/>
    </xf>
    <xf numFmtId="3" fontId="5" fillId="0" borderId="137" xfId="0" applyNumberFormat="1" applyFont="1" applyFill="1" applyBorder="1" applyAlignment="1">
      <alignment vertical="center" wrapText="1"/>
    </xf>
    <xf numFmtId="3" fontId="5" fillId="0" borderId="125" xfId="0" applyNumberFormat="1" applyFont="1" applyFill="1" applyBorder="1" applyAlignment="1">
      <alignment vertical="center" wrapText="1"/>
    </xf>
    <xf numFmtId="3" fontId="4" fillId="0" borderId="13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5" xfId="0" applyNumberFormat="1" applyFont="1" applyFill="1" applyBorder="1" applyAlignment="1">
      <alignment horizontal="left" vertical="center" wrapText="1"/>
    </xf>
    <xf numFmtId="0" fontId="4" fillId="0" borderId="139" xfId="0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left" vertical="center" wrapText="1"/>
    </xf>
    <xf numFmtId="3" fontId="4" fillId="0" borderId="139" xfId="0" applyNumberFormat="1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3" fontId="4" fillId="0" borderId="141" xfId="0" applyNumberFormat="1" applyFont="1" applyFill="1" applyBorder="1" applyAlignment="1">
      <alignment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3" fontId="6" fillId="2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horizontal="right" vertical="center"/>
    </xf>
    <xf numFmtId="3" fontId="4" fillId="0" borderId="116" xfId="2" applyNumberFormat="1" applyFont="1" applyFill="1" applyBorder="1" applyAlignment="1">
      <alignment horizontal="right" vertical="center"/>
    </xf>
    <xf numFmtId="3" fontId="7" fillId="3" borderId="125" xfId="2" applyNumberFormat="1" applyFont="1" applyFill="1" applyBorder="1" applyAlignment="1">
      <alignment horizontal="right" vertical="center"/>
    </xf>
    <xf numFmtId="3" fontId="5" fillId="0" borderId="125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7" xfId="2" applyNumberFormat="1" applyFont="1" applyFill="1" applyBorder="1" applyAlignment="1">
      <alignment horizontal="right" vertical="center"/>
    </xf>
    <xf numFmtId="3" fontId="4" fillId="0" borderId="115" xfId="2" applyNumberFormat="1" applyFont="1" applyFill="1" applyBorder="1" applyAlignment="1">
      <alignment horizontal="right" vertical="center"/>
    </xf>
    <xf numFmtId="3" fontId="4" fillId="0" borderId="126" xfId="2" applyNumberFormat="1" applyFont="1" applyFill="1" applyBorder="1" applyAlignment="1">
      <alignment horizontal="right" vertical="center" wrapText="1"/>
    </xf>
    <xf numFmtId="3" fontId="4" fillId="0" borderId="129" xfId="2" applyNumberFormat="1" applyFont="1" applyFill="1" applyBorder="1" applyAlignment="1">
      <alignment horizontal="right" vertical="center"/>
    </xf>
    <xf numFmtId="3" fontId="7" fillId="4" borderId="12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horizontal="right" vertical="center"/>
    </xf>
    <xf numFmtId="3" fontId="5" fillId="0" borderId="124" xfId="2" applyNumberFormat="1" applyFont="1" applyFill="1" applyBorder="1" applyAlignment="1">
      <alignment horizontal="right" vertical="center"/>
    </xf>
    <xf numFmtId="3" fontId="10" fillId="0" borderId="125" xfId="2" applyNumberFormat="1" applyFont="1" applyFill="1" applyBorder="1" applyAlignment="1">
      <alignment horizontal="right" vertical="center"/>
    </xf>
    <xf numFmtId="3" fontId="16" fillId="5" borderId="128" xfId="2" applyNumberFormat="1" applyFont="1" applyFill="1" applyBorder="1" applyAlignment="1">
      <alignment horizontal="right" vertical="center"/>
    </xf>
    <xf numFmtId="3" fontId="7" fillId="4" borderId="128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23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vertical="center" wrapText="1"/>
    </xf>
    <xf numFmtId="3" fontId="4" fillId="0" borderId="137" xfId="0" applyNumberFormat="1" applyFont="1" applyFill="1" applyBorder="1" applyAlignment="1">
      <alignment vertical="center" wrapText="1"/>
    </xf>
    <xf numFmtId="3" fontId="13" fillId="0" borderId="115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135" xfId="0" applyNumberFormat="1" applyFont="1" applyFill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textRotation="90" wrapText="1"/>
    </xf>
    <xf numFmtId="3" fontId="5" fillId="0" borderId="38" xfId="0" applyNumberFormat="1" applyFont="1" applyFill="1" applyBorder="1" applyAlignment="1">
      <alignment vertical="center" wrapText="1"/>
    </xf>
    <xf numFmtId="0" fontId="4" fillId="0" borderId="0" xfId="2" applyFont="1" applyFill="1" applyAlignment="1">
      <alignment horizontal="right"/>
    </xf>
    <xf numFmtId="0" fontId="4" fillId="0" borderId="92" xfId="0" applyFont="1" applyFill="1" applyBorder="1" applyAlignment="1">
      <alignment horizontal="left" vertical="center" wrapText="1"/>
    </xf>
    <xf numFmtId="0" fontId="4" fillId="0" borderId="76" xfId="2" applyFont="1" applyFill="1" applyBorder="1" applyAlignment="1">
      <alignment horizontal="center" vertical="center" wrapText="1"/>
    </xf>
    <xf numFmtId="3" fontId="7" fillId="3" borderId="95" xfId="2" applyNumberFormat="1" applyFont="1" applyFill="1" applyBorder="1" applyAlignment="1">
      <alignment horizontal="right" vertical="center" wrapText="1"/>
    </xf>
    <xf numFmtId="3" fontId="5" fillId="0" borderId="95" xfId="2" applyNumberFormat="1" applyFont="1" applyFill="1" applyBorder="1" applyAlignment="1">
      <alignment horizontal="right" vertical="center" wrapText="1"/>
    </xf>
    <xf numFmtId="3" fontId="4" fillId="0" borderId="144" xfId="2" applyNumberFormat="1" applyFont="1" applyFill="1" applyBorder="1" applyAlignment="1">
      <alignment horizontal="right" vertical="center" wrapText="1"/>
    </xf>
    <xf numFmtId="3" fontId="4" fillId="0" borderId="145" xfId="2" applyNumberFormat="1" applyFont="1" applyFill="1" applyBorder="1" applyAlignment="1">
      <alignment horizontal="right" vertical="center" wrapText="1"/>
    </xf>
    <xf numFmtId="3" fontId="4" fillId="0" borderId="95" xfId="2" applyNumberFormat="1" applyFont="1" applyFill="1" applyBorder="1" applyAlignment="1">
      <alignment horizontal="right" vertical="center" wrapText="1"/>
    </xf>
    <xf numFmtId="3" fontId="4" fillId="0" borderId="122" xfId="2" applyNumberFormat="1" applyFont="1" applyFill="1" applyBorder="1" applyAlignment="1">
      <alignment horizontal="right" vertical="center" wrapText="1"/>
    </xf>
    <xf numFmtId="3" fontId="4" fillId="0" borderId="146" xfId="2" applyNumberFormat="1" applyFont="1" applyFill="1" applyBorder="1" applyAlignment="1">
      <alignment horizontal="right" vertical="center" wrapText="1"/>
    </xf>
    <xf numFmtId="3" fontId="7" fillId="3" borderId="144" xfId="2" applyNumberFormat="1" applyFont="1" applyFill="1" applyBorder="1" applyAlignment="1">
      <alignment horizontal="right" vertical="center" wrapText="1"/>
    </xf>
    <xf numFmtId="3" fontId="5" fillId="0" borderId="144" xfId="2" applyNumberFormat="1" applyFont="1" applyFill="1" applyBorder="1" applyAlignment="1">
      <alignment horizontal="right" vertical="center" wrapText="1"/>
    </xf>
    <xf numFmtId="3" fontId="4" fillId="0" borderId="147" xfId="2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3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58" xfId="2" applyNumberFormat="1" applyFont="1" applyFill="1" applyBorder="1" applyAlignment="1">
      <alignment horizontal="right" vertical="center" wrapText="1"/>
    </xf>
    <xf numFmtId="3" fontId="5" fillId="0" borderId="131" xfId="2" applyNumberFormat="1" applyFont="1" applyFill="1" applyBorder="1" applyAlignment="1">
      <alignment horizontal="right" vertical="center"/>
    </xf>
    <xf numFmtId="3" fontId="5" fillId="0" borderId="148" xfId="2" applyNumberFormat="1" applyFont="1" applyFill="1" applyBorder="1" applyAlignment="1">
      <alignment horizontal="right"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3" fontId="16" fillId="5" borderId="32" xfId="2" applyNumberFormat="1" applyFont="1" applyFill="1" applyBorder="1" applyAlignment="1">
      <alignment horizontal="right" vertical="center"/>
    </xf>
    <xf numFmtId="3" fontId="16" fillId="5" borderId="10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2" xfId="2" applyNumberFormat="1" applyFont="1" applyFill="1" applyBorder="1" applyAlignment="1">
      <alignment horizontal="right" vertical="center" wrapText="1"/>
    </xf>
    <xf numFmtId="3" fontId="5" fillId="0" borderId="106" xfId="2" applyNumberFormat="1" applyFont="1" applyFill="1" applyBorder="1" applyAlignment="1">
      <alignment horizontal="right" vertical="center"/>
    </xf>
    <xf numFmtId="3" fontId="5" fillId="0" borderId="149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 wrapText="1"/>
    </xf>
    <xf numFmtId="0" fontId="6" fillId="0" borderId="95" xfId="2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 vertical="center" wrapText="1"/>
    </xf>
    <xf numFmtId="0" fontId="5" fillId="0" borderId="134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 wrapText="1"/>
    </xf>
    <xf numFmtId="0" fontId="4" fillId="0" borderId="142" xfId="2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4" fillId="0" borderId="55" xfId="2" applyFont="1" applyFill="1" applyBorder="1" applyAlignment="1">
      <alignment horizontal="left" wrapText="1"/>
    </xf>
    <xf numFmtId="0" fontId="4" fillId="0" borderId="92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1" fillId="0" borderId="113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left" vertical="top" wrapText="1"/>
    </xf>
    <xf numFmtId="0" fontId="4" fillId="0" borderId="92" xfId="2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center" vertical="center" textRotation="90" wrapText="1"/>
    </xf>
    <xf numFmtId="0" fontId="5" fillId="0" borderId="85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Fill="1" applyBorder="1" applyAlignment="1">
      <alignment horizontal="center" vertical="center" textRotation="90" wrapText="1"/>
    </xf>
    <xf numFmtId="49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8" xfId="2" applyFont="1" applyFill="1" applyBorder="1" applyAlignment="1">
      <alignment horizontal="left" wrapText="1"/>
    </xf>
    <xf numFmtId="0" fontId="4" fillId="0" borderId="100" xfId="2" applyFont="1" applyFill="1" applyBorder="1" applyAlignment="1">
      <alignment horizontal="left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right" vertical="center"/>
    </xf>
    <xf numFmtId="0" fontId="4" fillId="0" borderId="80" xfId="2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37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16" fillId="5" borderId="21" xfId="2" applyFont="1" applyFill="1" applyBorder="1" applyAlignment="1">
      <alignment horizontal="center"/>
    </xf>
    <xf numFmtId="0" fontId="16" fillId="5" borderId="18" xfId="2" applyFont="1" applyFill="1" applyBorder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7" fillId="4" borderId="21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/>
    </xf>
    <xf numFmtId="0" fontId="7" fillId="4" borderId="19" xfId="2" applyFont="1" applyFill="1" applyBorder="1" applyAlignment="1">
      <alignment horizontal="center"/>
    </xf>
    <xf numFmtId="0" fontId="5" fillId="0" borderId="87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86" xfId="2" applyFont="1" applyFill="1" applyBorder="1" applyAlignment="1">
      <alignment horizontal="center"/>
    </xf>
    <xf numFmtId="0" fontId="4" fillId="0" borderId="78" xfId="2" applyFont="1" applyFill="1" applyBorder="1" applyAlignment="1">
      <alignment horizontal="right" vertical="center"/>
    </xf>
    <xf numFmtId="0" fontId="4" fillId="0" borderId="79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84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4" fillId="0" borderId="48" xfId="2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left" vertical="center"/>
    </xf>
    <xf numFmtId="0" fontId="7" fillId="3" borderId="18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5" fillId="0" borderId="18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/>
    </xf>
    <xf numFmtId="0" fontId="5" fillId="0" borderId="32" xfId="2" applyFont="1" applyFill="1" applyBorder="1" applyAlignment="1">
      <alignment horizontal="left"/>
    </xf>
    <xf numFmtId="0" fontId="4" fillId="0" borderId="78" xfId="2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CCFF66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W1418"/>
  <sheetViews>
    <sheetView showGridLines="0" tabSelected="1" view="pageLayout" zoomScaleNormal="100" workbookViewId="0">
      <selection activeCell="BN2" sqref="BN2"/>
    </sheetView>
  </sheetViews>
  <sheetFormatPr defaultColWidth="8.42578125" defaultRowHeight="12" outlineLevelRow="1" outlineLevelCol="1" x14ac:dyDescent="0.2"/>
  <cols>
    <col min="1" max="1" width="12" style="67" customWidth="1"/>
    <col min="2" max="2" width="23" style="1" customWidth="1"/>
    <col min="3" max="3" width="34" style="1" customWidth="1"/>
    <col min="4" max="4" width="9.5703125" style="3" hidden="1" customWidth="1" outlineLevel="1"/>
    <col min="5" max="5" width="9.42578125" style="3" customWidth="1" collapsed="1"/>
    <col min="6" max="6" width="10.42578125" style="130" hidden="1" customWidth="1" outlineLevel="1"/>
    <col min="7" max="7" width="10.28515625" style="130" customWidth="1" collapsed="1"/>
    <col min="8" max="8" width="9.42578125" style="130" hidden="1" customWidth="1" outlineLevel="1"/>
    <col min="9" max="9" width="6.42578125" style="130" hidden="1" customWidth="1" outlineLevel="1"/>
    <col min="10" max="10" width="5.5703125" style="130" hidden="1" customWidth="1" outlineLevel="1"/>
    <col min="11" max="11" width="4.85546875" style="130" hidden="1" customWidth="1" outlineLevel="1"/>
    <col min="12" max="12" width="5.28515625" style="130" hidden="1" customWidth="1" outlineLevel="1"/>
    <col min="13" max="13" width="8.28515625" style="130" hidden="1" customWidth="1" outlineLevel="1"/>
    <col min="14" max="15" width="5.85546875" style="130" hidden="1" customWidth="1" outlineLevel="1"/>
    <col min="16" max="16" width="8.28515625" style="130" hidden="1" customWidth="1" outlineLevel="1"/>
    <col min="17" max="18" width="9.42578125" style="130" hidden="1" customWidth="1" outlineLevel="1"/>
    <col min="19" max="19" width="9" style="130" hidden="1" customWidth="1" outlineLevel="1"/>
    <col min="20" max="20" width="9.5703125" style="130" customWidth="1" collapsed="1"/>
    <col min="21" max="21" width="9" style="130" hidden="1" customWidth="1" outlineLevel="1"/>
    <col min="22" max="22" width="7" style="130" hidden="1" customWidth="1" outlineLevel="1"/>
    <col min="23" max="31" width="9" style="130" hidden="1" customWidth="1" outlineLevel="1"/>
    <col min="32" max="32" width="8" style="130" hidden="1" customWidth="1" outlineLevel="1"/>
    <col min="33" max="33" width="8" style="130" customWidth="1" collapsed="1"/>
    <col min="34" max="34" width="9" style="130" hidden="1" customWidth="1" outlineLevel="1"/>
    <col min="35" max="35" width="7.5703125" style="130" hidden="1" customWidth="1" outlineLevel="1"/>
    <col min="36" max="44" width="9" style="130" hidden="1" customWidth="1" outlineLevel="1"/>
    <col min="45" max="45" width="6" style="130" hidden="1" customWidth="1" outlineLevel="1"/>
    <col min="46" max="46" width="5.42578125" style="130" customWidth="1" collapsed="1"/>
    <col min="47" max="47" width="9" style="130" hidden="1" customWidth="1" outlineLevel="1"/>
    <col min="48" max="48" width="6.140625" style="130" hidden="1" customWidth="1" outlineLevel="1"/>
    <col min="49" max="51" width="9" style="130" hidden="1" customWidth="1" outlineLevel="1"/>
    <col min="52" max="52" width="9.140625" style="130" hidden="1" customWidth="1" outlineLevel="1"/>
    <col min="53" max="53" width="9.140625" style="130" customWidth="1" collapsed="1"/>
    <col min="54" max="64" width="8.5703125" style="130" hidden="1" customWidth="1" outlineLevel="1"/>
    <col min="65" max="65" width="7" style="2" customWidth="1" collapsed="1"/>
    <col min="66" max="66" width="12.7109375" style="1" customWidth="1"/>
    <col min="67" max="67" width="9.7109375" style="1" hidden="1" customWidth="1"/>
    <col min="68" max="69" width="8.42578125" style="1" hidden="1" customWidth="1"/>
    <col min="70" max="70" width="11" style="1" hidden="1" customWidth="1"/>
    <col min="71" max="71" width="8.42578125" style="1"/>
    <col min="72" max="74" width="0" style="1" hidden="1" customWidth="1"/>
    <col min="75" max="16384" width="8.42578125" style="1"/>
  </cols>
  <sheetData>
    <row r="1" spans="1:75" s="130" customFormat="1" x14ac:dyDescent="0.2">
      <c r="D1" s="3"/>
      <c r="E1" s="3"/>
      <c r="BM1" s="2"/>
      <c r="BN1" s="340" t="s">
        <v>778</v>
      </c>
    </row>
    <row r="2" spans="1:75" s="130" customFormat="1" x14ac:dyDescent="0.2">
      <c r="D2" s="3"/>
      <c r="E2" s="3"/>
      <c r="BM2" s="2"/>
      <c r="BN2" s="340" t="s">
        <v>770</v>
      </c>
    </row>
    <row r="3" spans="1:75" s="130" customFormat="1" x14ac:dyDescent="0.2">
      <c r="D3" s="3"/>
      <c r="E3" s="3"/>
      <c r="BM3" s="2"/>
      <c r="BN3" s="340" t="s">
        <v>771</v>
      </c>
    </row>
    <row r="4" spans="1:75" ht="18.75" customHeight="1" x14ac:dyDescent="0.2">
      <c r="A4" s="416" t="s">
        <v>686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</row>
    <row r="5" spans="1:75" ht="12.75" thickBot="1" x14ac:dyDescent="0.25"/>
    <row r="6" spans="1:75" ht="13.5" customHeight="1" thickBot="1" x14ac:dyDescent="0.25">
      <c r="A6" s="417" t="s">
        <v>565</v>
      </c>
      <c r="B6" s="410" t="s">
        <v>572</v>
      </c>
      <c r="C6" s="403" t="s">
        <v>151</v>
      </c>
      <c r="D6" s="429" t="s">
        <v>687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1"/>
      <c r="BM6" s="419" t="s">
        <v>566</v>
      </c>
      <c r="BN6" s="419" t="s">
        <v>187</v>
      </c>
    </row>
    <row r="7" spans="1:75" ht="13.5" customHeight="1" x14ac:dyDescent="0.2">
      <c r="A7" s="418"/>
      <c r="B7" s="411"/>
      <c r="C7" s="404"/>
      <c r="D7" s="412" t="s">
        <v>768</v>
      </c>
      <c r="E7" s="408" t="s">
        <v>0</v>
      </c>
      <c r="F7" s="422" t="s">
        <v>766</v>
      </c>
      <c r="G7" s="401" t="s">
        <v>1</v>
      </c>
      <c r="H7" s="401" t="s">
        <v>767</v>
      </c>
      <c r="I7" s="432" t="s">
        <v>759</v>
      </c>
      <c r="J7" s="433"/>
      <c r="K7" s="433"/>
      <c r="L7" s="433"/>
      <c r="M7" s="433"/>
      <c r="N7" s="433"/>
      <c r="O7" s="433"/>
      <c r="P7" s="433"/>
      <c r="Q7" s="433"/>
      <c r="R7" s="434"/>
      <c r="S7" s="414" t="s">
        <v>764</v>
      </c>
      <c r="T7" s="414" t="s">
        <v>125</v>
      </c>
      <c r="U7" s="414" t="s">
        <v>765</v>
      </c>
      <c r="V7" s="432" t="s">
        <v>759</v>
      </c>
      <c r="W7" s="433"/>
      <c r="X7" s="433"/>
      <c r="Y7" s="433"/>
      <c r="Z7" s="433"/>
      <c r="AA7" s="433"/>
      <c r="AB7" s="433"/>
      <c r="AC7" s="433"/>
      <c r="AD7" s="433"/>
      <c r="AE7" s="434"/>
      <c r="AF7" s="401" t="s">
        <v>762</v>
      </c>
      <c r="AG7" s="401" t="s">
        <v>2</v>
      </c>
      <c r="AH7" s="401" t="s">
        <v>763</v>
      </c>
      <c r="AI7" s="432" t="s">
        <v>759</v>
      </c>
      <c r="AJ7" s="433"/>
      <c r="AK7" s="433"/>
      <c r="AL7" s="433"/>
      <c r="AM7" s="433"/>
      <c r="AN7" s="433"/>
      <c r="AO7" s="433"/>
      <c r="AP7" s="433"/>
      <c r="AQ7" s="433"/>
      <c r="AR7" s="434"/>
      <c r="AS7" s="425" t="s">
        <v>760</v>
      </c>
      <c r="AT7" s="401" t="s">
        <v>3</v>
      </c>
      <c r="AU7" s="425" t="s">
        <v>761</v>
      </c>
      <c r="AV7" s="435" t="s">
        <v>759</v>
      </c>
      <c r="AW7" s="435"/>
      <c r="AX7" s="435"/>
      <c r="AY7" s="435"/>
      <c r="AZ7" s="401" t="s">
        <v>757</v>
      </c>
      <c r="BA7" s="401" t="s">
        <v>420</v>
      </c>
      <c r="BB7" s="401" t="s">
        <v>758</v>
      </c>
      <c r="BC7" s="435" t="s">
        <v>759</v>
      </c>
      <c r="BD7" s="435"/>
      <c r="BE7" s="435"/>
      <c r="BF7" s="435"/>
      <c r="BG7" s="435"/>
      <c r="BH7" s="435"/>
      <c r="BI7" s="435"/>
      <c r="BJ7" s="435"/>
      <c r="BK7" s="435"/>
      <c r="BL7" s="436"/>
      <c r="BM7" s="420"/>
      <c r="BN7" s="420"/>
    </row>
    <row r="8" spans="1:75" ht="72" customHeight="1" thickBot="1" x14ac:dyDescent="0.25">
      <c r="A8" s="418"/>
      <c r="B8" s="411"/>
      <c r="C8" s="405"/>
      <c r="D8" s="413"/>
      <c r="E8" s="409"/>
      <c r="F8" s="402"/>
      <c r="G8" s="402"/>
      <c r="H8" s="402"/>
      <c r="I8" s="368" t="s">
        <v>779</v>
      </c>
      <c r="J8" s="368" t="s">
        <v>780</v>
      </c>
      <c r="K8" s="368" t="s">
        <v>781</v>
      </c>
      <c r="L8" s="368" t="s">
        <v>782</v>
      </c>
      <c r="M8" s="383" t="s">
        <v>815</v>
      </c>
      <c r="N8" s="368" t="s">
        <v>816</v>
      </c>
      <c r="O8" s="368" t="s">
        <v>817</v>
      </c>
      <c r="P8" s="369" t="s">
        <v>785</v>
      </c>
      <c r="Q8" s="383"/>
      <c r="R8" s="326"/>
      <c r="S8" s="415"/>
      <c r="T8" s="415"/>
      <c r="U8" s="415"/>
      <c r="V8" s="383" t="s">
        <v>815</v>
      </c>
      <c r="W8" s="369" t="s">
        <v>785</v>
      </c>
      <c r="X8" s="326"/>
      <c r="Y8" s="326"/>
      <c r="Z8" s="326"/>
      <c r="AA8" s="326"/>
      <c r="AB8" s="326"/>
      <c r="AC8" s="326"/>
      <c r="AD8" s="326"/>
      <c r="AE8" s="326"/>
      <c r="AF8" s="402"/>
      <c r="AG8" s="402"/>
      <c r="AH8" s="402"/>
      <c r="AI8" s="383" t="s">
        <v>815</v>
      </c>
      <c r="AJ8" s="369" t="s">
        <v>785</v>
      </c>
      <c r="AK8" s="338"/>
      <c r="AL8" s="338"/>
      <c r="AM8" s="338"/>
      <c r="AN8" s="338"/>
      <c r="AO8" s="338"/>
      <c r="AP8" s="338"/>
      <c r="AQ8" s="338"/>
      <c r="AR8" s="338"/>
      <c r="AS8" s="426"/>
      <c r="AT8" s="402"/>
      <c r="AU8" s="426"/>
      <c r="AV8" s="383" t="s">
        <v>815</v>
      </c>
      <c r="AW8" s="369" t="s">
        <v>785</v>
      </c>
      <c r="AX8" s="326"/>
      <c r="AY8" s="326"/>
      <c r="AZ8" s="402"/>
      <c r="BA8" s="402"/>
      <c r="BB8" s="402"/>
      <c r="BC8" s="383" t="s">
        <v>815</v>
      </c>
      <c r="BD8" s="369" t="s">
        <v>785</v>
      </c>
      <c r="BE8" s="327"/>
      <c r="BF8" s="327"/>
      <c r="BG8" s="327"/>
      <c r="BH8" s="327"/>
      <c r="BI8" s="327"/>
      <c r="BJ8" s="327"/>
      <c r="BK8" s="327"/>
      <c r="BL8" s="328"/>
      <c r="BM8" s="421"/>
      <c r="BN8" s="421"/>
      <c r="BT8" s="1" t="s">
        <v>749</v>
      </c>
      <c r="BU8" s="1" t="s">
        <v>750</v>
      </c>
      <c r="BV8" s="1" t="s">
        <v>754</v>
      </c>
    </row>
    <row r="9" spans="1:75" s="68" customFormat="1" ht="12.75" thickTop="1" thickBot="1" x14ac:dyDescent="0.25">
      <c r="A9" s="94">
        <v>1</v>
      </c>
      <c r="B9" s="129">
        <v>2</v>
      </c>
      <c r="C9" s="185">
        <v>3</v>
      </c>
      <c r="D9" s="183">
        <v>9</v>
      </c>
      <c r="E9" s="183">
        <v>4</v>
      </c>
      <c r="F9" s="95">
        <v>10</v>
      </c>
      <c r="G9" s="95">
        <v>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>
        <v>11</v>
      </c>
      <c r="T9" s="96">
        <v>6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>
        <v>12</v>
      </c>
      <c r="AG9" s="96">
        <v>7</v>
      </c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>
        <v>13</v>
      </c>
      <c r="AT9" s="96">
        <v>8</v>
      </c>
      <c r="AU9" s="96"/>
      <c r="AV9" s="96"/>
      <c r="AW9" s="96"/>
      <c r="AX9" s="96"/>
      <c r="AY9" s="96"/>
      <c r="AZ9" s="329">
        <v>14</v>
      </c>
      <c r="BA9" s="329">
        <v>9</v>
      </c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30"/>
      <c r="BM9" s="97" t="s">
        <v>812</v>
      </c>
      <c r="BN9" s="94">
        <v>11</v>
      </c>
    </row>
    <row r="10" spans="1:75" ht="10.5" customHeight="1" thickTop="1" thickBot="1" x14ac:dyDescent="0.25">
      <c r="A10" s="64"/>
      <c r="B10" s="128"/>
      <c r="C10" s="186"/>
      <c r="D10" s="184"/>
      <c r="E10" s="18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224"/>
      <c r="BM10" s="5"/>
      <c r="BN10" s="55"/>
    </row>
    <row r="11" spans="1:75" ht="24.75" customHeight="1" thickBot="1" x14ac:dyDescent="0.25">
      <c r="A11" s="138" t="s">
        <v>4</v>
      </c>
      <c r="B11" s="90" t="s">
        <v>159</v>
      </c>
      <c r="C11" s="187"/>
      <c r="D11" s="228">
        <f t="shared" ref="D11:E11" si="0">SUM(D12:D25)</f>
        <v>14295049</v>
      </c>
      <c r="E11" s="267">
        <f t="shared" si="0"/>
        <v>14462486</v>
      </c>
      <c r="F11" s="267">
        <f>SUM(F12:F25)</f>
        <v>14270869</v>
      </c>
      <c r="G11" s="267">
        <f t="shared" ref="G11:BL11" si="1">SUM(G12:G25)</f>
        <v>14427335</v>
      </c>
      <c r="H11" s="267">
        <f t="shared" si="1"/>
        <v>156466</v>
      </c>
      <c r="I11" s="267">
        <f t="shared" si="1"/>
        <v>0</v>
      </c>
      <c r="J11" s="267">
        <f t="shared" si="1"/>
        <v>0</v>
      </c>
      <c r="K11" s="267">
        <f t="shared" si="1"/>
        <v>-599</v>
      </c>
      <c r="L11" s="267">
        <f t="shared" si="1"/>
        <v>-4970</v>
      </c>
      <c r="M11" s="267">
        <f t="shared" si="1"/>
        <v>117447</v>
      </c>
      <c r="N11" s="267">
        <f t="shared" si="1"/>
        <v>-6009</v>
      </c>
      <c r="O11" s="267">
        <f t="shared" si="1"/>
        <v>-2579</v>
      </c>
      <c r="P11" s="267">
        <f t="shared" si="1"/>
        <v>53176</v>
      </c>
      <c r="Q11" s="267">
        <f t="shared" si="1"/>
        <v>0</v>
      </c>
      <c r="R11" s="267">
        <f t="shared" si="1"/>
        <v>0</v>
      </c>
      <c r="S11" s="267">
        <f t="shared" si="1"/>
        <v>0</v>
      </c>
      <c r="T11" s="267">
        <f t="shared" si="1"/>
        <v>11667</v>
      </c>
      <c r="U11" s="267">
        <f t="shared" si="1"/>
        <v>11667</v>
      </c>
      <c r="V11" s="267">
        <f t="shared" si="1"/>
        <v>11667</v>
      </c>
      <c r="W11" s="267">
        <f t="shared" si="1"/>
        <v>0</v>
      </c>
      <c r="X11" s="267">
        <f t="shared" si="1"/>
        <v>0</v>
      </c>
      <c r="Y11" s="267">
        <f t="shared" si="1"/>
        <v>0</v>
      </c>
      <c r="Z11" s="267">
        <f t="shared" si="1"/>
        <v>0</v>
      </c>
      <c r="AA11" s="267">
        <f t="shared" si="1"/>
        <v>0</v>
      </c>
      <c r="AB11" s="267">
        <f t="shared" si="1"/>
        <v>0</v>
      </c>
      <c r="AC11" s="267">
        <f t="shared" si="1"/>
        <v>0</v>
      </c>
      <c r="AD11" s="267">
        <f t="shared" si="1"/>
        <v>0</v>
      </c>
      <c r="AE11" s="267">
        <f t="shared" si="1"/>
        <v>0</v>
      </c>
      <c r="AF11" s="267">
        <f t="shared" si="1"/>
        <v>24180</v>
      </c>
      <c r="AG11" s="267">
        <f t="shared" si="1"/>
        <v>23484</v>
      </c>
      <c r="AH11" s="267">
        <f t="shared" si="1"/>
        <v>-696</v>
      </c>
      <c r="AI11" s="267">
        <f t="shared" si="1"/>
        <v>-696</v>
      </c>
      <c r="AJ11" s="267">
        <f t="shared" si="1"/>
        <v>0</v>
      </c>
      <c r="AK11" s="267">
        <f t="shared" si="1"/>
        <v>0</v>
      </c>
      <c r="AL11" s="267">
        <f t="shared" si="1"/>
        <v>0</v>
      </c>
      <c r="AM11" s="267">
        <f t="shared" si="1"/>
        <v>0</v>
      </c>
      <c r="AN11" s="267">
        <f t="shared" si="1"/>
        <v>0</v>
      </c>
      <c r="AO11" s="267">
        <f t="shared" si="1"/>
        <v>0</v>
      </c>
      <c r="AP11" s="267">
        <f t="shared" si="1"/>
        <v>0</v>
      </c>
      <c r="AQ11" s="267">
        <f t="shared" si="1"/>
        <v>0</v>
      </c>
      <c r="AR11" s="267">
        <f t="shared" si="1"/>
        <v>0</v>
      </c>
      <c r="AS11" s="267">
        <f t="shared" si="1"/>
        <v>0</v>
      </c>
      <c r="AT11" s="267">
        <f t="shared" si="1"/>
        <v>0</v>
      </c>
      <c r="AU11" s="267">
        <f t="shared" si="1"/>
        <v>0</v>
      </c>
      <c r="AV11" s="267">
        <f t="shared" si="1"/>
        <v>0</v>
      </c>
      <c r="AW11" s="267">
        <f t="shared" si="1"/>
        <v>0</v>
      </c>
      <c r="AX11" s="267">
        <f t="shared" si="1"/>
        <v>0</v>
      </c>
      <c r="AY11" s="267">
        <f t="shared" si="1"/>
        <v>0</v>
      </c>
      <c r="AZ11" s="267">
        <f t="shared" si="1"/>
        <v>0</v>
      </c>
      <c r="BA11" s="267">
        <f t="shared" si="1"/>
        <v>0</v>
      </c>
      <c r="BB11" s="267">
        <f t="shared" si="1"/>
        <v>0</v>
      </c>
      <c r="BC11" s="267">
        <f t="shared" si="1"/>
        <v>0</v>
      </c>
      <c r="BD11" s="267">
        <f t="shared" si="1"/>
        <v>0</v>
      </c>
      <c r="BE11" s="267">
        <f t="shared" si="1"/>
        <v>0</v>
      </c>
      <c r="BF11" s="267">
        <f t="shared" si="1"/>
        <v>0</v>
      </c>
      <c r="BG11" s="267">
        <f t="shared" si="1"/>
        <v>0</v>
      </c>
      <c r="BH11" s="267">
        <f t="shared" si="1"/>
        <v>0</v>
      </c>
      <c r="BI11" s="267">
        <f t="shared" si="1"/>
        <v>0</v>
      </c>
      <c r="BJ11" s="267">
        <f t="shared" si="1"/>
        <v>0</v>
      </c>
      <c r="BK11" s="267">
        <f t="shared" si="1"/>
        <v>0</v>
      </c>
      <c r="BL11" s="275">
        <f t="shared" si="1"/>
        <v>0</v>
      </c>
      <c r="BM11" s="6"/>
      <c r="BN11" s="56"/>
      <c r="BT11" s="10" t="e">
        <f>D11-#REF!</f>
        <v>#REF!</v>
      </c>
      <c r="BU11" s="10" t="e">
        <f>D11-#REF!</f>
        <v>#REF!</v>
      </c>
      <c r="BV11" s="10" t="e">
        <f>F11-#REF!</f>
        <v>#REF!</v>
      </c>
      <c r="BW11" s="10"/>
    </row>
    <row r="12" spans="1:75" ht="16.5" customHeight="1" thickTop="1" x14ac:dyDescent="0.2">
      <c r="A12" s="88">
        <v>90000056357</v>
      </c>
      <c r="B12" s="164" t="s">
        <v>5</v>
      </c>
      <c r="C12" s="237" t="s">
        <v>177</v>
      </c>
      <c r="D12" s="225">
        <f>F12+S12+AF12+AS12+AZ12</f>
        <v>955650</v>
      </c>
      <c r="E12" s="213">
        <f>G12+T12+AG12+AT12+BA12</f>
        <v>954954</v>
      </c>
      <c r="F12" s="213">
        <v>931470</v>
      </c>
      <c r="G12" s="213">
        <f>F12+H12</f>
        <v>931470</v>
      </c>
      <c r="H12" s="213">
        <f>SUM(I12:R12)</f>
        <v>0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>
        <v>0</v>
      </c>
      <c r="T12" s="213">
        <f>S12+U12</f>
        <v>0</v>
      </c>
      <c r="U12" s="213">
        <f>SUM(V12:AE12)</f>
        <v>0</v>
      </c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>
        <v>24180</v>
      </c>
      <c r="AG12" s="213">
        <f>AF12+AH12</f>
        <v>23484</v>
      </c>
      <c r="AH12" s="213">
        <f>SUM(AI12:AR12)</f>
        <v>-696</v>
      </c>
      <c r="AI12" s="213">
        <v>-696</v>
      </c>
      <c r="AJ12" s="213"/>
      <c r="AK12" s="213"/>
      <c r="AL12" s="213"/>
      <c r="AM12" s="213"/>
      <c r="AN12" s="213"/>
      <c r="AO12" s="213"/>
      <c r="AP12" s="213"/>
      <c r="AQ12" s="213"/>
      <c r="AR12" s="213"/>
      <c r="AS12" s="213">
        <v>0</v>
      </c>
      <c r="AT12" s="213">
        <f>AS12+AU12</f>
        <v>0</v>
      </c>
      <c r="AU12" s="213">
        <f>SUM(AV12:AY12)</f>
        <v>0</v>
      </c>
      <c r="AV12" s="213"/>
      <c r="AW12" s="213"/>
      <c r="AX12" s="213"/>
      <c r="AY12" s="213"/>
      <c r="AZ12" s="213"/>
      <c r="BA12" s="213">
        <f>AZ12+BB12</f>
        <v>0</v>
      </c>
      <c r="BB12" s="213">
        <f>SUM(BC12:BL12)</f>
        <v>0</v>
      </c>
      <c r="BC12" s="213"/>
      <c r="BD12" s="213"/>
      <c r="BE12" s="213"/>
      <c r="BF12" s="213"/>
      <c r="BG12" s="213"/>
      <c r="BH12" s="213"/>
      <c r="BI12" s="213"/>
      <c r="BJ12" s="213"/>
      <c r="BK12" s="213"/>
      <c r="BL12" s="264"/>
      <c r="BM12" s="54" t="s">
        <v>298</v>
      </c>
      <c r="BN12" s="136"/>
      <c r="BO12" s="235" t="s">
        <v>688</v>
      </c>
      <c r="BP12" s="10" t="s">
        <v>689</v>
      </c>
      <c r="BT12" s="10" t="e">
        <f>D12-#REF!</f>
        <v>#REF!</v>
      </c>
      <c r="BU12" s="10" t="e">
        <f>D12-#REF!</f>
        <v>#REF!</v>
      </c>
      <c r="BV12" s="1" t="e">
        <f>F12-#REF!</f>
        <v>#REF!</v>
      </c>
    </row>
    <row r="13" spans="1:75" s="87" customFormat="1" ht="24" x14ac:dyDescent="0.2">
      <c r="A13" s="89"/>
      <c r="B13" s="165"/>
      <c r="C13" s="237" t="s">
        <v>245</v>
      </c>
      <c r="D13" s="225">
        <f t="shared" ref="D13:D24" si="2">F13+S13+AF13+AS13+AZ13</f>
        <v>152223</v>
      </c>
      <c r="E13" s="213">
        <f t="shared" ref="E13:E24" si="3">G13+T13+AG13+AT13+BA13</f>
        <v>152223</v>
      </c>
      <c r="F13" s="213">
        <v>152223</v>
      </c>
      <c r="G13" s="213">
        <f t="shared" ref="G13:G24" si="4">F13+H13</f>
        <v>152223</v>
      </c>
      <c r="H13" s="213">
        <f t="shared" ref="H13:H24" si="5">SUM(I13:R13)</f>
        <v>0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>
        <v>0</v>
      </c>
      <c r="T13" s="213">
        <f t="shared" ref="T13:T23" si="6">S13+U13</f>
        <v>0</v>
      </c>
      <c r="U13" s="213">
        <f t="shared" ref="U13:U23" si="7">SUM(V13:AE13)</f>
        <v>0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>
        <v>0</v>
      </c>
      <c r="AG13" s="213">
        <f t="shared" ref="AG13:AG23" si="8">AF13+AH13</f>
        <v>0</v>
      </c>
      <c r="AH13" s="213">
        <f t="shared" ref="AH13:AH23" si="9">SUM(AI13:AR13)</f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>
        <v>0</v>
      </c>
      <c r="AT13" s="213">
        <f t="shared" ref="AT13:AT23" si="10">AS13+AU13</f>
        <v>0</v>
      </c>
      <c r="AU13" s="213">
        <f t="shared" ref="AU13:AU23" si="11">SUM(AV13:AY13)</f>
        <v>0</v>
      </c>
      <c r="AV13" s="213"/>
      <c r="AW13" s="213"/>
      <c r="AX13" s="213"/>
      <c r="AY13" s="213"/>
      <c r="AZ13" s="213"/>
      <c r="BA13" s="213">
        <f t="shared" ref="BA13:BA23" si="12">AZ13+BB13</f>
        <v>0</v>
      </c>
      <c r="BB13" s="213">
        <f t="shared" ref="BB13:BB23" si="13">SUM(BC13:BL13)</f>
        <v>0</v>
      </c>
      <c r="BC13" s="213"/>
      <c r="BD13" s="213"/>
      <c r="BE13" s="213"/>
      <c r="BF13" s="213"/>
      <c r="BG13" s="213"/>
      <c r="BH13" s="213"/>
      <c r="BI13" s="213"/>
      <c r="BJ13" s="213"/>
      <c r="BK13" s="213"/>
      <c r="BL13" s="264"/>
      <c r="BM13" s="54" t="s">
        <v>299</v>
      </c>
      <c r="BN13" s="57"/>
      <c r="BO13" s="235" t="s">
        <v>688</v>
      </c>
      <c r="BP13" s="10" t="s">
        <v>689</v>
      </c>
      <c r="BT13" s="10" t="e">
        <f>D13-#REF!</f>
        <v>#REF!</v>
      </c>
      <c r="BU13" s="10" t="e">
        <f>D13-#REF!</f>
        <v>#REF!</v>
      </c>
      <c r="BV13" s="87" t="e">
        <f>F13-#REF!</f>
        <v>#REF!</v>
      </c>
    </row>
    <row r="14" spans="1:75" ht="24" x14ac:dyDescent="0.2">
      <c r="A14" s="75"/>
      <c r="B14" s="159"/>
      <c r="C14" s="237" t="s">
        <v>218</v>
      </c>
      <c r="D14" s="225">
        <f t="shared" si="2"/>
        <v>736514</v>
      </c>
      <c r="E14" s="213">
        <f t="shared" si="3"/>
        <v>736514</v>
      </c>
      <c r="F14" s="213">
        <v>736514</v>
      </c>
      <c r="G14" s="213">
        <f t="shared" si="4"/>
        <v>736514</v>
      </c>
      <c r="H14" s="213">
        <f t="shared" si="5"/>
        <v>0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>
        <v>0</v>
      </c>
      <c r="T14" s="213">
        <f t="shared" si="6"/>
        <v>0</v>
      </c>
      <c r="U14" s="213">
        <f t="shared" si="7"/>
        <v>0</v>
      </c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>
        <v>0</v>
      </c>
      <c r="AG14" s="213">
        <f t="shared" si="8"/>
        <v>0</v>
      </c>
      <c r="AH14" s="213">
        <f t="shared" si="9"/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>
        <v>0</v>
      </c>
      <c r="AT14" s="213">
        <f t="shared" si="10"/>
        <v>0</v>
      </c>
      <c r="AU14" s="213">
        <f t="shared" si="11"/>
        <v>0</v>
      </c>
      <c r="AV14" s="213"/>
      <c r="AW14" s="213"/>
      <c r="AX14" s="213"/>
      <c r="AY14" s="213"/>
      <c r="AZ14" s="213"/>
      <c r="BA14" s="213">
        <f t="shared" si="12"/>
        <v>0</v>
      </c>
      <c r="BB14" s="213">
        <f t="shared" si="13"/>
        <v>0</v>
      </c>
      <c r="BC14" s="213"/>
      <c r="BD14" s="213"/>
      <c r="BE14" s="213"/>
      <c r="BF14" s="213"/>
      <c r="BG14" s="213"/>
      <c r="BH14" s="213"/>
      <c r="BI14" s="213"/>
      <c r="BJ14" s="213"/>
      <c r="BK14" s="213"/>
      <c r="BL14" s="264"/>
      <c r="BM14" s="54" t="s">
        <v>300</v>
      </c>
      <c r="BN14" s="57"/>
      <c r="BO14" s="235" t="s">
        <v>688</v>
      </c>
      <c r="BP14" s="10" t="s">
        <v>689</v>
      </c>
      <c r="BT14" s="10" t="e">
        <f>D14-#REF!</f>
        <v>#REF!</v>
      </c>
      <c r="BU14" s="10" t="e">
        <f>D14-#REF!</f>
        <v>#REF!</v>
      </c>
      <c r="BV14" s="1" t="e">
        <f>F14-#REF!</f>
        <v>#REF!</v>
      </c>
    </row>
    <row r="15" spans="1:75" s="87" customFormat="1" x14ac:dyDescent="0.2">
      <c r="A15" s="75"/>
      <c r="B15" s="159"/>
      <c r="C15" s="236" t="s">
        <v>256</v>
      </c>
      <c r="D15" s="225">
        <f t="shared" si="2"/>
        <v>2117130</v>
      </c>
      <c r="E15" s="213">
        <f t="shared" si="3"/>
        <v>2117130</v>
      </c>
      <c r="F15" s="213">
        <v>2117130</v>
      </c>
      <c r="G15" s="213">
        <f t="shared" si="4"/>
        <v>2117130</v>
      </c>
      <c r="H15" s="213">
        <f t="shared" si="5"/>
        <v>0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>
        <v>0</v>
      </c>
      <c r="T15" s="213">
        <f t="shared" si="6"/>
        <v>0</v>
      </c>
      <c r="U15" s="213">
        <f t="shared" si="7"/>
        <v>0</v>
      </c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>
        <v>0</v>
      </c>
      <c r="AG15" s="213">
        <f t="shared" si="8"/>
        <v>0</v>
      </c>
      <c r="AH15" s="213">
        <f t="shared" si="9"/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>
        <v>0</v>
      </c>
      <c r="AT15" s="213">
        <f t="shared" si="10"/>
        <v>0</v>
      </c>
      <c r="AU15" s="213">
        <f t="shared" si="11"/>
        <v>0</v>
      </c>
      <c r="AV15" s="213"/>
      <c r="AW15" s="213"/>
      <c r="AX15" s="213"/>
      <c r="AY15" s="213"/>
      <c r="AZ15" s="213"/>
      <c r="BA15" s="213">
        <f t="shared" si="12"/>
        <v>0</v>
      </c>
      <c r="BB15" s="213">
        <f t="shared" si="13"/>
        <v>0</v>
      </c>
      <c r="BC15" s="213"/>
      <c r="BD15" s="213"/>
      <c r="BE15" s="213"/>
      <c r="BF15" s="213"/>
      <c r="BG15" s="213"/>
      <c r="BH15" s="213"/>
      <c r="BI15" s="213"/>
      <c r="BJ15" s="213"/>
      <c r="BK15" s="213"/>
      <c r="BL15" s="264"/>
      <c r="BM15" s="54" t="s">
        <v>301</v>
      </c>
      <c r="BN15" s="57" t="s">
        <v>422</v>
      </c>
      <c r="BO15" s="235" t="s">
        <v>690</v>
      </c>
      <c r="BP15" s="10" t="s">
        <v>690</v>
      </c>
      <c r="BT15" s="10" t="e">
        <f>D15-#REF!</f>
        <v>#REF!</v>
      </c>
      <c r="BU15" s="10" t="e">
        <f>D15-#REF!</f>
        <v>#REF!</v>
      </c>
      <c r="BV15" s="87" t="e">
        <f>F15-#REF!</f>
        <v>#REF!</v>
      </c>
    </row>
    <row r="16" spans="1:75" s="116" customFormat="1" ht="24" x14ac:dyDescent="0.2">
      <c r="A16" s="75"/>
      <c r="B16" s="159"/>
      <c r="C16" s="236" t="s">
        <v>246</v>
      </c>
      <c r="D16" s="225">
        <f t="shared" si="2"/>
        <v>158664</v>
      </c>
      <c r="E16" s="213">
        <f t="shared" si="3"/>
        <v>275247</v>
      </c>
      <c r="F16" s="213">
        <v>158664</v>
      </c>
      <c r="G16" s="213">
        <f t="shared" si="4"/>
        <v>275247</v>
      </c>
      <c r="H16" s="213">
        <f t="shared" si="5"/>
        <v>116583</v>
      </c>
      <c r="I16" s="213"/>
      <c r="J16" s="213"/>
      <c r="K16" s="213"/>
      <c r="L16" s="213"/>
      <c r="M16" s="213">
        <v>116583</v>
      </c>
      <c r="N16" s="213"/>
      <c r="O16" s="213"/>
      <c r="P16" s="213"/>
      <c r="Q16" s="213"/>
      <c r="R16" s="213"/>
      <c r="S16" s="213">
        <v>0</v>
      </c>
      <c r="T16" s="213">
        <f t="shared" si="6"/>
        <v>0</v>
      </c>
      <c r="U16" s="213">
        <f t="shared" si="7"/>
        <v>0</v>
      </c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>
        <v>0</v>
      </c>
      <c r="AG16" s="213">
        <f t="shared" si="8"/>
        <v>0</v>
      </c>
      <c r="AH16" s="213">
        <f t="shared" si="9"/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>
        <v>0</v>
      </c>
      <c r="AT16" s="213">
        <f t="shared" si="10"/>
        <v>0</v>
      </c>
      <c r="AU16" s="213">
        <f t="shared" si="11"/>
        <v>0</v>
      </c>
      <c r="AV16" s="213"/>
      <c r="AW16" s="213"/>
      <c r="AX16" s="213"/>
      <c r="AY16" s="213"/>
      <c r="AZ16" s="213"/>
      <c r="BA16" s="213">
        <f t="shared" si="12"/>
        <v>0</v>
      </c>
      <c r="BB16" s="213">
        <f t="shared" si="13"/>
        <v>0</v>
      </c>
      <c r="BC16" s="213"/>
      <c r="BD16" s="213"/>
      <c r="BE16" s="213"/>
      <c r="BF16" s="213"/>
      <c r="BG16" s="213"/>
      <c r="BH16" s="213"/>
      <c r="BI16" s="213"/>
      <c r="BJ16" s="213"/>
      <c r="BK16" s="213"/>
      <c r="BL16" s="264"/>
      <c r="BM16" s="54" t="s">
        <v>302</v>
      </c>
      <c r="BN16" s="57" t="s">
        <v>424</v>
      </c>
      <c r="BO16" s="235" t="s">
        <v>690</v>
      </c>
      <c r="BP16" s="10" t="s">
        <v>690</v>
      </c>
      <c r="BT16" s="10" t="e">
        <f>D16-#REF!</f>
        <v>#REF!</v>
      </c>
      <c r="BU16" s="10" t="e">
        <f>D16-#REF!</f>
        <v>#REF!</v>
      </c>
      <c r="BV16" s="116" t="e">
        <f>F16-#REF!</f>
        <v>#REF!</v>
      </c>
    </row>
    <row r="17" spans="1:74" s="130" customFormat="1" ht="36" x14ac:dyDescent="0.2">
      <c r="A17" s="75"/>
      <c r="B17" s="159"/>
      <c r="C17" s="238" t="s">
        <v>636</v>
      </c>
      <c r="D17" s="225">
        <f t="shared" si="2"/>
        <v>24905</v>
      </c>
      <c r="E17" s="213">
        <f t="shared" si="3"/>
        <v>25769</v>
      </c>
      <c r="F17" s="213">
        <v>24905</v>
      </c>
      <c r="G17" s="213">
        <f t="shared" si="4"/>
        <v>25769</v>
      </c>
      <c r="H17" s="213">
        <f t="shared" si="5"/>
        <v>864</v>
      </c>
      <c r="I17" s="213"/>
      <c r="J17" s="213"/>
      <c r="K17" s="213"/>
      <c r="L17" s="213"/>
      <c r="M17" s="213">
        <v>864</v>
      </c>
      <c r="N17" s="213"/>
      <c r="O17" s="213"/>
      <c r="P17" s="213"/>
      <c r="Q17" s="213"/>
      <c r="R17" s="213"/>
      <c r="S17" s="213">
        <v>0</v>
      </c>
      <c r="T17" s="213">
        <f t="shared" si="6"/>
        <v>0</v>
      </c>
      <c r="U17" s="213">
        <f t="shared" si="7"/>
        <v>0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>
        <v>0</v>
      </c>
      <c r="AG17" s="213">
        <f t="shared" si="8"/>
        <v>0</v>
      </c>
      <c r="AH17" s="213">
        <f t="shared" si="9"/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>
        <v>0</v>
      </c>
      <c r="AT17" s="213">
        <f t="shared" si="10"/>
        <v>0</v>
      </c>
      <c r="AU17" s="213">
        <f t="shared" si="11"/>
        <v>0</v>
      </c>
      <c r="AV17" s="213"/>
      <c r="AW17" s="213"/>
      <c r="AX17" s="213"/>
      <c r="AY17" s="213"/>
      <c r="AZ17" s="213"/>
      <c r="BA17" s="213">
        <f t="shared" si="12"/>
        <v>0</v>
      </c>
      <c r="BB17" s="213">
        <f t="shared" si="13"/>
        <v>0</v>
      </c>
      <c r="BC17" s="213"/>
      <c r="BD17" s="213"/>
      <c r="BE17" s="213"/>
      <c r="BF17" s="213"/>
      <c r="BG17" s="213"/>
      <c r="BH17" s="213"/>
      <c r="BI17" s="213"/>
      <c r="BJ17" s="213"/>
      <c r="BK17" s="213"/>
      <c r="BL17" s="264"/>
      <c r="BM17" s="54" t="s">
        <v>475</v>
      </c>
      <c r="BN17" s="57"/>
      <c r="BO17" s="235" t="s">
        <v>691</v>
      </c>
      <c r="BP17" s="235" t="s">
        <v>691</v>
      </c>
      <c r="BT17" s="10" t="e">
        <f>D17-#REF!</f>
        <v>#REF!</v>
      </c>
      <c r="BU17" s="10" t="e">
        <f>D17-#REF!</f>
        <v>#REF!</v>
      </c>
      <c r="BV17" s="130" t="e">
        <f>F17-#REF!</f>
        <v>#REF!</v>
      </c>
    </row>
    <row r="18" spans="1:74" s="87" customFormat="1" ht="24" x14ac:dyDescent="0.2">
      <c r="A18" s="75"/>
      <c r="B18" s="159"/>
      <c r="C18" s="236" t="s">
        <v>257</v>
      </c>
      <c r="D18" s="225">
        <f t="shared" si="2"/>
        <v>0</v>
      </c>
      <c r="E18" s="213">
        <f t="shared" si="3"/>
        <v>0</v>
      </c>
      <c r="F18" s="213">
        <v>0</v>
      </c>
      <c r="G18" s="213">
        <f t="shared" si="4"/>
        <v>0</v>
      </c>
      <c r="H18" s="213">
        <f t="shared" si="5"/>
        <v>0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>
        <v>0</v>
      </c>
      <c r="T18" s="213">
        <f t="shared" si="6"/>
        <v>0</v>
      </c>
      <c r="U18" s="213">
        <f t="shared" si="7"/>
        <v>0</v>
      </c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>
        <v>0</v>
      </c>
      <c r="AG18" s="213">
        <f t="shared" si="8"/>
        <v>0</v>
      </c>
      <c r="AH18" s="213">
        <f t="shared" si="9"/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>
        <v>0</v>
      </c>
      <c r="AT18" s="213">
        <f t="shared" si="10"/>
        <v>0</v>
      </c>
      <c r="AU18" s="213">
        <f t="shared" si="11"/>
        <v>0</v>
      </c>
      <c r="AV18" s="213"/>
      <c r="AW18" s="213"/>
      <c r="AX18" s="213"/>
      <c r="AY18" s="213"/>
      <c r="AZ18" s="213"/>
      <c r="BA18" s="213">
        <f t="shared" si="12"/>
        <v>0</v>
      </c>
      <c r="BB18" s="213">
        <f t="shared" si="13"/>
        <v>0</v>
      </c>
      <c r="BC18" s="213"/>
      <c r="BD18" s="213"/>
      <c r="BE18" s="213"/>
      <c r="BF18" s="213"/>
      <c r="BG18" s="213"/>
      <c r="BH18" s="213"/>
      <c r="BI18" s="213"/>
      <c r="BJ18" s="213"/>
      <c r="BK18" s="213"/>
      <c r="BL18" s="264"/>
      <c r="BM18" s="54" t="s">
        <v>731</v>
      </c>
      <c r="BN18" s="58" t="s">
        <v>751</v>
      </c>
      <c r="BO18" s="235" t="s">
        <v>690</v>
      </c>
      <c r="BP18" s="10" t="s">
        <v>690</v>
      </c>
      <c r="BT18" s="10" t="e">
        <f>D18-#REF!</f>
        <v>#REF!</v>
      </c>
      <c r="BU18" s="10" t="e">
        <f>D18-#REF!</f>
        <v>#REF!</v>
      </c>
      <c r="BV18" s="87" t="e">
        <f>F18-#REF!</f>
        <v>#REF!</v>
      </c>
    </row>
    <row r="19" spans="1:74" ht="12" customHeight="1" x14ac:dyDescent="0.2">
      <c r="A19" s="75"/>
      <c r="B19" s="158" t="s">
        <v>162</v>
      </c>
      <c r="C19" s="237" t="s">
        <v>121</v>
      </c>
      <c r="D19" s="225">
        <f t="shared" si="2"/>
        <v>241000</v>
      </c>
      <c r="E19" s="213">
        <f t="shared" si="3"/>
        <v>241000</v>
      </c>
      <c r="F19" s="213">
        <v>241000</v>
      </c>
      <c r="G19" s="213">
        <f t="shared" si="4"/>
        <v>241000</v>
      </c>
      <c r="H19" s="213">
        <f t="shared" si="5"/>
        <v>0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>
        <v>0</v>
      </c>
      <c r="T19" s="213">
        <f t="shared" si="6"/>
        <v>0</v>
      </c>
      <c r="U19" s="213">
        <f t="shared" si="7"/>
        <v>0</v>
      </c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>
        <v>0</v>
      </c>
      <c r="AG19" s="213">
        <f t="shared" si="8"/>
        <v>0</v>
      </c>
      <c r="AH19" s="213">
        <f t="shared" si="9"/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>
        <v>0</v>
      </c>
      <c r="AT19" s="213">
        <f t="shared" si="10"/>
        <v>0</v>
      </c>
      <c r="AU19" s="213">
        <f t="shared" si="11"/>
        <v>0</v>
      </c>
      <c r="AV19" s="213"/>
      <c r="AW19" s="213"/>
      <c r="AX19" s="213"/>
      <c r="AY19" s="213"/>
      <c r="AZ19" s="213"/>
      <c r="BA19" s="213">
        <f t="shared" si="12"/>
        <v>0</v>
      </c>
      <c r="BB19" s="213">
        <f t="shared" si="13"/>
        <v>0</v>
      </c>
      <c r="BC19" s="213"/>
      <c r="BD19" s="213"/>
      <c r="BE19" s="213"/>
      <c r="BF19" s="213"/>
      <c r="BG19" s="213"/>
      <c r="BH19" s="213"/>
      <c r="BI19" s="213"/>
      <c r="BJ19" s="213"/>
      <c r="BK19" s="213"/>
      <c r="BL19" s="264"/>
      <c r="BM19" s="54" t="s">
        <v>516</v>
      </c>
      <c r="BN19" s="57"/>
      <c r="BO19" s="235" t="s">
        <v>688</v>
      </c>
      <c r="BP19" s="10" t="s">
        <v>689</v>
      </c>
      <c r="BT19" s="10" t="e">
        <f>D19-#REF!</f>
        <v>#REF!</v>
      </c>
      <c r="BU19" s="10" t="e">
        <f>D19-#REF!</f>
        <v>#REF!</v>
      </c>
      <c r="BV19" s="1" t="e">
        <f>F19-#REF!</f>
        <v>#REF!</v>
      </c>
    </row>
    <row r="20" spans="1:74" ht="14.25" customHeight="1" x14ac:dyDescent="0.2">
      <c r="A20" s="75"/>
      <c r="B20" s="159"/>
      <c r="C20" s="237" t="s">
        <v>178</v>
      </c>
      <c r="D20" s="225">
        <f t="shared" si="2"/>
        <v>9392022</v>
      </c>
      <c r="E20" s="213">
        <f t="shared" si="3"/>
        <v>9392022</v>
      </c>
      <c r="F20" s="213">
        <v>9392022</v>
      </c>
      <c r="G20" s="213">
        <f t="shared" si="4"/>
        <v>9392022</v>
      </c>
      <c r="H20" s="213">
        <f t="shared" si="5"/>
        <v>0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>
        <v>0</v>
      </c>
      <c r="T20" s="213">
        <f t="shared" si="6"/>
        <v>0</v>
      </c>
      <c r="U20" s="213">
        <f t="shared" si="7"/>
        <v>0</v>
      </c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>
        <v>0</v>
      </c>
      <c r="AG20" s="213">
        <f t="shared" si="8"/>
        <v>0</v>
      </c>
      <c r="AH20" s="213">
        <f t="shared" si="9"/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>
        <v>0</v>
      </c>
      <c r="AT20" s="213">
        <f t="shared" si="10"/>
        <v>0</v>
      </c>
      <c r="AU20" s="213">
        <f t="shared" si="11"/>
        <v>0</v>
      </c>
      <c r="AV20" s="213"/>
      <c r="AW20" s="213"/>
      <c r="AX20" s="213"/>
      <c r="AY20" s="213"/>
      <c r="AZ20" s="213"/>
      <c r="BA20" s="213">
        <f t="shared" si="12"/>
        <v>0</v>
      </c>
      <c r="BB20" s="213">
        <f t="shared" si="13"/>
        <v>0</v>
      </c>
      <c r="BC20" s="213"/>
      <c r="BD20" s="213"/>
      <c r="BE20" s="213"/>
      <c r="BF20" s="213"/>
      <c r="BG20" s="213"/>
      <c r="BH20" s="213"/>
      <c r="BI20" s="213"/>
      <c r="BJ20" s="213"/>
      <c r="BK20" s="213"/>
      <c r="BL20" s="264"/>
      <c r="BM20" s="54" t="s">
        <v>517</v>
      </c>
      <c r="BN20" s="57"/>
      <c r="BO20" s="235" t="s">
        <v>688</v>
      </c>
      <c r="BP20" s="10" t="s">
        <v>689</v>
      </c>
      <c r="BT20" s="10" t="e">
        <f>D20-#REF!</f>
        <v>#REF!</v>
      </c>
      <c r="BU20" s="10" t="e">
        <f>D20-#REF!</f>
        <v>#REF!</v>
      </c>
      <c r="BV20" s="1" t="e">
        <f>F20-#REF!</f>
        <v>#REF!</v>
      </c>
    </row>
    <row r="21" spans="1:74" x14ac:dyDescent="0.2">
      <c r="A21" s="75"/>
      <c r="B21" s="167"/>
      <c r="C21" s="237" t="s">
        <v>179</v>
      </c>
      <c r="D21" s="225">
        <f t="shared" si="2"/>
        <v>150000</v>
      </c>
      <c r="E21" s="213">
        <f t="shared" si="3"/>
        <v>184534</v>
      </c>
      <c r="F21" s="213">
        <f>200000-50000</f>
        <v>150000</v>
      </c>
      <c r="G21" s="213">
        <f t="shared" si="4"/>
        <v>184534</v>
      </c>
      <c r="H21" s="213">
        <f t="shared" si="5"/>
        <v>34534</v>
      </c>
      <c r="I21" s="213"/>
      <c r="J21" s="213">
        <v>-4485</v>
      </c>
      <c r="K21" s="213">
        <v>-599</v>
      </c>
      <c r="L21" s="213">
        <v>-4970</v>
      </c>
      <c r="M21" s="213"/>
      <c r="N21" s="213">
        <v>-6009</v>
      </c>
      <c r="O21" s="213">
        <v>-2579</v>
      </c>
      <c r="P21" s="213">
        <v>53176</v>
      </c>
      <c r="Q21" s="213"/>
      <c r="R21" s="213"/>
      <c r="S21" s="213">
        <v>0</v>
      </c>
      <c r="T21" s="213">
        <f t="shared" si="6"/>
        <v>0</v>
      </c>
      <c r="U21" s="213">
        <f t="shared" si="7"/>
        <v>0</v>
      </c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>
        <v>0</v>
      </c>
      <c r="AG21" s="213">
        <f t="shared" si="8"/>
        <v>0</v>
      </c>
      <c r="AH21" s="213">
        <f t="shared" si="9"/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>
        <v>0</v>
      </c>
      <c r="AT21" s="213">
        <f t="shared" si="10"/>
        <v>0</v>
      </c>
      <c r="AU21" s="213">
        <f t="shared" si="11"/>
        <v>0</v>
      </c>
      <c r="AV21" s="213"/>
      <c r="AW21" s="213"/>
      <c r="AX21" s="213"/>
      <c r="AY21" s="213"/>
      <c r="AZ21" s="213"/>
      <c r="BA21" s="213">
        <f t="shared" si="12"/>
        <v>0</v>
      </c>
      <c r="BB21" s="213">
        <f t="shared" si="13"/>
        <v>0</v>
      </c>
      <c r="BC21" s="213"/>
      <c r="BD21" s="213"/>
      <c r="BE21" s="213"/>
      <c r="BF21" s="213"/>
      <c r="BG21" s="213"/>
      <c r="BH21" s="213"/>
      <c r="BI21" s="213"/>
      <c r="BJ21" s="213"/>
      <c r="BK21" s="213"/>
      <c r="BL21" s="264"/>
      <c r="BM21" s="54" t="s">
        <v>518</v>
      </c>
      <c r="BN21" s="57"/>
      <c r="BO21" s="235" t="s">
        <v>688</v>
      </c>
      <c r="BP21" s="10" t="s">
        <v>689</v>
      </c>
      <c r="BT21" s="10" t="e">
        <f>D21-#REF!</f>
        <v>#REF!</v>
      </c>
      <c r="BU21" s="10" t="e">
        <f>D21-#REF!</f>
        <v>#REF!</v>
      </c>
      <c r="BV21" s="1" t="e">
        <f>F21-#REF!</f>
        <v>#REF!</v>
      </c>
    </row>
    <row r="22" spans="1:74" s="93" customFormat="1" x14ac:dyDescent="0.2">
      <c r="A22" s="75"/>
      <c r="B22" s="167"/>
      <c r="C22" s="237" t="s">
        <v>437</v>
      </c>
      <c r="D22" s="225">
        <f t="shared" si="2"/>
        <v>366513</v>
      </c>
      <c r="E22" s="213">
        <f t="shared" si="3"/>
        <v>366513</v>
      </c>
      <c r="F22" s="213">
        <f>416513-50000</f>
        <v>366513</v>
      </c>
      <c r="G22" s="213">
        <f t="shared" si="4"/>
        <v>366513</v>
      </c>
      <c r="H22" s="213">
        <f t="shared" si="5"/>
        <v>0</v>
      </c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>
        <v>0</v>
      </c>
      <c r="T22" s="213">
        <f t="shared" si="6"/>
        <v>0</v>
      </c>
      <c r="U22" s="213">
        <f t="shared" si="7"/>
        <v>0</v>
      </c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>
        <v>0</v>
      </c>
      <c r="AG22" s="213">
        <f t="shared" si="8"/>
        <v>0</v>
      </c>
      <c r="AH22" s="213">
        <f t="shared" si="9"/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>
        <v>0</v>
      </c>
      <c r="AT22" s="213">
        <f t="shared" si="10"/>
        <v>0</v>
      </c>
      <c r="AU22" s="213">
        <f t="shared" si="11"/>
        <v>0</v>
      </c>
      <c r="AV22" s="213"/>
      <c r="AW22" s="213"/>
      <c r="AX22" s="213"/>
      <c r="AY22" s="213"/>
      <c r="AZ22" s="213"/>
      <c r="BA22" s="213">
        <f t="shared" si="12"/>
        <v>0</v>
      </c>
      <c r="BB22" s="213">
        <f t="shared" si="13"/>
        <v>0</v>
      </c>
      <c r="BC22" s="213"/>
      <c r="BD22" s="213"/>
      <c r="BE22" s="213"/>
      <c r="BF22" s="213"/>
      <c r="BG22" s="213"/>
      <c r="BH22" s="213"/>
      <c r="BI22" s="213"/>
      <c r="BJ22" s="213"/>
      <c r="BK22" s="213"/>
      <c r="BL22" s="264"/>
      <c r="BM22" s="54" t="s">
        <v>519</v>
      </c>
      <c r="BN22" s="57"/>
      <c r="BO22" s="235" t="s">
        <v>688</v>
      </c>
      <c r="BP22" s="10" t="s">
        <v>689</v>
      </c>
      <c r="BT22" s="10" t="e">
        <f>D22-#REF!</f>
        <v>#REF!</v>
      </c>
      <c r="BU22" s="10" t="e">
        <f>D22-#REF!</f>
        <v>#REF!</v>
      </c>
      <c r="BV22" s="93" t="e">
        <f>F22-#REF!</f>
        <v>#REF!</v>
      </c>
    </row>
    <row r="23" spans="1:74" s="130" customFormat="1" x14ac:dyDescent="0.2">
      <c r="A23" s="75"/>
      <c r="B23" s="167"/>
      <c r="C23" s="237" t="s">
        <v>633</v>
      </c>
      <c r="D23" s="225">
        <f t="shared" si="2"/>
        <v>428</v>
      </c>
      <c r="E23" s="213">
        <f t="shared" si="3"/>
        <v>12095</v>
      </c>
      <c r="F23" s="213">
        <v>428</v>
      </c>
      <c r="G23" s="213">
        <f t="shared" si="4"/>
        <v>428</v>
      </c>
      <c r="H23" s="213">
        <f t="shared" si="5"/>
        <v>0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v>0</v>
      </c>
      <c r="T23" s="213">
        <f t="shared" si="6"/>
        <v>11667</v>
      </c>
      <c r="U23" s="213">
        <f t="shared" si="7"/>
        <v>11667</v>
      </c>
      <c r="V23" s="213">
        <f>6003+442+35+5187</f>
        <v>11667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>
        <v>0</v>
      </c>
      <c r="AG23" s="213">
        <f t="shared" si="8"/>
        <v>0</v>
      </c>
      <c r="AH23" s="213">
        <f t="shared" si="9"/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>
        <v>0</v>
      </c>
      <c r="AT23" s="213">
        <f t="shared" si="10"/>
        <v>0</v>
      </c>
      <c r="AU23" s="213">
        <f t="shared" si="11"/>
        <v>0</v>
      </c>
      <c r="AV23" s="213"/>
      <c r="AW23" s="213"/>
      <c r="AX23" s="213"/>
      <c r="AY23" s="213"/>
      <c r="AZ23" s="213"/>
      <c r="BA23" s="213">
        <f t="shared" si="12"/>
        <v>0</v>
      </c>
      <c r="BB23" s="213">
        <f t="shared" si="13"/>
        <v>0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64"/>
      <c r="BM23" s="54" t="s">
        <v>634</v>
      </c>
      <c r="BN23" s="57"/>
      <c r="BO23" s="235" t="s">
        <v>688</v>
      </c>
      <c r="BP23" s="10" t="s">
        <v>689</v>
      </c>
      <c r="BT23" s="10" t="e">
        <f>D23-#REF!</f>
        <v>#REF!</v>
      </c>
      <c r="BU23" s="10" t="e">
        <f>D23-#REF!</f>
        <v>#REF!</v>
      </c>
      <c r="BV23" s="130" t="e">
        <f>F23-#REF!</f>
        <v>#REF!</v>
      </c>
    </row>
    <row r="24" spans="1:74" s="130" customFormat="1" ht="12" customHeight="1" x14ac:dyDescent="0.2">
      <c r="A24" s="75">
        <v>90000543728</v>
      </c>
      <c r="B24" s="159" t="s">
        <v>783</v>
      </c>
      <c r="C24" s="341" t="s">
        <v>177</v>
      </c>
      <c r="D24" s="225">
        <f t="shared" si="2"/>
        <v>0</v>
      </c>
      <c r="E24" s="213">
        <f t="shared" si="3"/>
        <v>4485</v>
      </c>
      <c r="F24" s="213"/>
      <c r="G24" s="213">
        <f t="shared" si="4"/>
        <v>4485</v>
      </c>
      <c r="H24" s="213">
        <f t="shared" si="5"/>
        <v>4485</v>
      </c>
      <c r="I24" s="213"/>
      <c r="J24" s="213">
        <v>4485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>
        <f t="shared" ref="T24" si="14">S24+U24</f>
        <v>0</v>
      </c>
      <c r="U24" s="213">
        <f t="shared" ref="U24" si="15">SUM(V24:AE24)</f>
        <v>0</v>
      </c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>
        <f t="shared" ref="AG24" si="16">AF24+AH24</f>
        <v>0</v>
      </c>
      <c r="AH24" s="213">
        <f t="shared" ref="AH24" si="17">SUM(AI24:AR24)</f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>
        <f t="shared" ref="AT24" si="18">AS24+AU24</f>
        <v>0</v>
      </c>
      <c r="AU24" s="213">
        <f t="shared" ref="AU24" si="19">SUM(AV24:AY24)</f>
        <v>0</v>
      </c>
      <c r="AV24" s="213"/>
      <c r="AW24" s="213"/>
      <c r="AX24" s="213"/>
      <c r="AY24" s="213"/>
      <c r="AZ24" s="213"/>
      <c r="BA24" s="213">
        <f t="shared" ref="BA24" si="20">AZ24+BB24</f>
        <v>0</v>
      </c>
      <c r="BB24" s="213">
        <f t="shared" ref="BB24" si="21">SUM(BC24:BL24)</f>
        <v>0</v>
      </c>
      <c r="BC24" s="213"/>
      <c r="BD24" s="213"/>
      <c r="BE24" s="213"/>
      <c r="BF24" s="213"/>
      <c r="BG24" s="213"/>
      <c r="BH24" s="213"/>
      <c r="BI24" s="213"/>
      <c r="BJ24" s="213"/>
      <c r="BK24" s="213"/>
      <c r="BL24" s="264"/>
      <c r="BM24" s="54" t="s">
        <v>784</v>
      </c>
      <c r="BN24" s="57"/>
      <c r="BO24" s="235"/>
      <c r="BP24" s="10"/>
      <c r="BT24" s="10"/>
      <c r="BU24" s="10"/>
    </row>
    <row r="25" spans="1:74" ht="12" customHeight="1" thickBot="1" x14ac:dyDescent="0.25">
      <c r="A25" s="98"/>
      <c r="B25" s="175"/>
      <c r="C25" s="188"/>
      <c r="D25" s="227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77"/>
      <c r="BM25" s="53"/>
      <c r="BN25" s="58"/>
      <c r="BT25" s="10" t="e">
        <f>D25-#REF!</f>
        <v>#REF!</v>
      </c>
      <c r="BU25" s="10" t="e">
        <f>D25-#REF!</f>
        <v>#REF!</v>
      </c>
      <c r="BV25" s="1" t="e">
        <f>F25-#REF!</f>
        <v>#REF!</v>
      </c>
    </row>
    <row r="26" spans="1:74" ht="24.75" thickBot="1" x14ac:dyDescent="0.25">
      <c r="A26" s="140" t="s">
        <v>6</v>
      </c>
      <c r="B26" s="90" t="s">
        <v>160</v>
      </c>
      <c r="C26" s="189"/>
      <c r="D26" s="228">
        <f t="shared" ref="D26:BL26" si="22">SUM(D27:D33)</f>
        <v>2975997</v>
      </c>
      <c r="E26" s="267">
        <f t="shared" si="22"/>
        <v>3015141</v>
      </c>
      <c r="F26" s="267">
        <f t="shared" si="22"/>
        <v>2937378</v>
      </c>
      <c r="G26" s="267">
        <f t="shared" si="22"/>
        <v>2974095</v>
      </c>
      <c r="H26" s="267">
        <f t="shared" si="22"/>
        <v>36717</v>
      </c>
      <c r="I26" s="267">
        <f t="shared" si="22"/>
        <v>0</v>
      </c>
      <c r="J26" s="267">
        <f t="shared" si="22"/>
        <v>0</v>
      </c>
      <c r="K26" s="267">
        <f t="shared" si="22"/>
        <v>0</v>
      </c>
      <c r="L26" s="267">
        <f t="shared" si="22"/>
        <v>4970</v>
      </c>
      <c r="M26" s="267">
        <f t="shared" si="22"/>
        <v>31747</v>
      </c>
      <c r="N26" s="267">
        <f t="shared" si="22"/>
        <v>0</v>
      </c>
      <c r="O26" s="267">
        <f t="shared" si="22"/>
        <v>0</v>
      </c>
      <c r="P26" s="267">
        <f t="shared" si="22"/>
        <v>0</v>
      </c>
      <c r="Q26" s="267">
        <f t="shared" si="22"/>
        <v>0</v>
      </c>
      <c r="R26" s="267">
        <f t="shared" si="22"/>
        <v>0</v>
      </c>
      <c r="S26" s="267">
        <f t="shared" si="22"/>
        <v>0</v>
      </c>
      <c r="T26" s="267">
        <f t="shared" si="22"/>
        <v>0</v>
      </c>
      <c r="U26" s="267">
        <f t="shared" si="22"/>
        <v>0</v>
      </c>
      <c r="V26" s="267">
        <f t="shared" si="22"/>
        <v>0</v>
      </c>
      <c r="W26" s="267">
        <f t="shared" si="22"/>
        <v>0</v>
      </c>
      <c r="X26" s="267">
        <f t="shared" si="22"/>
        <v>0</v>
      </c>
      <c r="Y26" s="267">
        <f t="shared" si="22"/>
        <v>0</v>
      </c>
      <c r="Z26" s="267">
        <f t="shared" si="22"/>
        <v>0</v>
      </c>
      <c r="AA26" s="267">
        <f t="shared" si="22"/>
        <v>0</v>
      </c>
      <c r="AB26" s="267">
        <f t="shared" si="22"/>
        <v>0</v>
      </c>
      <c r="AC26" s="267">
        <f t="shared" si="22"/>
        <v>0</v>
      </c>
      <c r="AD26" s="267">
        <f t="shared" si="22"/>
        <v>0</v>
      </c>
      <c r="AE26" s="267">
        <f t="shared" si="22"/>
        <v>0</v>
      </c>
      <c r="AF26" s="267">
        <f t="shared" si="22"/>
        <v>38619</v>
      </c>
      <c r="AG26" s="267">
        <f t="shared" si="22"/>
        <v>41246</v>
      </c>
      <c r="AH26" s="267">
        <f t="shared" si="22"/>
        <v>2627</v>
      </c>
      <c r="AI26" s="267">
        <f t="shared" si="22"/>
        <v>2627</v>
      </c>
      <c r="AJ26" s="267">
        <f t="shared" si="22"/>
        <v>0</v>
      </c>
      <c r="AK26" s="267">
        <f t="shared" si="22"/>
        <v>0</v>
      </c>
      <c r="AL26" s="267">
        <f t="shared" si="22"/>
        <v>0</v>
      </c>
      <c r="AM26" s="267">
        <f t="shared" si="22"/>
        <v>0</v>
      </c>
      <c r="AN26" s="267">
        <f t="shared" si="22"/>
        <v>0</v>
      </c>
      <c r="AO26" s="267">
        <f t="shared" si="22"/>
        <v>0</v>
      </c>
      <c r="AP26" s="267">
        <f t="shared" si="22"/>
        <v>0</v>
      </c>
      <c r="AQ26" s="267">
        <f t="shared" si="22"/>
        <v>0</v>
      </c>
      <c r="AR26" s="267">
        <f t="shared" si="22"/>
        <v>0</v>
      </c>
      <c r="AS26" s="267">
        <f t="shared" si="22"/>
        <v>0</v>
      </c>
      <c r="AT26" s="267">
        <f t="shared" si="22"/>
        <v>0</v>
      </c>
      <c r="AU26" s="267">
        <f t="shared" si="22"/>
        <v>0</v>
      </c>
      <c r="AV26" s="267">
        <f t="shared" si="22"/>
        <v>0</v>
      </c>
      <c r="AW26" s="267">
        <f t="shared" si="22"/>
        <v>0</v>
      </c>
      <c r="AX26" s="267">
        <f t="shared" si="22"/>
        <v>0</v>
      </c>
      <c r="AY26" s="267">
        <f t="shared" si="22"/>
        <v>0</v>
      </c>
      <c r="AZ26" s="267">
        <f t="shared" si="22"/>
        <v>0</v>
      </c>
      <c r="BA26" s="267">
        <f t="shared" si="22"/>
        <v>-200</v>
      </c>
      <c r="BB26" s="267">
        <f t="shared" si="22"/>
        <v>-200</v>
      </c>
      <c r="BC26" s="267">
        <f t="shared" si="22"/>
        <v>-200</v>
      </c>
      <c r="BD26" s="267">
        <f t="shared" si="22"/>
        <v>0</v>
      </c>
      <c r="BE26" s="267">
        <f t="shared" si="22"/>
        <v>0</v>
      </c>
      <c r="BF26" s="267">
        <f t="shared" si="22"/>
        <v>0</v>
      </c>
      <c r="BG26" s="267">
        <f t="shared" si="22"/>
        <v>0</v>
      </c>
      <c r="BH26" s="267">
        <f t="shared" si="22"/>
        <v>0</v>
      </c>
      <c r="BI26" s="267">
        <f t="shared" si="22"/>
        <v>0</v>
      </c>
      <c r="BJ26" s="267">
        <f t="shared" si="22"/>
        <v>0</v>
      </c>
      <c r="BK26" s="267">
        <f t="shared" si="22"/>
        <v>0</v>
      </c>
      <c r="BL26" s="275">
        <f t="shared" si="22"/>
        <v>0</v>
      </c>
      <c r="BM26" s="7"/>
      <c r="BN26" s="59"/>
      <c r="BT26" s="10" t="e">
        <f>D26-#REF!</f>
        <v>#REF!</v>
      </c>
      <c r="BU26" s="10" t="e">
        <f>D26-#REF!</f>
        <v>#REF!</v>
      </c>
      <c r="BV26" s="1" t="e">
        <f>F26-#REF!</f>
        <v>#REF!</v>
      </c>
    </row>
    <row r="27" spans="1:74" ht="15.75" customHeight="1" thickTop="1" x14ac:dyDescent="0.2">
      <c r="A27" s="92">
        <v>90000056357</v>
      </c>
      <c r="B27" s="164" t="s">
        <v>5</v>
      </c>
      <c r="C27" s="237" t="s">
        <v>177</v>
      </c>
      <c r="D27" s="225">
        <f t="shared" ref="D27:D32" si="23">F27+S27+AF27+AS27+AZ27</f>
        <v>187493</v>
      </c>
      <c r="E27" s="213">
        <f t="shared" ref="E27:E32" si="24">G27+T27+AG27+AT27+BA27</f>
        <v>187493</v>
      </c>
      <c r="F27" s="213">
        <v>187493</v>
      </c>
      <c r="G27" s="213">
        <f t="shared" ref="G27:G32" si="25">F27+H27</f>
        <v>187493</v>
      </c>
      <c r="H27" s="213">
        <f t="shared" ref="H27:H32" si="26">SUM(I27:R27)</f>
        <v>0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>
        <v>0</v>
      </c>
      <c r="T27" s="213">
        <f t="shared" ref="T27:T32" si="27">S27+U27</f>
        <v>0</v>
      </c>
      <c r="U27" s="213">
        <f t="shared" ref="U27:U32" si="28">SUM(V27:AE27)</f>
        <v>0</v>
      </c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>
        <v>0</v>
      </c>
      <c r="AG27" s="213">
        <f t="shared" ref="AG27:AG32" si="29">AF27+AH27</f>
        <v>0</v>
      </c>
      <c r="AH27" s="213">
        <f t="shared" ref="AH27:AH32" si="30">SUM(AI27:AR27)</f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>
        <v>0</v>
      </c>
      <c r="AT27" s="213">
        <f t="shared" ref="AT27:AT32" si="31">AS27+AU27</f>
        <v>0</v>
      </c>
      <c r="AU27" s="213">
        <f t="shared" ref="AU27:AU32" si="32">SUM(AV27:AY27)</f>
        <v>0</v>
      </c>
      <c r="AV27" s="213"/>
      <c r="AW27" s="213"/>
      <c r="AX27" s="213"/>
      <c r="AY27" s="213"/>
      <c r="AZ27" s="213"/>
      <c r="BA27" s="213">
        <f t="shared" ref="BA27:BA32" si="33">AZ27+BB27</f>
        <v>0</v>
      </c>
      <c r="BB27" s="213">
        <f t="shared" ref="BB27:BB32" si="34">SUM(BC27:BL27)</f>
        <v>0</v>
      </c>
      <c r="BC27" s="213"/>
      <c r="BD27" s="213"/>
      <c r="BE27" s="213"/>
      <c r="BF27" s="213"/>
      <c r="BG27" s="213"/>
      <c r="BH27" s="213"/>
      <c r="BI27" s="213"/>
      <c r="BJ27" s="213"/>
      <c r="BK27" s="213"/>
      <c r="BL27" s="264"/>
      <c r="BM27" s="54" t="s">
        <v>303</v>
      </c>
      <c r="BN27" s="57"/>
      <c r="BO27" s="235" t="s">
        <v>688</v>
      </c>
      <c r="BP27" s="10" t="s">
        <v>689</v>
      </c>
      <c r="BT27" s="10" t="e">
        <f>D27-#REF!</f>
        <v>#REF!</v>
      </c>
      <c r="BU27" s="10" t="e">
        <f>D27-#REF!</f>
        <v>#REF!</v>
      </c>
      <c r="BV27" s="1" t="e">
        <f>F27-#REF!</f>
        <v>#REF!</v>
      </c>
    </row>
    <row r="28" spans="1:74" s="87" customFormat="1" ht="24" x14ac:dyDescent="0.2">
      <c r="A28" s="91"/>
      <c r="B28" s="165"/>
      <c r="C28" s="236" t="s">
        <v>180</v>
      </c>
      <c r="D28" s="225">
        <f t="shared" si="23"/>
        <v>224397</v>
      </c>
      <c r="E28" s="213">
        <f t="shared" si="24"/>
        <v>235988</v>
      </c>
      <c r="F28" s="213">
        <v>200280</v>
      </c>
      <c r="G28" s="213">
        <f t="shared" si="25"/>
        <v>212680</v>
      </c>
      <c r="H28" s="213">
        <f t="shared" si="26"/>
        <v>12400</v>
      </c>
      <c r="I28" s="213"/>
      <c r="J28" s="213"/>
      <c r="K28" s="213"/>
      <c r="L28" s="213"/>
      <c r="M28" s="213">
        <v>12400</v>
      </c>
      <c r="N28" s="213"/>
      <c r="O28" s="213"/>
      <c r="P28" s="213"/>
      <c r="Q28" s="213"/>
      <c r="R28" s="213"/>
      <c r="S28" s="213">
        <v>0</v>
      </c>
      <c r="T28" s="213">
        <f t="shared" si="27"/>
        <v>0</v>
      </c>
      <c r="U28" s="213">
        <f t="shared" si="28"/>
        <v>0</v>
      </c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>
        <v>24117</v>
      </c>
      <c r="AG28" s="213">
        <f t="shared" si="29"/>
        <v>23308</v>
      </c>
      <c r="AH28" s="213">
        <f t="shared" si="30"/>
        <v>-809</v>
      </c>
      <c r="AI28" s="213">
        <v>-809</v>
      </c>
      <c r="AJ28" s="213"/>
      <c r="AK28" s="213"/>
      <c r="AL28" s="213"/>
      <c r="AM28" s="213"/>
      <c r="AN28" s="213"/>
      <c r="AO28" s="213"/>
      <c r="AP28" s="213"/>
      <c r="AQ28" s="213"/>
      <c r="AR28" s="213"/>
      <c r="AS28" s="213">
        <v>0</v>
      </c>
      <c r="AT28" s="213">
        <f t="shared" si="31"/>
        <v>0</v>
      </c>
      <c r="AU28" s="213">
        <f t="shared" si="32"/>
        <v>0</v>
      </c>
      <c r="AV28" s="213"/>
      <c r="AW28" s="213"/>
      <c r="AX28" s="213"/>
      <c r="AY28" s="213"/>
      <c r="AZ28" s="213"/>
      <c r="BA28" s="213">
        <f t="shared" si="33"/>
        <v>0</v>
      </c>
      <c r="BB28" s="213">
        <f t="shared" si="34"/>
        <v>0</v>
      </c>
      <c r="BC28" s="213"/>
      <c r="BD28" s="213"/>
      <c r="BE28" s="213"/>
      <c r="BF28" s="213"/>
      <c r="BG28" s="213"/>
      <c r="BH28" s="213"/>
      <c r="BI28" s="213"/>
      <c r="BJ28" s="213"/>
      <c r="BK28" s="213"/>
      <c r="BL28" s="264"/>
      <c r="BM28" s="54" t="s">
        <v>304</v>
      </c>
      <c r="BN28" s="57" t="s">
        <v>423</v>
      </c>
      <c r="BO28" s="235" t="s">
        <v>690</v>
      </c>
      <c r="BP28" s="10" t="s">
        <v>690</v>
      </c>
      <c r="BT28" s="10" t="e">
        <f>D28-#REF!</f>
        <v>#REF!</v>
      </c>
      <c r="BU28" s="10" t="e">
        <f>D28-#REF!</f>
        <v>#REF!</v>
      </c>
      <c r="BV28" s="87" t="e">
        <f>F28-#REF!</f>
        <v>#REF!</v>
      </c>
    </row>
    <row r="29" spans="1:74" s="130" customFormat="1" ht="24" x14ac:dyDescent="0.2">
      <c r="A29" s="75"/>
      <c r="B29" s="159"/>
      <c r="C29" s="238" t="s">
        <v>594</v>
      </c>
      <c r="D29" s="225">
        <f t="shared" si="23"/>
        <v>10673</v>
      </c>
      <c r="E29" s="215">
        <f t="shared" si="24"/>
        <v>30020</v>
      </c>
      <c r="F29" s="215">
        <v>10673</v>
      </c>
      <c r="G29" s="215">
        <f t="shared" si="25"/>
        <v>30020</v>
      </c>
      <c r="H29" s="215">
        <f t="shared" si="26"/>
        <v>19347</v>
      </c>
      <c r="I29" s="215"/>
      <c r="J29" s="215"/>
      <c r="K29" s="215"/>
      <c r="L29" s="215"/>
      <c r="M29" s="215">
        <v>19347</v>
      </c>
      <c r="N29" s="215"/>
      <c r="O29" s="215"/>
      <c r="P29" s="215"/>
      <c r="Q29" s="215"/>
      <c r="R29" s="215"/>
      <c r="S29" s="215">
        <v>0</v>
      </c>
      <c r="T29" s="215">
        <f t="shared" si="27"/>
        <v>0</v>
      </c>
      <c r="U29" s="215">
        <f t="shared" si="28"/>
        <v>0</v>
      </c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>
        <v>0</v>
      </c>
      <c r="AG29" s="215">
        <f t="shared" si="29"/>
        <v>0</v>
      </c>
      <c r="AH29" s="215">
        <f t="shared" si="30"/>
        <v>0</v>
      </c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>
        <v>0</v>
      </c>
      <c r="AT29" s="214">
        <f t="shared" si="31"/>
        <v>0</v>
      </c>
      <c r="AU29" s="214">
        <f t="shared" si="32"/>
        <v>0</v>
      </c>
      <c r="AV29" s="214"/>
      <c r="AW29" s="214"/>
      <c r="AX29" s="214"/>
      <c r="AY29" s="214"/>
      <c r="AZ29" s="214"/>
      <c r="BA29" s="214">
        <f t="shared" si="33"/>
        <v>0</v>
      </c>
      <c r="BB29" s="214">
        <f t="shared" si="34"/>
        <v>0</v>
      </c>
      <c r="BC29" s="214"/>
      <c r="BD29" s="214"/>
      <c r="BE29" s="214"/>
      <c r="BF29" s="214"/>
      <c r="BG29" s="214"/>
      <c r="BH29" s="214"/>
      <c r="BI29" s="214"/>
      <c r="BJ29" s="214"/>
      <c r="BK29" s="214"/>
      <c r="BL29" s="277"/>
      <c r="BM29" s="54" t="s">
        <v>305</v>
      </c>
      <c r="BN29" s="57" t="s">
        <v>424</v>
      </c>
      <c r="BO29" s="235" t="s">
        <v>690</v>
      </c>
      <c r="BP29" s="10" t="s">
        <v>690</v>
      </c>
      <c r="BT29" s="10" t="e">
        <f>D29-#REF!</f>
        <v>#REF!</v>
      </c>
      <c r="BU29" s="10" t="e">
        <f>D29-#REF!</f>
        <v>#REF!</v>
      </c>
      <c r="BV29" s="130" t="e">
        <f>F29-#REF!</f>
        <v>#REF!</v>
      </c>
    </row>
    <row r="30" spans="1:74" s="130" customFormat="1" ht="24" x14ac:dyDescent="0.2">
      <c r="A30" s="75"/>
      <c r="B30" s="159"/>
      <c r="C30" s="238" t="s">
        <v>647</v>
      </c>
      <c r="D30" s="225">
        <f t="shared" si="23"/>
        <v>9700</v>
      </c>
      <c r="E30" s="214">
        <f t="shared" si="24"/>
        <v>9700</v>
      </c>
      <c r="F30" s="214">
        <v>9700</v>
      </c>
      <c r="G30" s="214">
        <f t="shared" si="25"/>
        <v>9700</v>
      </c>
      <c r="H30" s="214">
        <f t="shared" si="26"/>
        <v>0</v>
      </c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>
        <v>0</v>
      </c>
      <c r="T30" s="214">
        <f t="shared" si="27"/>
        <v>0</v>
      </c>
      <c r="U30" s="214">
        <f t="shared" si="28"/>
        <v>0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>
        <v>0</v>
      </c>
      <c r="AG30" s="214">
        <f t="shared" si="29"/>
        <v>0</v>
      </c>
      <c r="AH30" s="214">
        <f t="shared" si="30"/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>
        <v>0</v>
      </c>
      <c r="AT30" s="214">
        <f t="shared" si="31"/>
        <v>0</v>
      </c>
      <c r="AU30" s="214">
        <f t="shared" si="32"/>
        <v>0</v>
      </c>
      <c r="AV30" s="214"/>
      <c r="AW30" s="214"/>
      <c r="AX30" s="214"/>
      <c r="AY30" s="214"/>
      <c r="AZ30" s="214"/>
      <c r="BA30" s="214">
        <f t="shared" si="33"/>
        <v>0</v>
      </c>
      <c r="BB30" s="214">
        <f t="shared" si="34"/>
        <v>0</v>
      </c>
      <c r="BC30" s="214"/>
      <c r="BD30" s="214"/>
      <c r="BE30" s="214"/>
      <c r="BF30" s="214"/>
      <c r="BG30" s="214"/>
      <c r="BH30" s="214"/>
      <c r="BI30" s="214"/>
      <c r="BJ30" s="214"/>
      <c r="BK30" s="214"/>
      <c r="BL30" s="277"/>
      <c r="BM30" s="54" t="s">
        <v>648</v>
      </c>
      <c r="BN30" s="57" t="s">
        <v>424</v>
      </c>
      <c r="BO30" s="235" t="s">
        <v>690</v>
      </c>
      <c r="BP30" s="10" t="s">
        <v>690</v>
      </c>
      <c r="BT30" s="10" t="e">
        <f>D30-#REF!</f>
        <v>#REF!</v>
      </c>
      <c r="BU30" s="10" t="e">
        <f>D30-#REF!</f>
        <v>#REF!</v>
      </c>
      <c r="BV30" s="130" t="e">
        <f>F30-#REF!</f>
        <v>#REF!</v>
      </c>
    </row>
    <row r="31" spans="1:74" ht="24" customHeight="1" x14ac:dyDescent="0.2">
      <c r="A31" s="75">
        <v>90000056554</v>
      </c>
      <c r="B31" s="158" t="s">
        <v>431</v>
      </c>
      <c r="C31" s="260" t="s">
        <v>237</v>
      </c>
      <c r="D31" s="225">
        <f t="shared" si="23"/>
        <v>2507734</v>
      </c>
      <c r="E31" s="213">
        <f t="shared" si="24"/>
        <v>2515940</v>
      </c>
      <c r="F31" s="213">
        <v>2493232</v>
      </c>
      <c r="G31" s="213">
        <f t="shared" si="25"/>
        <v>2498202</v>
      </c>
      <c r="H31" s="213">
        <f t="shared" si="26"/>
        <v>4970</v>
      </c>
      <c r="I31" s="213"/>
      <c r="J31" s="213"/>
      <c r="K31" s="213"/>
      <c r="L31" s="213">
        <v>4970</v>
      </c>
      <c r="M31" s="213"/>
      <c r="N31" s="213"/>
      <c r="O31" s="213"/>
      <c r="P31" s="213"/>
      <c r="Q31" s="213"/>
      <c r="R31" s="213"/>
      <c r="S31" s="213">
        <v>0</v>
      </c>
      <c r="T31" s="213">
        <f t="shared" si="27"/>
        <v>0</v>
      </c>
      <c r="U31" s="213">
        <f t="shared" si="28"/>
        <v>0</v>
      </c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>
        <v>14502</v>
      </c>
      <c r="AG31" s="213">
        <f t="shared" si="29"/>
        <v>17938</v>
      </c>
      <c r="AH31" s="213">
        <f t="shared" si="30"/>
        <v>3436</v>
      </c>
      <c r="AI31" s="213">
        <f>3236+200</f>
        <v>3436</v>
      </c>
      <c r="AJ31" s="213"/>
      <c r="AK31" s="213"/>
      <c r="AL31" s="213"/>
      <c r="AM31" s="213"/>
      <c r="AN31" s="213"/>
      <c r="AO31" s="213"/>
      <c r="AP31" s="213"/>
      <c r="AQ31" s="213"/>
      <c r="AR31" s="213"/>
      <c r="AS31" s="213">
        <v>0</v>
      </c>
      <c r="AT31" s="213">
        <f t="shared" si="31"/>
        <v>0</v>
      </c>
      <c r="AU31" s="213">
        <f t="shared" si="32"/>
        <v>0</v>
      </c>
      <c r="AV31" s="213"/>
      <c r="AW31" s="213"/>
      <c r="AX31" s="213"/>
      <c r="AY31" s="213"/>
      <c r="AZ31" s="213"/>
      <c r="BA31" s="213">
        <f t="shared" si="33"/>
        <v>-200</v>
      </c>
      <c r="BB31" s="213">
        <f t="shared" si="34"/>
        <v>-200</v>
      </c>
      <c r="BC31" s="213">
        <v>-200</v>
      </c>
      <c r="BD31" s="213"/>
      <c r="BE31" s="213"/>
      <c r="BF31" s="213"/>
      <c r="BG31" s="213"/>
      <c r="BH31" s="213"/>
      <c r="BI31" s="213"/>
      <c r="BJ31" s="213"/>
      <c r="BK31" s="213"/>
      <c r="BL31" s="264"/>
      <c r="BM31" s="54" t="s">
        <v>600</v>
      </c>
      <c r="BN31" s="57"/>
      <c r="BO31" s="235" t="s">
        <v>692</v>
      </c>
      <c r="BP31" s="10" t="s">
        <v>693</v>
      </c>
      <c r="BT31" s="10" t="e">
        <f>D31-#REF!</f>
        <v>#REF!</v>
      </c>
      <c r="BU31" s="10" t="e">
        <f>D31-#REF!</f>
        <v>#REF!</v>
      </c>
      <c r="BV31" s="1" t="e">
        <f>F31-#REF!</f>
        <v>#REF!</v>
      </c>
    </row>
    <row r="32" spans="1:74" ht="36" x14ac:dyDescent="0.2">
      <c r="A32" s="75"/>
      <c r="B32" s="158" t="s">
        <v>162</v>
      </c>
      <c r="C32" s="240" t="s">
        <v>219</v>
      </c>
      <c r="D32" s="225">
        <f t="shared" si="23"/>
        <v>36000</v>
      </c>
      <c r="E32" s="213">
        <f t="shared" si="24"/>
        <v>36000</v>
      </c>
      <c r="F32" s="213">
        <v>36000</v>
      </c>
      <c r="G32" s="213">
        <f t="shared" si="25"/>
        <v>36000</v>
      </c>
      <c r="H32" s="213">
        <f t="shared" si="26"/>
        <v>0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>
        <v>0</v>
      </c>
      <c r="T32" s="213">
        <f t="shared" si="27"/>
        <v>0</v>
      </c>
      <c r="U32" s="213">
        <f t="shared" si="28"/>
        <v>0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>
        <v>0</v>
      </c>
      <c r="AG32" s="213">
        <f t="shared" si="29"/>
        <v>0</v>
      </c>
      <c r="AH32" s="213">
        <f t="shared" si="30"/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>
        <v>0</v>
      </c>
      <c r="AT32" s="213">
        <f t="shared" si="31"/>
        <v>0</v>
      </c>
      <c r="AU32" s="213">
        <f t="shared" si="32"/>
        <v>0</v>
      </c>
      <c r="AV32" s="213"/>
      <c r="AW32" s="213"/>
      <c r="AX32" s="213"/>
      <c r="AY32" s="213"/>
      <c r="AZ32" s="213"/>
      <c r="BA32" s="213">
        <f t="shared" si="33"/>
        <v>0</v>
      </c>
      <c r="BB32" s="213">
        <f t="shared" si="34"/>
        <v>0</v>
      </c>
      <c r="BC32" s="213"/>
      <c r="BD32" s="213"/>
      <c r="BE32" s="213"/>
      <c r="BF32" s="213"/>
      <c r="BG32" s="213"/>
      <c r="BH32" s="213"/>
      <c r="BI32" s="213"/>
      <c r="BJ32" s="213"/>
      <c r="BK32" s="213"/>
      <c r="BL32" s="264"/>
      <c r="BM32" s="54" t="s">
        <v>332</v>
      </c>
      <c r="BN32" s="57"/>
      <c r="BO32" s="235" t="s">
        <v>688</v>
      </c>
      <c r="BP32" s="10" t="s">
        <v>689</v>
      </c>
      <c r="BT32" s="10" t="e">
        <f>D32-#REF!</f>
        <v>#REF!</v>
      </c>
      <c r="BU32" s="10" t="e">
        <f>D32-#REF!</f>
        <v>#REF!</v>
      </c>
      <c r="BV32" s="1" t="e">
        <f>F32-#REF!</f>
        <v>#REF!</v>
      </c>
    </row>
    <row r="33" spans="1:74" ht="12.75" thickBot="1" x14ac:dyDescent="0.25">
      <c r="A33" s="75"/>
      <c r="B33" s="141"/>
      <c r="C33" s="190"/>
      <c r="D33" s="227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77"/>
      <c r="BM33" s="50"/>
      <c r="BN33" s="58"/>
      <c r="BO33" s="235"/>
      <c r="BP33" s="10"/>
      <c r="BT33" s="10" t="e">
        <f>D33-#REF!</f>
        <v>#REF!</v>
      </c>
      <c r="BU33" s="10" t="e">
        <f>D33-#REF!</f>
        <v>#REF!</v>
      </c>
      <c r="BV33" s="1" t="e">
        <f>F33-#REF!</f>
        <v>#REF!</v>
      </c>
    </row>
    <row r="34" spans="1:74" ht="12.75" thickBot="1" x14ac:dyDescent="0.25">
      <c r="A34" s="140" t="s">
        <v>7</v>
      </c>
      <c r="B34" s="90" t="s">
        <v>8</v>
      </c>
      <c r="C34" s="189"/>
      <c r="D34" s="228">
        <f t="shared" ref="D34:AI34" si="35">SUM(D35:D57)</f>
        <v>18185678</v>
      </c>
      <c r="E34" s="267">
        <f t="shared" si="35"/>
        <v>18393333</v>
      </c>
      <c r="F34" s="267">
        <f t="shared" si="35"/>
        <v>17263723</v>
      </c>
      <c r="G34" s="267">
        <f t="shared" si="35"/>
        <v>18314512</v>
      </c>
      <c r="H34" s="267">
        <f t="shared" si="35"/>
        <v>1050789</v>
      </c>
      <c r="I34" s="267">
        <f t="shared" si="35"/>
        <v>0</v>
      </c>
      <c r="J34" s="267">
        <f t="shared" si="35"/>
        <v>0</v>
      </c>
      <c r="K34" s="267">
        <f t="shared" si="35"/>
        <v>0</v>
      </c>
      <c r="L34" s="267">
        <f t="shared" si="35"/>
        <v>0</v>
      </c>
      <c r="M34" s="267">
        <f t="shared" si="35"/>
        <v>1050789</v>
      </c>
      <c r="N34" s="267">
        <f t="shared" si="35"/>
        <v>0</v>
      </c>
      <c r="O34" s="267">
        <f t="shared" si="35"/>
        <v>0</v>
      </c>
      <c r="P34" s="267">
        <f t="shared" si="35"/>
        <v>0</v>
      </c>
      <c r="Q34" s="267">
        <f t="shared" si="35"/>
        <v>0</v>
      </c>
      <c r="R34" s="267">
        <f t="shared" si="35"/>
        <v>0</v>
      </c>
      <c r="S34" s="267">
        <f t="shared" si="35"/>
        <v>901567</v>
      </c>
      <c r="T34" s="267">
        <f t="shared" si="35"/>
        <v>901567</v>
      </c>
      <c r="U34" s="267">
        <f t="shared" si="35"/>
        <v>0</v>
      </c>
      <c r="V34" s="267">
        <f t="shared" si="35"/>
        <v>0</v>
      </c>
      <c r="W34" s="267">
        <f t="shared" si="35"/>
        <v>0</v>
      </c>
      <c r="X34" s="267">
        <f t="shared" si="35"/>
        <v>0</v>
      </c>
      <c r="Y34" s="267">
        <f t="shared" si="35"/>
        <v>0</v>
      </c>
      <c r="Z34" s="267">
        <f t="shared" si="35"/>
        <v>0</v>
      </c>
      <c r="AA34" s="267">
        <f t="shared" si="35"/>
        <v>0</v>
      </c>
      <c r="AB34" s="267">
        <f t="shared" si="35"/>
        <v>0</v>
      </c>
      <c r="AC34" s="267">
        <f t="shared" si="35"/>
        <v>0</v>
      </c>
      <c r="AD34" s="267">
        <f t="shared" si="35"/>
        <v>0</v>
      </c>
      <c r="AE34" s="267">
        <f t="shared" si="35"/>
        <v>0</v>
      </c>
      <c r="AF34" s="267">
        <f t="shared" si="35"/>
        <v>20388</v>
      </c>
      <c r="AG34" s="267">
        <f t="shared" si="35"/>
        <v>19526</v>
      </c>
      <c r="AH34" s="267">
        <f t="shared" si="35"/>
        <v>-862</v>
      </c>
      <c r="AI34" s="267">
        <f t="shared" si="35"/>
        <v>-862</v>
      </c>
      <c r="AJ34" s="267">
        <f t="shared" ref="AJ34:BL34" si="36">SUM(AJ35:AJ57)</f>
        <v>0</v>
      </c>
      <c r="AK34" s="267">
        <f t="shared" si="36"/>
        <v>0</v>
      </c>
      <c r="AL34" s="267">
        <f t="shared" si="36"/>
        <v>0</v>
      </c>
      <c r="AM34" s="267">
        <f t="shared" si="36"/>
        <v>0</v>
      </c>
      <c r="AN34" s="267">
        <f t="shared" si="36"/>
        <v>0</v>
      </c>
      <c r="AO34" s="267">
        <f t="shared" si="36"/>
        <v>0</v>
      </c>
      <c r="AP34" s="267">
        <f t="shared" si="36"/>
        <v>0</v>
      </c>
      <c r="AQ34" s="267">
        <f t="shared" si="36"/>
        <v>0</v>
      </c>
      <c r="AR34" s="267">
        <f t="shared" si="36"/>
        <v>0</v>
      </c>
      <c r="AS34" s="267">
        <f t="shared" si="36"/>
        <v>0</v>
      </c>
      <c r="AT34" s="267">
        <f t="shared" si="36"/>
        <v>0</v>
      </c>
      <c r="AU34" s="267">
        <f t="shared" si="36"/>
        <v>0</v>
      </c>
      <c r="AV34" s="267">
        <f t="shared" si="36"/>
        <v>0</v>
      </c>
      <c r="AW34" s="267">
        <f t="shared" si="36"/>
        <v>0</v>
      </c>
      <c r="AX34" s="267">
        <f t="shared" si="36"/>
        <v>0</v>
      </c>
      <c r="AY34" s="267">
        <f t="shared" si="36"/>
        <v>0</v>
      </c>
      <c r="AZ34" s="267">
        <f t="shared" si="36"/>
        <v>0</v>
      </c>
      <c r="BA34" s="267">
        <f t="shared" si="36"/>
        <v>-842272</v>
      </c>
      <c r="BB34" s="267">
        <f t="shared" si="36"/>
        <v>-842272</v>
      </c>
      <c r="BC34" s="267">
        <f t="shared" si="36"/>
        <v>-842272</v>
      </c>
      <c r="BD34" s="267">
        <f t="shared" si="36"/>
        <v>0</v>
      </c>
      <c r="BE34" s="267">
        <f t="shared" si="36"/>
        <v>0</v>
      </c>
      <c r="BF34" s="267">
        <f t="shared" si="36"/>
        <v>0</v>
      </c>
      <c r="BG34" s="267">
        <f t="shared" si="36"/>
        <v>0</v>
      </c>
      <c r="BH34" s="267">
        <f t="shared" si="36"/>
        <v>0</v>
      </c>
      <c r="BI34" s="267">
        <f t="shared" si="36"/>
        <v>0</v>
      </c>
      <c r="BJ34" s="267">
        <f t="shared" si="36"/>
        <v>0</v>
      </c>
      <c r="BK34" s="267">
        <f t="shared" si="36"/>
        <v>0</v>
      </c>
      <c r="BL34" s="275">
        <f t="shared" si="36"/>
        <v>0</v>
      </c>
      <c r="BM34" s="7"/>
      <c r="BN34" s="59"/>
      <c r="BO34" s="235"/>
      <c r="BP34" s="10"/>
      <c r="BT34" s="10" t="e">
        <f>D34-#REF!</f>
        <v>#REF!</v>
      </c>
      <c r="BU34" s="10" t="e">
        <f>D34-#REF!</f>
        <v>#REF!</v>
      </c>
      <c r="BV34" s="1" t="e">
        <f>F34-#REF!</f>
        <v>#REF!</v>
      </c>
    </row>
    <row r="35" spans="1:74" ht="12.75" thickTop="1" x14ac:dyDescent="0.2">
      <c r="A35" s="75">
        <v>90000056357</v>
      </c>
      <c r="B35" s="164" t="s">
        <v>5</v>
      </c>
      <c r="C35" s="237" t="s">
        <v>177</v>
      </c>
      <c r="D35" s="225">
        <f t="shared" ref="D35:D56" si="37">F35+S35+AF35+AS35+AZ35</f>
        <v>3221935</v>
      </c>
      <c r="E35" s="213">
        <f t="shared" ref="E35:E56" si="38">G35+T35+AG35+AT35+BA35</f>
        <v>3233735</v>
      </c>
      <c r="F35" s="213">
        <v>3221935</v>
      </c>
      <c r="G35" s="213">
        <f t="shared" ref="G35:G56" si="39">F35+H35</f>
        <v>3233735</v>
      </c>
      <c r="H35" s="213">
        <f t="shared" ref="H35:H56" si="40">SUM(I35:R35)</f>
        <v>11800</v>
      </c>
      <c r="I35" s="213"/>
      <c r="J35" s="213"/>
      <c r="K35" s="213"/>
      <c r="L35" s="213"/>
      <c r="M35" s="213">
        <v>11800</v>
      </c>
      <c r="N35" s="213"/>
      <c r="O35" s="213"/>
      <c r="P35" s="213"/>
      <c r="Q35" s="213"/>
      <c r="R35" s="213"/>
      <c r="S35" s="213">
        <v>0</v>
      </c>
      <c r="T35" s="213">
        <f t="shared" ref="T35:T56" si="41">S35+U35</f>
        <v>0</v>
      </c>
      <c r="U35" s="213">
        <f t="shared" ref="U35:U56" si="42">SUM(V35:AE35)</f>
        <v>0</v>
      </c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>
        <v>0</v>
      </c>
      <c r="AG35" s="213">
        <f t="shared" ref="AG35:AG56" si="43">AF35+AH35</f>
        <v>0</v>
      </c>
      <c r="AH35" s="213">
        <f t="shared" ref="AH35:AH56" si="44">SUM(AI35:AR35)</f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>
        <v>0</v>
      </c>
      <c r="AT35" s="213">
        <f t="shared" ref="AT35:AT56" si="45">AS35+AU35</f>
        <v>0</v>
      </c>
      <c r="AU35" s="213">
        <f t="shared" ref="AU35:AU56" si="46">SUM(AV35:AY35)</f>
        <v>0</v>
      </c>
      <c r="AV35" s="213"/>
      <c r="AW35" s="213"/>
      <c r="AX35" s="213"/>
      <c r="AY35" s="213"/>
      <c r="AZ35" s="213"/>
      <c r="BA35" s="213">
        <f t="shared" ref="BA35:BA56" si="47">AZ35+BB35</f>
        <v>0</v>
      </c>
      <c r="BB35" s="213">
        <f t="shared" ref="BB35:BB56" si="48">SUM(BC35:BL35)</f>
        <v>0</v>
      </c>
      <c r="BC35" s="213"/>
      <c r="BD35" s="213"/>
      <c r="BE35" s="213"/>
      <c r="BF35" s="213"/>
      <c r="BG35" s="213"/>
      <c r="BH35" s="213"/>
      <c r="BI35" s="213"/>
      <c r="BJ35" s="213"/>
      <c r="BK35" s="213"/>
      <c r="BL35" s="264"/>
      <c r="BM35" s="54" t="s">
        <v>597</v>
      </c>
      <c r="BN35" s="57"/>
      <c r="BO35" s="235" t="s">
        <v>688</v>
      </c>
      <c r="BP35" s="10" t="s">
        <v>689</v>
      </c>
      <c r="BT35" s="10" t="e">
        <f>D35-#REF!</f>
        <v>#REF!</v>
      </c>
      <c r="BU35" s="10" t="e">
        <f>D35-#REF!</f>
        <v>#REF!</v>
      </c>
      <c r="BV35" s="1" t="e">
        <f>F35-#REF!</f>
        <v>#REF!</v>
      </c>
    </row>
    <row r="36" spans="1:74" ht="12.75" x14ac:dyDescent="0.2">
      <c r="A36" s="75"/>
      <c r="B36" s="160"/>
      <c r="C36" s="236" t="s">
        <v>210</v>
      </c>
      <c r="D36" s="225">
        <f t="shared" si="37"/>
        <v>2526157</v>
      </c>
      <c r="E36" s="213">
        <f t="shared" si="38"/>
        <v>2526157</v>
      </c>
      <c r="F36" s="213">
        <v>2384157</v>
      </c>
      <c r="G36" s="213">
        <f t="shared" si="39"/>
        <v>2384157</v>
      </c>
      <c r="H36" s="213">
        <f t="shared" si="40"/>
        <v>0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>
        <v>137000</v>
      </c>
      <c r="T36" s="213">
        <f t="shared" si="41"/>
        <v>137000</v>
      </c>
      <c r="U36" s="213">
        <f t="shared" si="42"/>
        <v>0</v>
      </c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>
        <v>5000</v>
      </c>
      <c r="AG36" s="213">
        <f t="shared" si="43"/>
        <v>5000</v>
      </c>
      <c r="AH36" s="213">
        <f t="shared" si="44"/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>
        <v>0</v>
      </c>
      <c r="AT36" s="213">
        <f t="shared" si="45"/>
        <v>0</v>
      </c>
      <c r="AU36" s="213">
        <f t="shared" si="46"/>
        <v>0</v>
      </c>
      <c r="AV36" s="213"/>
      <c r="AW36" s="213"/>
      <c r="AX36" s="213"/>
      <c r="AY36" s="213"/>
      <c r="AZ36" s="213"/>
      <c r="BA36" s="215">
        <f t="shared" si="47"/>
        <v>0</v>
      </c>
      <c r="BB36" s="215">
        <f t="shared" si="48"/>
        <v>0</v>
      </c>
      <c r="BC36" s="215"/>
      <c r="BD36" s="215"/>
      <c r="BE36" s="215"/>
      <c r="BF36" s="215"/>
      <c r="BG36" s="215"/>
      <c r="BH36" s="215"/>
      <c r="BI36" s="215"/>
      <c r="BJ36" s="215"/>
      <c r="BK36" s="215"/>
      <c r="BL36" s="276"/>
      <c r="BM36" s="145" t="s">
        <v>601</v>
      </c>
      <c r="BN36" s="57" t="s">
        <v>605</v>
      </c>
      <c r="BO36" s="235" t="s">
        <v>690</v>
      </c>
      <c r="BP36" s="10" t="s">
        <v>690</v>
      </c>
      <c r="BT36" s="10" t="e">
        <f>D36-#REF!</f>
        <v>#REF!</v>
      </c>
      <c r="BU36" s="10" t="e">
        <f>D36-#REF!</f>
        <v>#REF!</v>
      </c>
      <c r="BV36" s="1" t="e">
        <f>F36-#REF!</f>
        <v>#REF!</v>
      </c>
    </row>
    <row r="37" spans="1:74" s="73" customFormat="1" ht="36" x14ac:dyDescent="0.2">
      <c r="A37" s="75"/>
      <c r="B37" s="163"/>
      <c r="C37" s="236" t="s">
        <v>238</v>
      </c>
      <c r="D37" s="225">
        <f t="shared" si="37"/>
        <v>58978</v>
      </c>
      <c r="E37" s="215">
        <f t="shared" si="38"/>
        <v>58978</v>
      </c>
      <c r="F37" s="215">
        <v>58978</v>
      </c>
      <c r="G37" s="215">
        <f t="shared" si="39"/>
        <v>58978</v>
      </c>
      <c r="H37" s="215">
        <f t="shared" si="40"/>
        <v>0</v>
      </c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>
        <v>0</v>
      </c>
      <c r="T37" s="215">
        <f t="shared" si="41"/>
        <v>0</v>
      </c>
      <c r="U37" s="215">
        <f t="shared" si="42"/>
        <v>0</v>
      </c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>
        <v>0</v>
      </c>
      <c r="AG37" s="215">
        <f t="shared" si="43"/>
        <v>0</v>
      </c>
      <c r="AH37" s="215">
        <f t="shared" si="44"/>
        <v>0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>
        <v>0</v>
      </c>
      <c r="AT37" s="215">
        <f t="shared" si="45"/>
        <v>0</v>
      </c>
      <c r="AU37" s="215">
        <f t="shared" si="46"/>
        <v>0</v>
      </c>
      <c r="AV37" s="215"/>
      <c r="AW37" s="215"/>
      <c r="AX37" s="215"/>
      <c r="AY37" s="215"/>
      <c r="AZ37" s="215"/>
      <c r="BA37" s="215">
        <f t="shared" si="47"/>
        <v>0</v>
      </c>
      <c r="BB37" s="215">
        <f t="shared" si="48"/>
        <v>0</v>
      </c>
      <c r="BC37" s="215"/>
      <c r="BD37" s="215"/>
      <c r="BE37" s="215"/>
      <c r="BF37" s="215"/>
      <c r="BG37" s="215"/>
      <c r="BH37" s="215"/>
      <c r="BI37" s="215"/>
      <c r="BJ37" s="215"/>
      <c r="BK37" s="215"/>
      <c r="BL37" s="276"/>
      <c r="BM37" s="145" t="s">
        <v>306</v>
      </c>
      <c r="BN37" s="57" t="s">
        <v>533</v>
      </c>
      <c r="BO37" s="235" t="s">
        <v>690</v>
      </c>
      <c r="BP37" s="10" t="s">
        <v>690</v>
      </c>
      <c r="BT37" s="10" t="e">
        <f>D37-#REF!</f>
        <v>#REF!</v>
      </c>
      <c r="BU37" s="10" t="e">
        <f>D37-#REF!</f>
        <v>#REF!</v>
      </c>
      <c r="BV37" s="73" t="e">
        <f>F37-#REF!</f>
        <v>#REF!</v>
      </c>
    </row>
    <row r="38" spans="1:74" s="116" customFormat="1" ht="12.75" x14ac:dyDescent="0.2">
      <c r="A38" s="75"/>
      <c r="B38" s="163"/>
      <c r="C38" s="236" t="s">
        <v>214</v>
      </c>
      <c r="D38" s="225">
        <f t="shared" si="37"/>
        <v>280163</v>
      </c>
      <c r="E38" s="213">
        <f t="shared" si="38"/>
        <v>279281</v>
      </c>
      <c r="F38" s="213">
        <v>275861</v>
      </c>
      <c r="G38" s="213">
        <f t="shared" si="39"/>
        <v>275861</v>
      </c>
      <c r="H38" s="213">
        <f t="shared" si="40"/>
        <v>0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>
        <v>0</v>
      </c>
      <c r="T38" s="213">
        <f t="shared" si="41"/>
        <v>0</v>
      </c>
      <c r="U38" s="213">
        <f t="shared" si="42"/>
        <v>0</v>
      </c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>
        <v>4302</v>
      </c>
      <c r="AG38" s="213">
        <f t="shared" si="43"/>
        <v>3420</v>
      </c>
      <c r="AH38" s="213">
        <f t="shared" si="44"/>
        <v>-882</v>
      </c>
      <c r="AI38" s="213">
        <v>-882</v>
      </c>
      <c r="AJ38" s="213"/>
      <c r="AK38" s="213"/>
      <c r="AL38" s="213"/>
      <c r="AM38" s="213"/>
      <c r="AN38" s="213"/>
      <c r="AO38" s="213"/>
      <c r="AP38" s="213"/>
      <c r="AQ38" s="213"/>
      <c r="AR38" s="213"/>
      <c r="AS38" s="213">
        <v>0</v>
      </c>
      <c r="AT38" s="213">
        <f t="shared" si="45"/>
        <v>0</v>
      </c>
      <c r="AU38" s="213">
        <f t="shared" si="46"/>
        <v>0</v>
      </c>
      <c r="AV38" s="213"/>
      <c r="AW38" s="213"/>
      <c r="AX38" s="213"/>
      <c r="AY38" s="213"/>
      <c r="AZ38" s="213"/>
      <c r="BA38" s="215">
        <f t="shared" si="47"/>
        <v>0</v>
      </c>
      <c r="BB38" s="215">
        <f t="shared" si="48"/>
        <v>0</v>
      </c>
      <c r="BC38" s="215"/>
      <c r="BD38" s="215"/>
      <c r="BE38" s="215"/>
      <c r="BF38" s="215"/>
      <c r="BG38" s="215"/>
      <c r="BH38" s="215"/>
      <c r="BI38" s="215"/>
      <c r="BJ38" s="215"/>
      <c r="BK38" s="215"/>
      <c r="BL38" s="276"/>
      <c r="BM38" s="145" t="s">
        <v>520</v>
      </c>
      <c r="BN38" s="57" t="s">
        <v>659</v>
      </c>
      <c r="BO38" s="235" t="s">
        <v>690</v>
      </c>
      <c r="BP38" s="10" t="s">
        <v>690</v>
      </c>
      <c r="BT38" s="10" t="e">
        <f>D38-#REF!</f>
        <v>#REF!</v>
      </c>
      <c r="BU38" s="10" t="e">
        <f>D38-#REF!</f>
        <v>#REF!</v>
      </c>
      <c r="BV38" s="116" t="e">
        <f>F38-#REF!</f>
        <v>#REF!</v>
      </c>
    </row>
    <row r="39" spans="1:74" s="86" customFormat="1" ht="24" x14ac:dyDescent="0.2">
      <c r="A39" s="75"/>
      <c r="B39" s="160"/>
      <c r="C39" s="236" t="s">
        <v>244</v>
      </c>
      <c r="D39" s="225">
        <f t="shared" si="37"/>
        <v>661323</v>
      </c>
      <c r="E39" s="213">
        <f t="shared" si="38"/>
        <v>661343</v>
      </c>
      <c r="F39" s="213">
        <v>650237</v>
      </c>
      <c r="G39" s="213">
        <f t="shared" si="39"/>
        <v>650237</v>
      </c>
      <c r="H39" s="213">
        <f t="shared" si="40"/>
        <v>0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>
        <v>0</v>
      </c>
      <c r="T39" s="213">
        <f t="shared" si="41"/>
        <v>0</v>
      </c>
      <c r="U39" s="213">
        <f t="shared" si="42"/>
        <v>0</v>
      </c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>
        <v>11086</v>
      </c>
      <c r="AG39" s="213">
        <f t="shared" si="43"/>
        <v>11106</v>
      </c>
      <c r="AH39" s="213">
        <f t="shared" si="44"/>
        <v>20</v>
      </c>
      <c r="AI39" s="213">
        <f>17+3</f>
        <v>20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>
        <v>0</v>
      </c>
      <c r="AT39" s="213">
        <f t="shared" si="45"/>
        <v>0</v>
      </c>
      <c r="AU39" s="213">
        <f t="shared" si="46"/>
        <v>0</v>
      </c>
      <c r="AV39" s="213"/>
      <c r="AW39" s="213"/>
      <c r="AX39" s="213"/>
      <c r="AY39" s="213"/>
      <c r="AZ39" s="213"/>
      <c r="BA39" s="215">
        <f t="shared" si="47"/>
        <v>0</v>
      </c>
      <c r="BB39" s="215">
        <f t="shared" si="48"/>
        <v>0</v>
      </c>
      <c r="BC39" s="215"/>
      <c r="BD39" s="215"/>
      <c r="BE39" s="215"/>
      <c r="BF39" s="215"/>
      <c r="BG39" s="215"/>
      <c r="BH39" s="215"/>
      <c r="BI39" s="215"/>
      <c r="BJ39" s="215"/>
      <c r="BK39" s="215"/>
      <c r="BL39" s="276"/>
      <c r="BM39" s="145" t="s">
        <v>307</v>
      </c>
      <c r="BN39" s="57" t="s">
        <v>606</v>
      </c>
      <c r="BO39" s="235" t="s">
        <v>690</v>
      </c>
      <c r="BP39" s="10" t="s">
        <v>690</v>
      </c>
      <c r="BT39" s="10" t="e">
        <f>D39-#REF!</f>
        <v>#REF!</v>
      </c>
      <c r="BU39" s="10" t="e">
        <f>D39-#REF!</f>
        <v>#REF!</v>
      </c>
      <c r="BV39" s="86" t="e">
        <f>F39-#REF!</f>
        <v>#REF!</v>
      </c>
    </row>
    <row r="40" spans="1:74" s="116" customFormat="1" ht="24" x14ac:dyDescent="0.2">
      <c r="A40" s="75"/>
      <c r="B40" s="160"/>
      <c r="C40" s="285" t="s">
        <v>722</v>
      </c>
      <c r="D40" s="225">
        <f t="shared" si="37"/>
        <v>144100</v>
      </c>
      <c r="E40" s="215">
        <f t="shared" si="38"/>
        <v>144100</v>
      </c>
      <c r="F40" s="215">
        <v>144100</v>
      </c>
      <c r="G40" s="215">
        <f t="shared" si="39"/>
        <v>144100</v>
      </c>
      <c r="H40" s="215">
        <f t="shared" si="40"/>
        <v>0</v>
      </c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>
        <v>0</v>
      </c>
      <c r="T40" s="215">
        <f t="shared" si="41"/>
        <v>0</v>
      </c>
      <c r="U40" s="215">
        <f t="shared" si="42"/>
        <v>0</v>
      </c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>
        <v>0</v>
      </c>
      <c r="AG40" s="215">
        <f t="shared" si="43"/>
        <v>0</v>
      </c>
      <c r="AH40" s="215">
        <f t="shared" si="44"/>
        <v>0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>
        <v>0</v>
      </c>
      <c r="AT40" s="215">
        <f t="shared" si="45"/>
        <v>0</v>
      </c>
      <c r="AU40" s="215">
        <f t="shared" si="46"/>
        <v>0</v>
      </c>
      <c r="AV40" s="215"/>
      <c r="AW40" s="215"/>
      <c r="AX40" s="215"/>
      <c r="AY40" s="215"/>
      <c r="AZ40" s="215"/>
      <c r="BA40" s="215">
        <f t="shared" si="47"/>
        <v>0</v>
      </c>
      <c r="BB40" s="215">
        <f t="shared" si="48"/>
        <v>0</v>
      </c>
      <c r="BC40" s="215"/>
      <c r="BD40" s="215"/>
      <c r="BE40" s="215"/>
      <c r="BF40" s="215"/>
      <c r="BG40" s="215"/>
      <c r="BH40" s="215"/>
      <c r="BI40" s="215"/>
      <c r="BJ40" s="215"/>
      <c r="BK40" s="215"/>
      <c r="BL40" s="276"/>
      <c r="BM40" s="145" t="s">
        <v>308</v>
      </c>
      <c r="BN40" s="58" t="s">
        <v>460</v>
      </c>
      <c r="BO40" s="235" t="s">
        <v>690</v>
      </c>
      <c r="BP40" s="10" t="s">
        <v>690</v>
      </c>
      <c r="BQ40" s="130"/>
      <c r="BT40" s="10" t="e">
        <f>D40-#REF!</f>
        <v>#REF!</v>
      </c>
      <c r="BU40" s="10" t="e">
        <f>D40-#REF!</f>
        <v>#REF!</v>
      </c>
      <c r="BV40" s="116" t="e">
        <f>F40-#REF!</f>
        <v>#REF!</v>
      </c>
    </row>
    <row r="41" spans="1:74" s="116" customFormat="1" ht="36" x14ac:dyDescent="0.2">
      <c r="A41" s="75"/>
      <c r="B41" s="160"/>
      <c r="C41" s="287" t="s">
        <v>704</v>
      </c>
      <c r="D41" s="225">
        <f t="shared" si="37"/>
        <v>4170845</v>
      </c>
      <c r="E41" s="213">
        <f t="shared" si="38"/>
        <v>4289717</v>
      </c>
      <c r="F41" s="213">
        <v>3406278</v>
      </c>
      <c r="G41" s="213">
        <f t="shared" si="39"/>
        <v>3525150</v>
      </c>
      <c r="H41" s="213">
        <f t="shared" si="40"/>
        <v>118872</v>
      </c>
      <c r="I41" s="213"/>
      <c r="J41" s="213"/>
      <c r="K41" s="213"/>
      <c r="L41" s="213"/>
      <c r="M41" s="213">
        <v>118872</v>
      </c>
      <c r="N41" s="213"/>
      <c r="O41" s="213"/>
      <c r="P41" s="213"/>
      <c r="Q41" s="213"/>
      <c r="R41" s="213"/>
      <c r="S41" s="213">
        <v>764567</v>
      </c>
      <c r="T41" s="213">
        <f t="shared" si="41"/>
        <v>764567</v>
      </c>
      <c r="U41" s="213">
        <f t="shared" si="42"/>
        <v>0</v>
      </c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>
        <v>0</v>
      </c>
      <c r="AG41" s="213">
        <f t="shared" si="43"/>
        <v>0</v>
      </c>
      <c r="AH41" s="213">
        <f t="shared" si="44"/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>
        <v>0</v>
      </c>
      <c r="AT41" s="213">
        <f t="shared" si="45"/>
        <v>0</v>
      </c>
      <c r="AU41" s="213">
        <f t="shared" si="46"/>
        <v>0</v>
      </c>
      <c r="AV41" s="213"/>
      <c r="AW41" s="213"/>
      <c r="AX41" s="213"/>
      <c r="AY41" s="213"/>
      <c r="AZ41" s="213"/>
      <c r="BA41" s="215">
        <f t="shared" si="47"/>
        <v>0</v>
      </c>
      <c r="BB41" s="215">
        <f t="shared" si="48"/>
        <v>0</v>
      </c>
      <c r="BC41" s="215"/>
      <c r="BD41" s="215"/>
      <c r="BE41" s="215"/>
      <c r="BF41" s="215"/>
      <c r="BG41" s="215"/>
      <c r="BH41" s="215"/>
      <c r="BI41" s="215"/>
      <c r="BJ41" s="215"/>
      <c r="BK41" s="215"/>
      <c r="BL41" s="276"/>
      <c r="BM41" s="145" t="s">
        <v>309</v>
      </c>
      <c r="BN41" s="57" t="s">
        <v>421</v>
      </c>
      <c r="BO41" s="235" t="s">
        <v>690</v>
      </c>
      <c r="BP41" s="10" t="s">
        <v>690</v>
      </c>
      <c r="BQ41" s="239" t="s">
        <v>719</v>
      </c>
      <c r="BR41" s="116" t="s">
        <v>716</v>
      </c>
      <c r="BT41" s="10" t="e">
        <f>D41-#REF!</f>
        <v>#REF!</v>
      </c>
      <c r="BU41" s="10" t="e">
        <f>D41-#REF!</f>
        <v>#REF!</v>
      </c>
      <c r="BV41" s="116" t="e">
        <f>F41-#REF!</f>
        <v>#REF!</v>
      </c>
    </row>
    <row r="42" spans="1:74" s="130" customFormat="1" ht="24" x14ac:dyDescent="0.2">
      <c r="A42" s="75"/>
      <c r="B42" s="160"/>
      <c r="C42" s="236" t="s">
        <v>589</v>
      </c>
      <c r="D42" s="225">
        <f t="shared" si="37"/>
        <v>719966</v>
      </c>
      <c r="E42" s="213">
        <f t="shared" si="38"/>
        <v>719966</v>
      </c>
      <c r="F42" s="213">
        <v>719966</v>
      </c>
      <c r="G42" s="213">
        <f t="shared" si="39"/>
        <v>719966</v>
      </c>
      <c r="H42" s="213">
        <f t="shared" si="40"/>
        <v>0</v>
      </c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>
        <v>0</v>
      </c>
      <c r="T42" s="213">
        <f t="shared" si="41"/>
        <v>0</v>
      </c>
      <c r="U42" s="213">
        <f t="shared" si="42"/>
        <v>0</v>
      </c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>
        <v>0</v>
      </c>
      <c r="AG42" s="213">
        <f t="shared" si="43"/>
        <v>0</v>
      </c>
      <c r="AH42" s="213">
        <f t="shared" si="44"/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>
        <v>0</v>
      </c>
      <c r="AT42" s="213">
        <f t="shared" si="45"/>
        <v>0</v>
      </c>
      <c r="AU42" s="213">
        <f t="shared" si="46"/>
        <v>0</v>
      </c>
      <c r="AV42" s="213"/>
      <c r="AW42" s="213"/>
      <c r="AX42" s="213"/>
      <c r="AY42" s="213"/>
      <c r="AZ42" s="213"/>
      <c r="BA42" s="215">
        <f t="shared" si="47"/>
        <v>0</v>
      </c>
      <c r="BB42" s="215">
        <f t="shared" si="48"/>
        <v>0</v>
      </c>
      <c r="BC42" s="215"/>
      <c r="BD42" s="215"/>
      <c r="BE42" s="215"/>
      <c r="BF42" s="215"/>
      <c r="BG42" s="215"/>
      <c r="BH42" s="215"/>
      <c r="BI42" s="215"/>
      <c r="BJ42" s="215"/>
      <c r="BK42" s="215"/>
      <c r="BL42" s="276"/>
      <c r="BM42" s="145" t="s">
        <v>728</v>
      </c>
      <c r="BN42" s="57" t="s">
        <v>423</v>
      </c>
      <c r="BO42" s="235" t="s">
        <v>690</v>
      </c>
      <c r="BP42" s="10" t="s">
        <v>690</v>
      </c>
      <c r="BT42" s="10" t="e">
        <f>D42-#REF!</f>
        <v>#REF!</v>
      </c>
      <c r="BU42" s="10" t="e">
        <f>D42-#REF!</f>
        <v>#REF!</v>
      </c>
      <c r="BV42" s="130" t="e">
        <f>F42-#REF!</f>
        <v>#REF!</v>
      </c>
    </row>
    <row r="43" spans="1:74" s="113" customFormat="1" ht="36" x14ac:dyDescent="0.2">
      <c r="A43" s="75"/>
      <c r="B43" s="160"/>
      <c r="C43" s="260" t="s">
        <v>706</v>
      </c>
      <c r="D43" s="225">
        <f t="shared" si="37"/>
        <v>8482</v>
      </c>
      <c r="E43" s="213">
        <f t="shared" si="38"/>
        <v>8482</v>
      </c>
      <c r="F43" s="213">
        <v>8482</v>
      </c>
      <c r="G43" s="213">
        <f t="shared" si="39"/>
        <v>11164</v>
      </c>
      <c r="H43" s="213">
        <f t="shared" si="40"/>
        <v>2682</v>
      </c>
      <c r="I43" s="213"/>
      <c r="J43" s="213"/>
      <c r="K43" s="213"/>
      <c r="L43" s="213"/>
      <c r="M43" s="213">
        <v>2682</v>
      </c>
      <c r="N43" s="213"/>
      <c r="O43" s="213"/>
      <c r="P43" s="213"/>
      <c r="Q43" s="213"/>
      <c r="R43" s="213"/>
      <c r="S43" s="213">
        <v>0</v>
      </c>
      <c r="T43" s="213">
        <f t="shared" si="41"/>
        <v>0</v>
      </c>
      <c r="U43" s="213">
        <f t="shared" si="42"/>
        <v>0</v>
      </c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>
        <v>0</v>
      </c>
      <c r="AG43" s="213">
        <f t="shared" si="43"/>
        <v>0</v>
      </c>
      <c r="AH43" s="213">
        <f t="shared" si="44"/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>
        <v>0</v>
      </c>
      <c r="AT43" s="213">
        <f t="shared" si="45"/>
        <v>0</v>
      </c>
      <c r="AU43" s="213">
        <f t="shared" si="46"/>
        <v>0</v>
      </c>
      <c r="AV43" s="213"/>
      <c r="AW43" s="213"/>
      <c r="AX43" s="213"/>
      <c r="AY43" s="213"/>
      <c r="AZ43" s="213"/>
      <c r="BA43" s="215">
        <f t="shared" si="47"/>
        <v>-2682</v>
      </c>
      <c r="BB43" s="215">
        <f t="shared" si="48"/>
        <v>-2682</v>
      </c>
      <c r="BC43" s="215">
        <f>-2957+275</f>
        <v>-2682</v>
      </c>
      <c r="BD43" s="215"/>
      <c r="BE43" s="215"/>
      <c r="BF43" s="215"/>
      <c r="BG43" s="215"/>
      <c r="BH43" s="215"/>
      <c r="BI43" s="215"/>
      <c r="BJ43" s="215"/>
      <c r="BK43" s="215"/>
      <c r="BL43" s="276"/>
      <c r="BM43" s="145" t="s">
        <v>729</v>
      </c>
      <c r="BN43" s="57"/>
      <c r="BO43" s="235" t="s">
        <v>691</v>
      </c>
      <c r="BP43" s="10" t="s">
        <v>691</v>
      </c>
      <c r="BQ43" s="130"/>
      <c r="BT43" s="10" t="e">
        <f>D43-#REF!</f>
        <v>#REF!</v>
      </c>
      <c r="BU43" s="10" t="e">
        <f>D43-#REF!</f>
        <v>#REF!</v>
      </c>
      <c r="BV43" s="113" t="e">
        <f>F43-#REF!</f>
        <v>#REF!</v>
      </c>
    </row>
    <row r="44" spans="1:74" s="130" customFormat="1" ht="24" x14ac:dyDescent="0.2">
      <c r="A44" s="75"/>
      <c r="B44" s="160"/>
      <c r="C44" s="260" t="s">
        <v>580</v>
      </c>
      <c r="D44" s="225">
        <f t="shared" si="37"/>
        <v>15563</v>
      </c>
      <c r="E44" s="213">
        <f t="shared" si="38"/>
        <v>15092</v>
      </c>
      <c r="F44" s="213">
        <v>15563</v>
      </c>
      <c r="G44" s="213">
        <f t="shared" si="39"/>
        <v>15092</v>
      </c>
      <c r="H44" s="213">
        <f t="shared" si="40"/>
        <v>-471</v>
      </c>
      <c r="I44" s="213"/>
      <c r="J44" s="213"/>
      <c r="K44" s="213"/>
      <c r="L44" s="213"/>
      <c r="M44" s="213">
        <v>-471</v>
      </c>
      <c r="N44" s="213"/>
      <c r="O44" s="213"/>
      <c r="P44" s="213"/>
      <c r="Q44" s="213"/>
      <c r="R44" s="213"/>
      <c r="S44" s="213">
        <v>0</v>
      </c>
      <c r="T44" s="213">
        <f t="shared" si="41"/>
        <v>0</v>
      </c>
      <c r="U44" s="213">
        <f t="shared" si="42"/>
        <v>0</v>
      </c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>
        <v>0</v>
      </c>
      <c r="AG44" s="213">
        <f t="shared" si="43"/>
        <v>0</v>
      </c>
      <c r="AH44" s="213">
        <f t="shared" si="44"/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>
        <v>0</v>
      </c>
      <c r="AT44" s="213">
        <f t="shared" si="45"/>
        <v>0</v>
      </c>
      <c r="AU44" s="213">
        <f t="shared" si="46"/>
        <v>0</v>
      </c>
      <c r="AV44" s="213"/>
      <c r="AW44" s="213"/>
      <c r="AX44" s="213"/>
      <c r="AY44" s="213"/>
      <c r="AZ44" s="213"/>
      <c r="BA44" s="215">
        <f t="shared" si="47"/>
        <v>0</v>
      </c>
      <c r="BB44" s="215">
        <f t="shared" si="48"/>
        <v>0</v>
      </c>
      <c r="BC44" s="215"/>
      <c r="BD44" s="215"/>
      <c r="BE44" s="215"/>
      <c r="BF44" s="215"/>
      <c r="BG44" s="215"/>
      <c r="BH44" s="215"/>
      <c r="BI44" s="215"/>
      <c r="BJ44" s="215"/>
      <c r="BK44" s="215"/>
      <c r="BL44" s="276"/>
      <c r="BM44" s="145" t="s">
        <v>602</v>
      </c>
      <c r="BN44" s="57"/>
      <c r="BO44" s="235" t="s">
        <v>691</v>
      </c>
      <c r="BP44" s="10" t="s">
        <v>691</v>
      </c>
      <c r="BT44" s="10" t="e">
        <f>D44-#REF!</f>
        <v>#REF!</v>
      </c>
      <c r="BU44" s="10" t="e">
        <f>D44-#REF!</f>
        <v>#REF!</v>
      </c>
      <c r="BV44" s="130" t="e">
        <f>F44-#REF!</f>
        <v>#REF!</v>
      </c>
    </row>
    <row r="45" spans="1:74" s="130" customFormat="1" ht="12.75" x14ac:dyDescent="0.2">
      <c r="A45" s="75"/>
      <c r="B45" s="160"/>
      <c r="C45" s="260" t="s">
        <v>581</v>
      </c>
      <c r="D45" s="225">
        <f t="shared" si="37"/>
        <v>60075</v>
      </c>
      <c r="E45" s="213">
        <f t="shared" si="38"/>
        <v>59644</v>
      </c>
      <c r="F45" s="213">
        <v>60075</v>
      </c>
      <c r="G45" s="213">
        <f t="shared" si="39"/>
        <v>59644</v>
      </c>
      <c r="H45" s="213">
        <f t="shared" si="40"/>
        <v>-431</v>
      </c>
      <c r="I45" s="213"/>
      <c r="J45" s="213"/>
      <c r="K45" s="213"/>
      <c r="L45" s="213"/>
      <c r="M45" s="213">
        <v>-431</v>
      </c>
      <c r="N45" s="213"/>
      <c r="O45" s="213"/>
      <c r="P45" s="213"/>
      <c r="Q45" s="213"/>
      <c r="R45" s="213"/>
      <c r="S45" s="213">
        <v>0</v>
      </c>
      <c r="T45" s="213">
        <f t="shared" si="41"/>
        <v>0</v>
      </c>
      <c r="U45" s="213">
        <f t="shared" si="42"/>
        <v>0</v>
      </c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>
        <v>0</v>
      </c>
      <c r="AG45" s="213">
        <f t="shared" si="43"/>
        <v>0</v>
      </c>
      <c r="AH45" s="213">
        <f t="shared" si="44"/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>
        <v>0</v>
      </c>
      <c r="AT45" s="213">
        <f t="shared" si="45"/>
        <v>0</v>
      </c>
      <c r="AU45" s="213">
        <f t="shared" si="46"/>
        <v>0</v>
      </c>
      <c r="AV45" s="213"/>
      <c r="AW45" s="213"/>
      <c r="AX45" s="213"/>
      <c r="AY45" s="213"/>
      <c r="AZ45" s="213"/>
      <c r="BA45" s="215">
        <f t="shared" si="47"/>
        <v>0</v>
      </c>
      <c r="BB45" s="215">
        <f t="shared" si="48"/>
        <v>0</v>
      </c>
      <c r="BC45" s="215"/>
      <c r="BD45" s="215"/>
      <c r="BE45" s="215"/>
      <c r="BF45" s="215"/>
      <c r="BG45" s="215"/>
      <c r="BH45" s="215"/>
      <c r="BI45" s="215"/>
      <c r="BJ45" s="215"/>
      <c r="BK45" s="215"/>
      <c r="BL45" s="276"/>
      <c r="BM45" s="145" t="s">
        <v>603</v>
      </c>
      <c r="BN45" s="57"/>
      <c r="BO45" s="235" t="s">
        <v>691</v>
      </c>
      <c r="BP45" s="10" t="s">
        <v>691</v>
      </c>
      <c r="BT45" s="10" t="e">
        <f>D45-#REF!</f>
        <v>#REF!</v>
      </c>
      <c r="BU45" s="10" t="e">
        <f>D45-#REF!</f>
        <v>#REF!</v>
      </c>
      <c r="BV45" s="130" t="e">
        <f>F45-#REF!</f>
        <v>#REF!</v>
      </c>
    </row>
    <row r="46" spans="1:74" s="130" customFormat="1" ht="36" x14ac:dyDescent="0.2">
      <c r="A46" s="75"/>
      <c r="B46" s="160"/>
      <c r="C46" s="260" t="s">
        <v>583</v>
      </c>
      <c r="D46" s="225">
        <f t="shared" si="37"/>
        <v>1105786</v>
      </c>
      <c r="E46" s="213">
        <f t="shared" si="38"/>
        <v>1105786</v>
      </c>
      <c r="F46" s="213">
        <v>1105786</v>
      </c>
      <c r="G46" s="213">
        <f t="shared" si="39"/>
        <v>1945376</v>
      </c>
      <c r="H46" s="213">
        <f t="shared" si="40"/>
        <v>839590</v>
      </c>
      <c r="I46" s="213"/>
      <c r="J46" s="213"/>
      <c r="K46" s="213"/>
      <c r="L46" s="213"/>
      <c r="M46" s="213">
        <v>839590</v>
      </c>
      <c r="N46" s="213"/>
      <c r="O46" s="213"/>
      <c r="P46" s="213"/>
      <c r="Q46" s="213"/>
      <c r="R46" s="213"/>
      <c r="S46" s="213">
        <v>0</v>
      </c>
      <c r="T46" s="213">
        <f t="shared" si="41"/>
        <v>0</v>
      </c>
      <c r="U46" s="213">
        <f t="shared" si="42"/>
        <v>0</v>
      </c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>
        <v>0</v>
      </c>
      <c r="AG46" s="213">
        <f t="shared" si="43"/>
        <v>0</v>
      </c>
      <c r="AH46" s="213">
        <f t="shared" si="44"/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>
        <v>0</v>
      </c>
      <c r="AT46" s="213">
        <f t="shared" si="45"/>
        <v>0</v>
      </c>
      <c r="AU46" s="213">
        <f t="shared" si="46"/>
        <v>0</v>
      </c>
      <c r="AV46" s="213"/>
      <c r="AW46" s="213"/>
      <c r="AX46" s="213"/>
      <c r="AY46" s="213"/>
      <c r="AZ46" s="213"/>
      <c r="BA46" s="215">
        <f t="shared" si="47"/>
        <v>-839590</v>
      </c>
      <c r="BB46" s="215">
        <f t="shared" si="48"/>
        <v>-839590</v>
      </c>
      <c r="BC46" s="215">
        <v>-839590</v>
      </c>
      <c r="BD46" s="215"/>
      <c r="BE46" s="215"/>
      <c r="BF46" s="215"/>
      <c r="BG46" s="215"/>
      <c r="BH46" s="215"/>
      <c r="BI46" s="215"/>
      <c r="BJ46" s="215"/>
      <c r="BK46" s="215"/>
      <c r="BL46" s="276"/>
      <c r="BM46" s="145" t="s">
        <v>730</v>
      </c>
      <c r="BN46" s="57"/>
      <c r="BO46" s="235" t="s">
        <v>691</v>
      </c>
      <c r="BP46" s="235" t="s">
        <v>691</v>
      </c>
      <c r="BT46" s="10" t="e">
        <f>D46-#REF!</f>
        <v>#REF!</v>
      </c>
      <c r="BU46" s="10" t="e">
        <f>D46-#REF!</f>
        <v>#REF!</v>
      </c>
      <c r="BV46" s="130" t="e">
        <f>F46-#REF!</f>
        <v>#REF!</v>
      </c>
    </row>
    <row r="47" spans="1:74" s="130" customFormat="1" ht="36" x14ac:dyDescent="0.2">
      <c r="A47" s="75"/>
      <c r="B47" s="160"/>
      <c r="C47" s="238" t="s">
        <v>582</v>
      </c>
      <c r="D47" s="225">
        <f t="shared" si="37"/>
        <v>2369718</v>
      </c>
      <c r="E47" s="215">
        <f t="shared" si="38"/>
        <v>2386153</v>
      </c>
      <c r="F47" s="215">
        <v>2369718</v>
      </c>
      <c r="G47" s="215">
        <f t="shared" si="39"/>
        <v>2386153</v>
      </c>
      <c r="H47" s="215">
        <f t="shared" si="40"/>
        <v>16435</v>
      </c>
      <c r="I47" s="215"/>
      <c r="J47" s="215"/>
      <c r="K47" s="215"/>
      <c r="L47" s="215"/>
      <c r="M47" s="215">
        <v>16435</v>
      </c>
      <c r="N47" s="215"/>
      <c r="O47" s="215"/>
      <c r="P47" s="215"/>
      <c r="Q47" s="215"/>
      <c r="R47" s="215"/>
      <c r="S47" s="215">
        <v>0</v>
      </c>
      <c r="T47" s="215">
        <f t="shared" si="41"/>
        <v>0</v>
      </c>
      <c r="U47" s="215">
        <f t="shared" si="42"/>
        <v>0</v>
      </c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>
        <v>0</v>
      </c>
      <c r="AG47" s="215">
        <f t="shared" si="43"/>
        <v>0</v>
      </c>
      <c r="AH47" s="215">
        <f t="shared" si="44"/>
        <v>0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>
        <v>0</v>
      </c>
      <c r="AT47" s="215">
        <f t="shared" si="45"/>
        <v>0</v>
      </c>
      <c r="AU47" s="215">
        <f t="shared" si="46"/>
        <v>0</v>
      </c>
      <c r="AV47" s="215"/>
      <c r="AW47" s="215"/>
      <c r="AX47" s="215"/>
      <c r="AY47" s="215"/>
      <c r="AZ47" s="215"/>
      <c r="BA47" s="215">
        <f t="shared" si="47"/>
        <v>0</v>
      </c>
      <c r="BB47" s="215">
        <f t="shared" si="48"/>
        <v>0</v>
      </c>
      <c r="BC47" s="215"/>
      <c r="BD47" s="215"/>
      <c r="BE47" s="215"/>
      <c r="BF47" s="215"/>
      <c r="BG47" s="215"/>
      <c r="BH47" s="215"/>
      <c r="BI47" s="215"/>
      <c r="BJ47" s="215"/>
      <c r="BK47" s="215"/>
      <c r="BL47" s="276"/>
      <c r="BM47" s="145" t="s">
        <v>477</v>
      </c>
      <c r="BN47" s="131"/>
      <c r="BO47" s="235" t="s">
        <v>691</v>
      </c>
      <c r="BP47" s="235" t="s">
        <v>691</v>
      </c>
      <c r="BT47" s="10" t="e">
        <f>D47-#REF!</f>
        <v>#REF!</v>
      </c>
      <c r="BU47" s="10" t="e">
        <f>D47-#REF!</f>
        <v>#REF!</v>
      </c>
      <c r="BV47" s="130" t="e">
        <f>F47-#REF!</f>
        <v>#REF!</v>
      </c>
    </row>
    <row r="48" spans="1:74" s="130" customFormat="1" ht="22.5" customHeight="1" x14ac:dyDescent="0.2">
      <c r="A48" s="75"/>
      <c r="B48" s="160"/>
      <c r="C48" s="238" t="s">
        <v>653</v>
      </c>
      <c r="D48" s="225">
        <f t="shared" si="37"/>
        <v>5584</v>
      </c>
      <c r="E48" s="215">
        <f t="shared" si="38"/>
        <v>67896</v>
      </c>
      <c r="F48" s="215">
        <v>5584</v>
      </c>
      <c r="G48" s="215">
        <f t="shared" si="39"/>
        <v>67896</v>
      </c>
      <c r="H48" s="215">
        <f t="shared" si="40"/>
        <v>62312</v>
      </c>
      <c r="I48" s="215"/>
      <c r="J48" s="215"/>
      <c r="K48" s="215"/>
      <c r="L48" s="215"/>
      <c r="M48" s="215">
        <v>62312</v>
      </c>
      <c r="N48" s="215"/>
      <c r="O48" s="215"/>
      <c r="P48" s="215"/>
      <c r="Q48" s="215"/>
      <c r="R48" s="215"/>
      <c r="S48" s="215">
        <v>0</v>
      </c>
      <c r="T48" s="215">
        <f t="shared" si="41"/>
        <v>0</v>
      </c>
      <c r="U48" s="215">
        <f t="shared" si="42"/>
        <v>0</v>
      </c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>
        <v>0</v>
      </c>
      <c r="AG48" s="215">
        <f t="shared" si="43"/>
        <v>0</v>
      </c>
      <c r="AH48" s="215">
        <f t="shared" si="44"/>
        <v>0</v>
      </c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>
        <v>0</v>
      </c>
      <c r="AT48" s="215">
        <f t="shared" si="45"/>
        <v>0</v>
      </c>
      <c r="AU48" s="215">
        <f t="shared" si="46"/>
        <v>0</v>
      </c>
      <c r="AV48" s="215"/>
      <c r="AW48" s="215"/>
      <c r="AX48" s="215"/>
      <c r="AY48" s="215"/>
      <c r="AZ48" s="215"/>
      <c r="BA48" s="215">
        <f t="shared" si="47"/>
        <v>0</v>
      </c>
      <c r="BB48" s="215">
        <f t="shared" si="48"/>
        <v>0</v>
      </c>
      <c r="BC48" s="215"/>
      <c r="BD48" s="215"/>
      <c r="BE48" s="215"/>
      <c r="BF48" s="215"/>
      <c r="BG48" s="215"/>
      <c r="BH48" s="215"/>
      <c r="BI48" s="215"/>
      <c r="BJ48" s="215"/>
      <c r="BK48" s="215"/>
      <c r="BL48" s="276"/>
      <c r="BM48" s="145" t="s">
        <v>604</v>
      </c>
      <c r="BN48" s="131"/>
      <c r="BO48" s="235" t="s">
        <v>691</v>
      </c>
      <c r="BP48" s="235" t="s">
        <v>691</v>
      </c>
      <c r="BT48" s="10" t="e">
        <f>D48-#REF!</f>
        <v>#REF!</v>
      </c>
      <c r="BU48" s="10" t="e">
        <f>D48-#REF!</f>
        <v>#REF!</v>
      </c>
      <c r="BV48" s="130" t="e">
        <f>F48-#REF!</f>
        <v>#REF!</v>
      </c>
    </row>
    <row r="49" spans="1:74" s="130" customFormat="1" ht="36" x14ac:dyDescent="0.2">
      <c r="A49" s="75"/>
      <c r="B49" s="160"/>
      <c r="C49" s="238" t="s">
        <v>651</v>
      </c>
      <c r="D49" s="225">
        <f t="shared" si="37"/>
        <v>1257894</v>
      </c>
      <c r="E49" s="215">
        <f t="shared" si="38"/>
        <v>1257894</v>
      </c>
      <c r="F49" s="215">
        <v>1257894</v>
      </c>
      <c r="G49" s="215">
        <f t="shared" si="39"/>
        <v>1257894</v>
      </c>
      <c r="H49" s="215">
        <f t="shared" si="40"/>
        <v>0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>
        <v>0</v>
      </c>
      <c r="T49" s="215">
        <f t="shared" si="41"/>
        <v>0</v>
      </c>
      <c r="U49" s="215">
        <f t="shared" si="42"/>
        <v>0</v>
      </c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>
        <v>0</v>
      </c>
      <c r="AG49" s="215">
        <f t="shared" si="43"/>
        <v>0</v>
      </c>
      <c r="AH49" s="215">
        <f t="shared" si="44"/>
        <v>0</v>
      </c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>
        <v>0</v>
      </c>
      <c r="AT49" s="215">
        <f t="shared" si="45"/>
        <v>0</v>
      </c>
      <c r="AU49" s="215">
        <f t="shared" si="46"/>
        <v>0</v>
      </c>
      <c r="AV49" s="215"/>
      <c r="AW49" s="215"/>
      <c r="AX49" s="215"/>
      <c r="AY49" s="215"/>
      <c r="AZ49" s="215"/>
      <c r="BA49" s="215">
        <f t="shared" si="47"/>
        <v>0</v>
      </c>
      <c r="BB49" s="215">
        <f t="shared" si="48"/>
        <v>0</v>
      </c>
      <c r="BC49" s="215"/>
      <c r="BD49" s="215"/>
      <c r="BE49" s="215"/>
      <c r="BF49" s="215"/>
      <c r="BG49" s="215"/>
      <c r="BH49" s="215"/>
      <c r="BI49" s="215"/>
      <c r="BJ49" s="215"/>
      <c r="BK49" s="215"/>
      <c r="BL49" s="276"/>
      <c r="BM49" s="145" t="s">
        <v>526</v>
      </c>
      <c r="BN49" s="131"/>
      <c r="BO49" s="235" t="s">
        <v>691</v>
      </c>
      <c r="BP49" s="235" t="s">
        <v>691</v>
      </c>
      <c r="BT49" s="10" t="e">
        <f>D49-#REF!</f>
        <v>#REF!</v>
      </c>
      <c r="BU49" s="10" t="e">
        <f>D49-#REF!</f>
        <v>#REF!</v>
      </c>
      <c r="BV49" s="130" t="e">
        <f>F49-#REF!</f>
        <v>#REF!</v>
      </c>
    </row>
    <row r="50" spans="1:74" s="130" customFormat="1" ht="24" x14ac:dyDescent="0.2">
      <c r="A50" s="75"/>
      <c r="B50" s="160"/>
      <c r="C50" s="238" t="s">
        <v>660</v>
      </c>
      <c r="D50" s="225">
        <f t="shared" si="37"/>
        <v>1306302</v>
      </c>
      <c r="E50" s="215">
        <f t="shared" si="38"/>
        <v>1306302</v>
      </c>
      <c r="F50" s="215">
        <v>1306302</v>
      </c>
      <c r="G50" s="215">
        <f t="shared" si="39"/>
        <v>1306302</v>
      </c>
      <c r="H50" s="215">
        <f t="shared" si="40"/>
        <v>0</v>
      </c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>
        <v>0</v>
      </c>
      <c r="T50" s="215">
        <f t="shared" si="41"/>
        <v>0</v>
      </c>
      <c r="U50" s="215">
        <f t="shared" si="42"/>
        <v>0</v>
      </c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>
        <v>0</v>
      </c>
      <c r="AG50" s="215">
        <f t="shared" si="43"/>
        <v>0</v>
      </c>
      <c r="AH50" s="215">
        <f t="shared" si="44"/>
        <v>0</v>
      </c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>
        <v>0</v>
      </c>
      <c r="AT50" s="215">
        <f t="shared" si="45"/>
        <v>0</v>
      </c>
      <c r="AU50" s="215">
        <f t="shared" si="46"/>
        <v>0</v>
      </c>
      <c r="AV50" s="215"/>
      <c r="AW50" s="215"/>
      <c r="AX50" s="215"/>
      <c r="AY50" s="215"/>
      <c r="AZ50" s="215"/>
      <c r="BA50" s="215">
        <f t="shared" si="47"/>
        <v>0</v>
      </c>
      <c r="BB50" s="215">
        <f t="shared" si="48"/>
        <v>0</v>
      </c>
      <c r="BC50" s="215"/>
      <c r="BD50" s="215"/>
      <c r="BE50" s="215"/>
      <c r="BF50" s="215"/>
      <c r="BG50" s="215"/>
      <c r="BH50" s="215"/>
      <c r="BI50" s="215"/>
      <c r="BJ50" s="215"/>
      <c r="BK50" s="215"/>
      <c r="BL50" s="276"/>
      <c r="BM50" s="145" t="s">
        <v>527</v>
      </c>
      <c r="BN50" s="131"/>
      <c r="BO50" s="235" t="s">
        <v>691</v>
      </c>
      <c r="BP50" s="235" t="s">
        <v>691</v>
      </c>
      <c r="BT50" s="10" t="e">
        <f>D50-#REF!</f>
        <v>#REF!</v>
      </c>
      <c r="BU50" s="10" t="e">
        <f>D50-#REF!</f>
        <v>#REF!</v>
      </c>
      <c r="BV50" s="130" t="e">
        <f>F50-#REF!</f>
        <v>#REF!</v>
      </c>
    </row>
    <row r="51" spans="1:74" ht="24" customHeight="1" x14ac:dyDescent="0.2">
      <c r="A51" s="75">
        <v>90000518538</v>
      </c>
      <c r="B51" s="158" t="s">
        <v>288</v>
      </c>
      <c r="C51" s="260" t="s">
        <v>181</v>
      </c>
      <c r="D51" s="225">
        <f t="shared" si="37"/>
        <v>168925</v>
      </c>
      <c r="E51" s="213">
        <f t="shared" si="38"/>
        <v>168925</v>
      </c>
      <c r="F51" s="213">
        <v>168925</v>
      </c>
      <c r="G51" s="213">
        <f t="shared" si="39"/>
        <v>168925</v>
      </c>
      <c r="H51" s="213">
        <f t="shared" si="40"/>
        <v>0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>
        <v>0</v>
      </c>
      <c r="T51" s="213">
        <f t="shared" si="41"/>
        <v>0</v>
      </c>
      <c r="U51" s="213">
        <f t="shared" si="42"/>
        <v>0</v>
      </c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>
        <v>0</v>
      </c>
      <c r="AG51" s="213">
        <f t="shared" si="43"/>
        <v>0</v>
      </c>
      <c r="AH51" s="213">
        <f t="shared" si="44"/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>
        <v>0</v>
      </c>
      <c r="AT51" s="213">
        <f t="shared" si="45"/>
        <v>0</v>
      </c>
      <c r="AU51" s="213">
        <f t="shared" si="46"/>
        <v>0</v>
      </c>
      <c r="AV51" s="213"/>
      <c r="AW51" s="213"/>
      <c r="AX51" s="213"/>
      <c r="AY51" s="213"/>
      <c r="AZ51" s="213"/>
      <c r="BA51" s="213">
        <f t="shared" si="47"/>
        <v>0</v>
      </c>
      <c r="BB51" s="213">
        <f t="shared" si="48"/>
        <v>0</v>
      </c>
      <c r="BC51" s="213"/>
      <c r="BD51" s="213"/>
      <c r="BE51" s="213"/>
      <c r="BF51" s="213"/>
      <c r="BG51" s="213"/>
      <c r="BH51" s="213"/>
      <c r="BI51" s="213"/>
      <c r="BJ51" s="213"/>
      <c r="BK51" s="213"/>
      <c r="BL51" s="264"/>
      <c r="BM51" s="54" t="s">
        <v>425</v>
      </c>
      <c r="BN51" s="57"/>
      <c r="BO51" s="235" t="s">
        <v>694</v>
      </c>
      <c r="BP51" s="10" t="s">
        <v>695</v>
      </c>
      <c r="BT51" s="10" t="e">
        <f>D51-#REF!</f>
        <v>#REF!</v>
      </c>
      <c r="BU51" s="10" t="e">
        <f>D51-#REF!</f>
        <v>#REF!</v>
      </c>
      <c r="BV51" s="1" t="e">
        <f>F51-#REF!</f>
        <v>#REF!</v>
      </c>
    </row>
    <row r="52" spans="1:74" ht="39" customHeight="1" x14ac:dyDescent="0.2">
      <c r="A52" s="75"/>
      <c r="B52" s="158" t="s">
        <v>162</v>
      </c>
      <c r="C52" s="240" t="s">
        <v>163</v>
      </c>
      <c r="D52" s="225">
        <f t="shared" si="37"/>
        <v>50000</v>
      </c>
      <c r="E52" s="213">
        <f t="shared" si="38"/>
        <v>50000</v>
      </c>
      <c r="F52" s="213">
        <v>50000</v>
      </c>
      <c r="G52" s="213">
        <f t="shared" si="39"/>
        <v>50000</v>
      </c>
      <c r="H52" s="213">
        <f t="shared" si="40"/>
        <v>0</v>
      </c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>
        <v>0</v>
      </c>
      <c r="T52" s="213">
        <f t="shared" si="41"/>
        <v>0</v>
      </c>
      <c r="U52" s="213">
        <f t="shared" si="42"/>
        <v>0</v>
      </c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>
        <v>0</v>
      </c>
      <c r="AG52" s="213">
        <f t="shared" si="43"/>
        <v>0</v>
      </c>
      <c r="AH52" s="213">
        <f t="shared" si="44"/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>
        <v>0</v>
      </c>
      <c r="AT52" s="213">
        <f t="shared" si="45"/>
        <v>0</v>
      </c>
      <c r="AU52" s="213">
        <f t="shared" si="46"/>
        <v>0</v>
      </c>
      <c r="AV52" s="213"/>
      <c r="AW52" s="213"/>
      <c r="AX52" s="213"/>
      <c r="AY52" s="213"/>
      <c r="AZ52" s="213"/>
      <c r="BA52" s="213">
        <f t="shared" si="47"/>
        <v>0</v>
      </c>
      <c r="BB52" s="213">
        <f t="shared" si="48"/>
        <v>0</v>
      </c>
      <c r="BC52" s="213"/>
      <c r="BD52" s="213"/>
      <c r="BE52" s="213"/>
      <c r="BF52" s="213"/>
      <c r="BG52" s="213"/>
      <c r="BH52" s="213"/>
      <c r="BI52" s="213"/>
      <c r="BJ52" s="213"/>
      <c r="BK52" s="213"/>
      <c r="BL52" s="264"/>
      <c r="BM52" s="54" t="s">
        <v>314</v>
      </c>
      <c r="BN52" s="57"/>
      <c r="BO52" s="235" t="s">
        <v>688</v>
      </c>
      <c r="BP52" s="10" t="s">
        <v>689</v>
      </c>
      <c r="BT52" s="10" t="e">
        <f>D52-#REF!</f>
        <v>#REF!</v>
      </c>
      <c r="BU52" s="10" t="e">
        <f>D52-#REF!</f>
        <v>#REF!</v>
      </c>
      <c r="BV52" s="1" t="e">
        <f>F52-#REF!</f>
        <v>#REF!</v>
      </c>
    </row>
    <row r="53" spans="1:74" ht="12.75" x14ac:dyDescent="0.2">
      <c r="A53" s="75"/>
      <c r="B53" s="160"/>
      <c r="C53" s="240" t="s">
        <v>190</v>
      </c>
      <c r="D53" s="225">
        <f t="shared" si="37"/>
        <v>2100</v>
      </c>
      <c r="E53" s="213">
        <f t="shared" si="38"/>
        <v>2100</v>
      </c>
      <c r="F53" s="213">
        <v>2100</v>
      </c>
      <c r="G53" s="213">
        <f t="shared" si="39"/>
        <v>2100</v>
      </c>
      <c r="H53" s="213">
        <f t="shared" si="40"/>
        <v>0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>
        <v>0</v>
      </c>
      <c r="T53" s="213">
        <f t="shared" si="41"/>
        <v>0</v>
      </c>
      <c r="U53" s="213">
        <f t="shared" si="42"/>
        <v>0</v>
      </c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>
        <v>0</v>
      </c>
      <c r="AG53" s="213">
        <f t="shared" si="43"/>
        <v>0</v>
      </c>
      <c r="AH53" s="213">
        <f t="shared" si="44"/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>
        <v>0</v>
      </c>
      <c r="AT53" s="213">
        <f t="shared" si="45"/>
        <v>0</v>
      </c>
      <c r="AU53" s="213">
        <f t="shared" si="46"/>
        <v>0</v>
      </c>
      <c r="AV53" s="213"/>
      <c r="AW53" s="213"/>
      <c r="AX53" s="213"/>
      <c r="AY53" s="213"/>
      <c r="AZ53" s="213"/>
      <c r="BA53" s="213">
        <f t="shared" si="47"/>
        <v>0</v>
      </c>
      <c r="BB53" s="213">
        <f t="shared" si="48"/>
        <v>0</v>
      </c>
      <c r="BC53" s="213"/>
      <c r="BD53" s="213"/>
      <c r="BE53" s="213"/>
      <c r="BF53" s="213"/>
      <c r="BG53" s="213"/>
      <c r="BH53" s="213"/>
      <c r="BI53" s="213"/>
      <c r="BJ53" s="213"/>
      <c r="BK53" s="213"/>
      <c r="BL53" s="264"/>
      <c r="BM53" s="54" t="s">
        <v>315</v>
      </c>
      <c r="BN53" s="57"/>
      <c r="BO53" s="235" t="s">
        <v>688</v>
      </c>
      <c r="BP53" s="10" t="s">
        <v>689</v>
      </c>
      <c r="BT53" s="10" t="e">
        <f>D53-#REF!</f>
        <v>#REF!</v>
      </c>
      <c r="BU53" s="10" t="e">
        <f>D53-#REF!</f>
        <v>#REF!</v>
      </c>
      <c r="BV53" s="1" t="e">
        <f>F53-#REF!</f>
        <v>#REF!</v>
      </c>
    </row>
    <row r="54" spans="1:74" ht="12.75" x14ac:dyDescent="0.2">
      <c r="A54" s="75"/>
      <c r="B54" s="160"/>
      <c r="C54" s="240" t="s">
        <v>176</v>
      </c>
      <c r="D54" s="225">
        <f t="shared" si="37"/>
        <v>15782</v>
      </c>
      <c r="E54" s="213">
        <f t="shared" si="38"/>
        <v>15782</v>
      </c>
      <c r="F54" s="213">
        <v>15782</v>
      </c>
      <c r="G54" s="213">
        <f t="shared" si="39"/>
        <v>15782</v>
      </c>
      <c r="H54" s="213">
        <f t="shared" si="40"/>
        <v>0</v>
      </c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>
        <v>0</v>
      </c>
      <c r="T54" s="213">
        <f t="shared" si="41"/>
        <v>0</v>
      </c>
      <c r="U54" s="213">
        <f t="shared" si="42"/>
        <v>0</v>
      </c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>
        <v>0</v>
      </c>
      <c r="AG54" s="213">
        <f t="shared" si="43"/>
        <v>0</v>
      </c>
      <c r="AH54" s="213">
        <f t="shared" si="44"/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>
        <v>0</v>
      </c>
      <c r="AT54" s="213">
        <f t="shared" si="45"/>
        <v>0</v>
      </c>
      <c r="AU54" s="213">
        <f t="shared" si="46"/>
        <v>0</v>
      </c>
      <c r="AV54" s="213"/>
      <c r="AW54" s="213"/>
      <c r="AX54" s="213"/>
      <c r="AY54" s="213"/>
      <c r="AZ54" s="213"/>
      <c r="BA54" s="213">
        <f t="shared" si="47"/>
        <v>0</v>
      </c>
      <c r="BB54" s="213">
        <f t="shared" si="48"/>
        <v>0</v>
      </c>
      <c r="BC54" s="213"/>
      <c r="BD54" s="213"/>
      <c r="BE54" s="213"/>
      <c r="BF54" s="213"/>
      <c r="BG54" s="213"/>
      <c r="BH54" s="213"/>
      <c r="BI54" s="213"/>
      <c r="BJ54" s="213"/>
      <c r="BK54" s="213"/>
      <c r="BL54" s="264"/>
      <c r="BM54" s="54" t="s">
        <v>316</v>
      </c>
      <c r="BN54" s="57"/>
      <c r="BO54" s="235" t="s">
        <v>688</v>
      </c>
      <c r="BP54" s="10" t="s">
        <v>689</v>
      </c>
      <c r="BT54" s="10" t="e">
        <f>D54-#REF!</f>
        <v>#REF!</v>
      </c>
      <c r="BU54" s="10" t="e">
        <f>D54-#REF!</f>
        <v>#REF!</v>
      </c>
      <c r="BV54" s="1" t="e">
        <f>F54-#REF!</f>
        <v>#REF!</v>
      </c>
    </row>
    <row r="55" spans="1:74" s="118" customFormat="1" ht="36" x14ac:dyDescent="0.2">
      <c r="A55" s="75"/>
      <c r="B55" s="160"/>
      <c r="C55" s="240" t="s">
        <v>470</v>
      </c>
      <c r="D55" s="225">
        <f t="shared" si="37"/>
        <v>30000</v>
      </c>
      <c r="E55" s="213">
        <f t="shared" si="38"/>
        <v>30000</v>
      </c>
      <c r="F55" s="213">
        <v>30000</v>
      </c>
      <c r="G55" s="213">
        <f t="shared" si="39"/>
        <v>30000</v>
      </c>
      <c r="H55" s="213">
        <f t="shared" si="40"/>
        <v>0</v>
      </c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>
        <v>0</v>
      </c>
      <c r="T55" s="213">
        <f t="shared" si="41"/>
        <v>0</v>
      </c>
      <c r="U55" s="213">
        <f t="shared" si="42"/>
        <v>0</v>
      </c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>
        <v>0</v>
      </c>
      <c r="AG55" s="213">
        <f t="shared" si="43"/>
        <v>0</v>
      </c>
      <c r="AH55" s="213">
        <f t="shared" si="44"/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>
        <v>0</v>
      </c>
      <c r="AT55" s="213">
        <f t="shared" si="45"/>
        <v>0</v>
      </c>
      <c r="AU55" s="213">
        <f t="shared" si="46"/>
        <v>0</v>
      </c>
      <c r="AV55" s="213"/>
      <c r="AW55" s="213"/>
      <c r="AX55" s="213"/>
      <c r="AY55" s="213"/>
      <c r="AZ55" s="213"/>
      <c r="BA55" s="213">
        <f t="shared" si="47"/>
        <v>0</v>
      </c>
      <c r="BB55" s="213">
        <f t="shared" si="48"/>
        <v>0</v>
      </c>
      <c r="BC55" s="213"/>
      <c r="BD55" s="213"/>
      <c r="BE55" s="213"/>
      <c r="BF55" s="213"/>
      <c r="BG55" s="213"/>
      <c r="BH55" s="213"/>
      <c r="BI55" s="213"/>
      <c r="BJ55" s="213"/>
      <c r="BK55" s="213"/>
      <c r="BL55" s="264"/>
      <c r="BM55" s="54" t="s">
        <v>471</v>
      </c>
      <c r="BN55" s="57"/>
      <c r="BO55" s="235" t="s">
        <v>688</v>
      </c>
      <c r="BP55" s="10" t="s">
        <v>689</v>
      </c>
      <c r="BT55" s="10" t="e">
        <f>D55-#REF!</f>
        <v>#REF!</v>
      </c>
      <c r="BU55" s="10" t="e">
        <f>D55-#REF!</f>
        <v>#REF!</v>
      </c>
      <c r="BV55" s="118" t="e">
        <f>F55-#REF!</f>
        <v>#REF!</v>
      </c>
    </row>
    <row r="56" spans="1:74" s="130" customFormat="1" ht="36" x14ac:dyDescent="0.2">
      <c r="A56" s="75"/>
      <c r="B56" s="160"/>
      <c r="C56" s="240" t="s">
        <v>593</v>
      </c>
      <c r="D56" s="225">
        <f t="shared" si="37"/>
        <v>6000</v>
      </c>
      <c r="E56" s="213">
        <f t="shared" si="38"/>
        <v>6000</v>
      </c>
      <c r="F56" s="213">
        <v>6000</v>
      </c>
      <c r="G56" s="213">
        <f t="shared" si="39"/>
        <v>6000</v>
      </c>
      <c r="H56" s="213">
        <f t="shared" si="40"/>
        <v>0</v>
      </c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>
        <v>0</v>
      </c>
      <c r="T56" s="213">
        <f t="shared" si="41"/>
        <v>0</v>
      </c>
      <c r="U56" s="213">
        <f t="shared" si="42"/>
        <v>0</v>
      </c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>
        <v>0</v>
      </c>
      <c r="AG56" s="213">
        <f t="shared" si="43"/>
        <v>0</v>
      </c>
      <c r="AH56" s="213">
        <f t="shared" si="44"/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>
        <v>0</v>
      </c>
      <c r="AT56" s="213">
        <f t="shared" si="45"/>
        <v>0</v>
      </c>
      <c r="AU56" s="213">
        <f t="shared" si="46"/>
        <v>0</v>
      </c>
      <c r="AV56" s="213"/>
      <c r="AW56" s="213"/>
      <c r="AX56" s="213"/>
      <c r="AY56" s="213"/>
      <c r="AZ56" s="213"/>
      <c r="BA56" s="213">
        <f t="shared" si="47"/>
        <v>0</v>
      </c>
      <c r="BB56" s="213">
        <f t="shared" si="48"/>
        <v>0</v>
      </c>
      <c r="BC56" s="213"/>
      <c r="BD56" s="213"/>
      <c r="BE56" s="213"/>
      <c r="BF56" s="213"/>
      <c r="BG56" s="213"/>
      <c r="BH56" s="213"/>
      <c r="BI56" s="213"/>
      <c r="BJ56" s="213"/>
      <c r="BK56" s="213"/>
      <c r="BL56" s="264"/>
      <c r="BM56" s="54" t="s">
        <v>607</v>
      </c>
      <c r="BN56" s="57"/>
      <c r="BO56" s="235" t="s">
        <v>688</v>
      </c>
      <c r="BP56" s="10" t="s">
        <v>689</v>
      </c>
      <c r="BT56" s="10" t="e">
        <f>D56-#REF!</f>
        <v>#REF!</v>
      </c>
      <c r="BU56" s="10" t="e">
        <f>D56-#REF!</f>
        <v>#REF!</v>
      </c>
      <c r="BV56" s="130" t="e">
        <f>F56-#REF!</f>
        <v>#REF!</v>
      </c>
    </row>
    <row r="57" spans="1:74" ht="10.5" customHeight="1" thickBot="1" x14ac:dyDescent="0.25">
      <c r="A57" s="91"/>
      <c r="B57" s="168"/>
      <c r="C57" s="190"/>
      <c r="D57" s="227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77"/>
      <c r="BM57" s="50"/>
      <c r="BN57" s="58"/>
      <c r="BT57" s="10" t="e">
        <f>D57-#REF!</f>
        <v>#REF!</v>
      </c>
      <c r="BU57" s="10" t="e">
        <f>D57-#REF!</f>
        <v>#REF!</v>
      </c>
      <c r="BV57" s="1" t="e">
        <f>F57-#REF!</f>
        <v>#REF!</v>
      </c>
    </row>
    <row r="58" spans="1:74" ht="12.75" thickBot="1" x14ac:dyDescent="0.25">
      <c r="A58" s="140" t="s">
        <v>9</v>
      </c>
      <c r="B58" s="90" t="s">
        <v>10</v>
      </c>
      <c r="C58" s="189"/>
      <c r="D58" s="228">
        <f t="shared" ref="D58:E58" si="49">SUM(D59:D66)</f>
        <v>4945765</v>
      </c>
      <c r="E58" s="267">
        <f t="shared" si="49"/>
        <v>4949128</v>
      </c>
      <c r="F58" s="267">
        <f>SUM(F59:F66)</f>
        <v>4172116</v>
      </c>
      <c r="G58" s="267">
        <f t="shared" ref="G58:BL58" si="50">SUM(G59:G66)</f>
        <v>4216191</v>
      </c>
      <c r="H58" s="267">
        <f t="shared" si="50"/>
        <v>44075</v>
      </c>
      <c r="I58" s="267">
        <f t="shared" si="50"/>
        <v>0</v>
      </c>
      <c r="J58" s="267">
        <f t="shared" si="50"/>
        <v>0</v>
      </c>
      <c r="K58" s="267">
        <f t="shared" si="50"/>
        <v>0</v>
      </c>
      <c r="L58" s="267">
        <f t="shared" si="50"/>
        <v>0</v>
      </c>
      <c r="M58" s="267">
        <f t="shared" si="50"/>
        <v>38066</v>
      </c>
      <c r="N58" s="267">
        <f t="shared" si="50"/>
        <v>6009</v>
      </c>
      <c r="O58" s="267">
        <f t="shared" si="50"/>
        <v>0</v>
      </c>
      <c r="P58" s="267">
        <f t="shared" si="50"/>
        <v>0</v>
      </c>
      <c r="Q58" s="267">
        <f t="shared" si="50"/>
        <v>0</v>
      </c>
      <c r="R58" s="267">
        <f t="shared" si="50"/>
        <v>0</v>
      </c>
      <c r="S58" s="267">
        <f t="shared" si="50"/>
        <v>773649</v>
      </c>
      <c r="T58" s="267">
        <f t="shared" si="50"/>
        <v>751970</v>
      </c>
      <c r="U58" s="267">
        <f t="shared" si="50"/>
        <v>-21679</v>
      </c>
      <c r="V58" s="267">
        <f t="shared" si="50"/>
        <v>-21679</v>
      </c>
      <c r="W58" s="267">
        <f t="shared" si="50"/>
        <v>0</v>
      </c>
      <c r="X58" s="267">
        <f t="shared" si="50"/>
        <v>0</v>
      </c>
      <c r="Y58" s="267">
        <f t="shared" si="50"/>
        <v>0</v>
      </c>
      <c r="Z58" s="267">
        <f t="shared" si="50"/>
        <v>0</v>
      </c>
      <c r="AA58" s="267">
        <f t="shared" si="50"/>
        <v>0</v>
      </c>
      <c r="AB58" s="267">
        <f t="shared" si="50"/>
        <v>0</v>
      </c>
      <c r="AC58" s="267">
        <f t="shared" si="50"/>
        <v>0</v>
      </c>
      <c r="AD58" s="267">
        <f t="shared" si="50"/>
        <v>0</v>
      </c>
      <c r="AE58" s="267">
        <f t="shared" si="50"/>
        <v>0</v>
      </c>
      <c r="AF58" s="267">
        <f t="shared" si="50"/>
        <v>0</v>
      </c>
      <c r="AG58" s="267">
        <f t="shared" si="50"/>
        <v>0</v>
      </c>
      <c r="AH58" s="267">
        <f t="shared" si="50"/>
        <v>0</v>
      </c>
      <c r="AI58" s="267">
        <f t="shared" si="50"/>
        <v>0</v>
      </c>
      <c r="AJ58" s="267">
        <f t="shared" si="50"/>
        <v>0</v>
      </c>
      <c r="AK58" s="267">
        <f t="shared" si="50"/>
        <v>0</v>
      </c>
      <c r="AL58" s="267">
        <f t="shared" si="50"/>
        <v>0</v>
      </c>
      <c r="AM58" s="267">
        <f t="shared" si="50"/>
        <v>0</v>
      </c>
      <c r="AN58" s="267">
        <f t="shared" si="50"/>
        <v>0</v>
      </c>
      <c r="AO58" s="267">
        <f t="shared" si="50"/>
        <v>0</v>
      </c>
      <c r="AP58" s="267">
        <f t="shared" si="50"/>
        <v>0</v>
      </c>
      <c r="AQ58" s="267">
        <f t="shared" si="50"/>
        <v>0</v>
      </c>
      <c r="AR58" s="267">
        <f t="shared" si="50"/>
        <v>0</v>
      </c>
      <c r="AS58" s="267">
        <f t="shared" si="50"/>
        <v>0</v>
      </c>
      <c r="AT58" s="267">
        <f t="shared" si="50"/>
        <v>0</v>
      </c>
      <c r="AU58" s="267">
        <f t="shared" si="50"/>
        <v>0</v>
      </c>
      <c r="AV58" s="267">
        <f t="shared" si="50"/>
        <v>0</v>
      </c>
      <c r="AW58" s="267">
        <f t="shared" si="50"/>
        <v>0</v>
      </c>
      <c r="AX58" s="267">
        <f t="shared" si="50"/>
        <v>0</v>
      </c>
      <c r="AY58" s="267">
        <f t="shared" si="50"/>
        <v>0</v>
      </c>
      <c r="AZ58" s="267">
        <f t="shared" si="50"/>
        <v>0</v>
      </c>
      <c r="BA58" s="267">
        <f t="shared" si="50"/>
        <v>-19033</v>
      </c>
      <c r="BB58" s="267">
        <f t="shared" si="50"/>
        <v>-19033</v>
      </c>
      <c r="BC58" s="267">
        <f t="shared" si="50"/>
        <v>-19033</v>
      </c>
      <c r="BD58" s="267">
        <f t="shared" si="50"/>
        <v>0</v>
      </c>
      <c r="BE58" s="267">
        <f t="shared" si="50"/>
        <v>0</v>
      </c>
      <c r="BF58" s="267">
        <f t="shared" si="50"/>
        <v>0</v>
      </c>
      <c r="BG58" s="267">
        <f t="shared" si="50"/>
        <v>0</v>
      </c>
      <c r="BH58" s="267">
        <f t="shared" si="50"/>
        <v>0</v>
      </c>
      <c r="BI58" s="267">
        <f t="shared" si="50"/>
        <v>0</v>
      </c>
      <c r="BJ58" s="267">
        <f t="shared" si="50"/>
        <v>0</v>
      </c>
      <c r="BK58" s="267">
        <f t="shared" si="50"/>
        <v>0</v>
      </c>
      <c r="BL58" s="275">
        <f t="shared" si="50"/>
        <v>0</v>
      </c>
      <c r="BM58" s="7"/>
      <c r="BN58" s="59"/>
      <c r="BT58" s="10" t="e">
        <f>D58-#REF!</f>
        <v>#REF!</v>
      </c>
      <c r="BU58" s="10" t="e">
        <f>D58-#REF!</f>
        <v>#REF!</v>
      </c>
      <c r="BV58" s="1" t="e">
        <f>F58-#REF!</f>
        <v>#REF!</v>
      </c>
    </row>
    <row r="59" spans="1:74" ht="12.75" customHeight="1" thickTop="1" x14ac:dyDescent="0.2">
      <c r="A59" s="75">
        <v>90000056357</v>
      </c>
      <c r="B59" s="164" t="s">
        <v>5</v>
      </c>
      <c r="C59" s="191" t="s">
        <v>254</v>
      </c>
      <c r="D59" s="225">
        <f t="shared" ref="D59:D65" si="51">F59+S59+AF59+AS59+AZ59</f>
        <v>13197</v>
      </c>
      <c r="E59" s="215">
        <f t="shared" ref="E59:E65" si="52">G59+T59+AG59+AT59+BA59</f>
        <v>13197</v>
      </c>
      <c r="F59" s="217">
        <v>13197</v>
      </c>
      <c r="G59" s="217">
        <f t="shared" ref="G59:G65" si="53">F59+H59</f>
        <v>13197</v>
      </c>
      <c r="H59" s="217">
        <f t="shared" ref="H59:H65" si="54">SUM(I59:R59)</f>
        <v>0</v>
      </c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>
        <v>0</v>
      </c>
      <c r="T59" s="217">
        <f t="shared" ref="T59:T65" si="55">S59+U59</f>
        <v>0</v>
      </c>
      <c r="U59" s="217">
        <f t="shared" ref="U59:U65" si="56">SUM(V59:AE59)</f>
        <v>0</v>
      </c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>
        <v>0</v>
      </c>
      <c r="AG59" s="217">
        <f t="shared" ref="AG59:AG65" si="57">AF59+AH59</f>
        <v>0</v>
      </c>
      <c r="AH59" s="217">
        <f t="shared" ref="AH59:AH65" si="58">SUM(AI59:AR59)</f>
        <v>0</v>
      </c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>
        <v>0</v>
      </c>
      <c r="AT59" s="217">
        <f t="shared" ref="AT59:AT65" si="59">AS59+AU59</f>
        <v>0</v>
      </c>
      <c r="AU59" s="217">
        <f t="shared" ref="AU59:AU65" si="60">SUM(AV59:AY59)</f>
        <v>0</v>
      </c>
      <c r="AV59" s="217"/>
      <c r="AW59" s="217"/>
      <c r="AX59" s="217"/>
      <c r="AY59" s="217"/>
      <c r="AZ59" s="217"/>
      <c r="BA59" s="217">
        <f t="shared" ref="BA59:BA65" si="61">AZ59+BB59</f>
        <v>0</v>
      </c>
      <c r="BB59" s="217">
        <f t="shared" ref="BB59:BB65" si="62">SUM(BC59:BL59)</f>
        <v>0</v>
      </c>
      <c r="BC59" s="217"/>
      <c r="BD59" s="217"/>
      <c r="BE59" s="217"/>
      <c r="BF59" s="217"/>
      <c r="BG59" s="217"/>
      <c r="BH59" s="217"/>
      <c r="BI59" s="217"/>
      <c r="BJ59" s="217"/>
      <c r="BK59" s="217"/>
      <c r="BL59" s="331"/>
      <c r="BM59" s="135" t="s">
        <v>310</v>
      </c>
      <c r="BN59" s="136" t="s">
        <v>534</v>
      </c>
      <c r="BO59" s="235" t="s">
        <v>690</v>
      </c>
      <c r="BP59" s="10" t="s">
        <v>690</v>
      </c>
      <c r="BT59" s="10" t="e">
        <f>D59-#REF!</f>
        <v>#REF!</v>
      </c>
      <c r="BU59" s="10" t="e">
        <f>D59-#REF!</f>
        <v>#REF!</v>
      </c>
      <c r="BV59" s="1" t="e">
        <f>F59-#REF!</f>
        <v>#REF!</v>
      </c>
    </row>
    <row r="60" spans="1:74" s="87" customFormat="1" ht="24" x14ac:dyDescent="0.2">
      <c r="A60" s="75"/>
      <c r="B60" s="159"/>
      <c r="C60" s="236" t="s">
        <v>255</v>
      </c>
      <c r="D60" s="225">
        <f t="shared" si="51"/>
        <v>22340</v>
      </c>
      <c r="E60" s="213">
        <f t="shared" si="52"/>
        <v>22340</v>
      </c>
      <c r="F60" s="213">
        <v>22340</v>
      </c>
      <c r="G60" s="213">
        <f t="shared" si="53"/>
        <v>22340</v>
      </c>
      <c r="H60" s="213">
        <f t="shared" si="54"/>
        <v>0</v>
      </c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>
        <v>0</v>
      </c>
      <c r="T60" s="213">
        <f t="shared" si="55"/>
        <v>0</v>
      </c>
      <c r="U60" s="213">
        <f t="shared" si="56"/>
        <v>0</v>
      </c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>
        <v>0</v>
      </c>
      <c r="AG60" s="213">
        <f t="shared" si="57"/>
        <v>0</v>
      </c>
      <c r="AH60" s="213">
        <f t="shared" si="58"/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>
        <v>0</v>
      </c>
      <c r="AT60" s="213">
        <f t="shared" si="59"/>
        <v>0</v>
      </c>
      <c r="AU60" s="213">
        <f t="shared" si="60"/>
        <v>0</v>
      </c>
      <c r="AV60" s="213"/>
      <c r="AW60" s="213"/>
      <c r="AX60" s="213"/>
      <c r="AY60" s="213"/>
      <c r="AZ60" s="213"/>
      <c r="BA60" s="213">
        <f t="shared" si="61"/>
        <v>0</v>
      </c>
      <c r="BB60" s="213">
        <f t="shared" si="62"/>
        <v>0</v>
      </c>
      <c r="BC60" s="213"/>
      <c r="BD60" s="213"/>
      <c r="BE60" s="213"/>
      <c r="BF60" s="213"/>
      <c r="BG60" s="213"/>
      <c r="BH60" s="213"/>
      <c r="BI60" s="213"/>
      <c r="BJ60" s="213"/>
      <c r="BK60" s="213"/>
      <c r="BL60" s="264"/>
      <c r="BM60" s="54" t="s">
        <v>311</v>
      </c>
      <c r="BN60" s="57" t="s">
        <v>534</v>
      </c>
      <c r="BO60" s="235" t="s">
        <v>690</v>
      </c>
      <c r="BP60" s="10" t="s">
        <v>690</v>
      </c>
      <c r="BT60" s="10" t="e">
        <f>D60-#REF!</f>
        <v>#REF!</v>
      </c>
      <c r="BU60" s="10" t="e">
        <f>D60-#REF!</f>
        <v>#REF!</v>
      </c>
      <c r="BV60" s="87" t="e">
        <f>F60-#REF!</f>
        <v>#REF!</v>
      </c>
    </row>
    <row r="61" spans="1:74" ht="24" x14ac:dyDescent="0.2">
      <c r="A61" s="75"/>
      <c r="B61" s="159"/>
      <c r="C61" s="236" t="s">
        <v>220</v>
      </c>
      <c r="D61" s="225">
        <f t="shared" si="51"/>
        <v>3029962</v>
      </c>
      <c r="E61" s="213">
        <f t="shared" si="52"/>
        <v>3035971</v>
      </c>
      <c r="F61" s="213">
        <v>3029962</v>
      </c>
      <c r="G61" s="213">
        <f t="shared" si="53"/>
        <v>3035971</v>
      </c>
      <c r="H61" s="213">
        <f t="shared" si="54"/>
        <v>6009</v>
      </c>
      <c r="I61" s="213"/>
      <c r="J61" s="213"/>
      <c r="K61" s="213"/>
      <c r="L61" s="213"/>
      <c r="M61" s="213"/>
      <c r="N61" s="213">
        <v>6009</v>
      </c>
      <c r="O61" s="213"/>
      <c r="P61" s="213"/>
      <c r="Q61" s="213"/>
      <c r="R61" s="213"/>
      <c r="S61" s="213">
        <v>0</v>
      </c>
      <c r="T61" s="213">
        <f t="shared" si="55"/>
        <v>0</v>
      </c>
      <c r="U61" s="213">
        <f t="shared" si="56"/>
        <v>0</v>
      </c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>
        <v>0</v>
      </c>
      <c r="AG61" s="213">
        <f t="shared" si="57"/>
        <v>0</v>
      </c>
      <c r="AH61" s="213">
        <f t="shared" si="58"/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>
        <v>0</v>
      </c>
      <c r="AT61" s="213">
        <f t="shared" si="59"/>
        <v>0</v>
      </c>
      <c r="AU61" s="213">
        <f t="shared" si="60"/>
        <v>0</v>
      </c>
      <c r="AV61" s="213"/>
      <c r="AW61" s="213"/>
      <c r="AX61" s="213"/>
      <c r="AY61" s="213"/>
      <c r="AZ61" s="213"/>
      <c r="BA61" s="213">
        <f t="shared" si="61"/>
        <v>0</v>
      </c>
      <c r="BB61" s="213">
        <f t="shared" si="62"/>
        <v>0</v>
      </c>
      <c r="BC61" s="213"/>
      <c r="BD61" s="213"/>
      <c r="BE61" s="213"/>
      <c r="BF61" s="213"/>
      <c r="BG61" s="213"/>
      <c r="BH61" s="213"/>
      <c r="BI61" s="213"/>
      <c r="BJ61" s="213"/>
      <c r="BK61" s="213"/>
      <c r="BL61" s="264"/>
      <c r="BM61" s="54" t="s">
        <v>732</v>
      </c>
      <c r="BN61" s="57" t="s">
        <v>532</v>
      </c>
      <c r="BO61" s="235" t="s">
        <v>690</v>
      </c>
      <c r="BP61" s="10" t="s">
        <v>690</v>
      </c>
      <c r="BT61" s="10" t="e">
        <f>D61-#REF!</f>
        <v>#REF!</v>
      </c>
      <c r="BU61" s="10" t="e">
        <f>D61-#REF!</f>
        <v>#REF!</v>
      </c>
      <c r="BV61" s="1" t="e">
        <f>F61-#REF!</f>
        <v>#REF!</v>
      </c>
    </row>
    <row r="62" spans="1:74" ht="24" x14ac:dyDescent="0.2">
      <c r="A62" s="75"/>
      <c r="B62" s="159"/>
      <c r="C62" s="236" t="s">
        <v>704</v>
      </c>
      <c r="D62" s="225">
        <f t="shared" si="51"/>
        <v>1558293</v>
      </c>
      <c r="E62" s="213">
        <f t="shared" si="52"/>
        <v>1536614</v>
      </c>
      <c r="F62" s="213">
        <v>784644</v>
      </c>
      <c r="G62" s="213">
        <f t="shared" si="53"/>
        <v>784644</v>
      </c>
      <c r="H62" s="213">
        <f t="shared" si="54"/>
        <v>0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>
        <v>773649</v>
      </c>
      <c r="T62" s="213">
        <f t="shared" si="55"/>
        <v>751970</v>
      </c>
      <c r="U62" s="213">
        <f t="shared" si="56"/>
        <v>-21679</v>
      </c>
      <c r="V62" s="213">
        <v>-21679</v>
      </c>
      <c r="W62" s="213"/>
      <c r="X62" s="213"/>
      <c r="Y62" s="213"/>
      <c r="Z62" s="213"/>
      <c r="AA62" s="213"/>
      <c r="AB62" s="213"/>
      <c r="AC62" s="213"/>
      <c r="AD62" s="213"/>
      <c r="AE62" s="213"/>
      <c r="AF62" s="213">
        <v>0</v>
      </c>
      <c r="AG62" s="213">
        <f t="shared" si="57"/>
        <v>0</v>
      </c>
      <c r="AH62" s="213">
        <f t="shared" si="58"/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>
        <v>0</v>
      </c>
      <c r="AT62" s="213">
        <f t="shared" si="59"/>
        <v>0</v>
      </c>
      <c r="AU62" s="213">
        <f t="shared" si="60"/>
        <v>0</v>
      </c>
      <c r="AV62" s="213"/>
      <c r="AW62" s="213"/>
      <c r="AX62" s="213"/>
      <c r="AY62" s="213"/>
      <c r="AZ62" s="213"/>
      <c r="BA62" s="213">
        <f t="shared" si="61"/>
        <v>0</v>
      </c>
      <c r="BB62" s="213">
        <f t="shared" si="62"/>
        <v>0</v>
      </c>
      <c r="BC62" s="213"/>
      <c r="BD62" s="213"/>
      <c r="BE62" s="213"/>
      <c r="BF62" s="213"/>
      <c r="BG62" s="213"/>
      <c r="BH62" s="213"/>
      <c r="BI62" s="213"/>
      <c r="BJ62" s="213"/>
      <c r="BK62" s="213"/>
      <c r="BL62" s="264"/>
      <c r="BM62" s="54" t="s">
        <v>312</v>
      </c>
      <c r="BN62" s="57" t="s">
        <v>421</v>
      </c>
      <c r="BO62" s="235" t="s">
        <v>690</v>
      </c>
      <c r="BP62" s="10" t="s">
        <v>690</v>
      </c>
      <c r="BT62" s="10" t="e">
        <f>D62-#REF!</f>
        <v>#REF!</v>
      </c>
      <c r="BU62" s="10" t="e">
        <f>D62-#REF!</f>
        <v>#REF!</v>
      </c>
      <c r="BV62" s="1" t="e">
        <f>F62-#REF!</f>
        <v>#REF!</v>
      </c>
    </row>
    <row r="63" spans="1:74" s="130" customFormat="1" ht="48" x14ac:dyDescent="0.2">
      <c r="A63" s="75"/>
      <c r="B63" s="159"/>
      <c r="C63" s="374" t="s">
        <v>800</v>
      </c>
      <c r="D63" s="225"/>
      <c r="E63" s="213">
        <f t="shared" si="52"/>
        <v>19033</v>
      </c>
      <c r="F63" s="213"/>
      <c r="G63" s="213">
        <f t="shared" ref="G63" si="63">F63+H63</f>
        <v>38066</v>
      </c>
      <c r="H63" s="213">
        <f t="shared" ref="H63" si="64">SUM(I63:R63)</f>
        <v>38066</v>
      </c>
      <c r="I63" s="213"/>
      <c r="J63" s="213"/>
      <c r="K63" s="213"/>
      <c r="L63" s="213"/>
      <c r="M63" s="213">
        <v>38066</v>
      </c>
      <c r="N63" s="213"/>
      <c r="O63" s="213"/>
      <c r="P63" s="213"/>
      <c r="Q63" s="213"/>
      <c r="R63" s="213"/>
      <c r="S63" s="213"/>
      <c r="T63" s="213">
        <f t="shared" ref="T63" si="65">S63+U63</f>
        <v>0</v>
      </c>
      <c r="U63" s="213">
        <f t="shared" ref="U63" si="66">SUM(V63:AE63)</f>
        <v>0</v>
      </c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>
        <f t="shared" ref="AG63" si="67">AF63+AH63</f>
        <v>0</v>
      </c>
      <c r="AH63" s="213">
        <f t="shared" ref="AH63" si="68">SUM(AI63:AR63)</f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>
        <f t="shared" ref="AT63" si="69">AS63+AU63</f>
        <v>0</v>
      </c>
      <c r="AU63" s="213">
        <f t="shared" ref="AU63" si="70">SUM(AV63:AY63)</f>
        <v>0</v>
      </c>
      <c r="AV63" s="213"/>
      <c r="AW63" s="213"/>
      <c r="AX63" s="213"/>
      <c r="AY63" s="213"/>
      <c r="AZ63" s="213"/>
      <c r="BA63" s="213">
        <f t="shared" ref="BA63" si="71">AZ63+BB63</f>
        <v>-19033</v>
      </c>
      <c r="BB63" s="213">
        <f t="shared" ref="BB63" si="72">SUM(BC63:BL63)</f>
        <v>-19033</v>
      </c>
      <c r="BC63" s="213">
        <v>-19033</v>
      </c>
      <c r="BD63" s="213"/>
      <c r="BE63" s="213"/>
      <c r="BF63" s="213"/>
      <c r="BG63" s="213"/>
      <c r="BH63" s="213"/>
      <c r="BI63" s="213"/>
      <c r="BJ63" s="213"/>
      <c r="BK63" s="213"/>
      <c r="BL63" s="264"/>
      <c r="BM63" s="54" t="s">
        <v>801</v>
      </c>
      <c r="BN63" s="57"/>
      <c r="BO63" s="235"/>
      <c r="BP63" s="10"/>
      <c r="BT63" s="10"/>
      <c r="BU63" s="10"/>
    </row>
    <row r="64" spans="1:74" ht="24" customHeight="1" x14ac:dyDescent="0.2">
      <c r="A64" s="75">
        <v>40003275333</v>
      </c>
      <c r="B64" s="158" t="s">
        <v>296</v>
      </c>
      <c r="C64" s="285" t="s">
        <v>240</v>
      </c>
      <c r="D64" s="225">
        <f t="shared" si="51"/>
        <v>112653</v>
      </c>
      <c r="E64" s="213">
        <f t="shared" si="52"/>
        <v>112653</v>
      </c>
      <c r="F64" s="213">
        <v>112653</v>
      </c>
      <c r="G64" s="213">
        <f t="shared" si="53"/>
        <v>112653</v>
      </c>
      <c r="H64" s="213">
        <f t="shared" si="54"/>
        <v>0</v>
      </c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>
        <v>0</v>
      </c>
      <c r="T64" s="213">
        <f t="shared" si="55"/>
        <v>0</v>
      </c>
      <c r="U64" s="213">
        <f t="shared" si="56"/>
        <v>0</v>
      </c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>
        <v>0</v>
      </c>
      <c r="AG64" s="213">
        <f t="shared" si="57"/>
        <v>0</v>
      </c>
      <c r="AH64" s="213">
        <f t="shared" si="58"/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>
        <v>0</v>
      </c>
      <c r="AT64" s="213">
        <f t="shared" si="59"/>
        <v>0</v>
      </c>
      <c r="AU64" s="213">
        <f t="shared" si="60"/>
        <v>0</v>
      </c>
      <c r="AV64" s="213"/>
      <c r="AW64" s="213"/>
      <c r="AX64" s="213"/>
      <c r="AY64" s="213"/>
      <c r="AZ64" s="213"/>
      <c r="BA64" s="213">
        <f t="shared" si="61"/>
        <v>0</v>
      </c>
      <c r="BB64" s="213">
        <f t="shared" si="62"/>
        <v>0</v>
      </c>
      <c r="BC64" s="213"/>
      <c r="BD64" s="213"/>
      <c r="BE64" s="213"/>
      <c r="BF64" s="213"/>
      <c r="BG64" s="213"/>
      <c r="BH64" s="213"/>
      <c r="BI64" s="213"/>
      <c r="BJ64" s="213"/>
      <c r="BK64" s="213"/>
      <c r="BL64" s="264"/>
      <c r="BM64" s="54" t="s">
        <v>313</v>
      </c>
      <c r="BN64" s="57"/>
      <c r="BO64" s="235" t="s">
        <v>694</v>
      </c>
      <c r="BP64" s="10" t="s">
        <v>695</v>
      </c>
      <c r="BQ64" s="130"/>
      <c r="BR64" s="262"/>
      <c r="BT64" s="10" t="e">
        <f>D64-#REF!</f>
        <v>#REF!</v>
      </c>
      <c r="BU64" s="10" t="e">
        <f>D64-#REF!</f>
        <v>#REF!</v>
      </c>
      <c r="BV64" s="1" t="e">
        <f>F64-#REF!</f>
        <v>#REF!</v>
      </c>
    </row>
    <row r="65" spans="1:74" ht="24" x14ac:dyDescent="0.2">
      <c r="A65" s="75"/>
      <c r="B65" s="160"/>
      <c r="C65" s="285" t="s">
        <v>297</v>
      </c>
      <c r="D65" s="225">
        <f t="shared" si="51"/>
        <v>209320</v>
      </c>
      <c r="E65" s="213">
        <f t="shared" si="52"/>
        <v>209320</v>
      </c>
      <c r="F65" s="213">
        <v>209320</v>
      </c>
      <c r="G65" s="213">
        <f t="shared" si="53"/>
        <v>209320</v>
      </c>
      <c r="H65" s="213">
        <f t="shared" si="54"/>
        <v>0</v>
      </c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>
        <v>0</v>
      </c>
      <c r="T65" s="213">
        <f t="shared" si="55"/>
        <v>0</v>
      </c>
      <c r="U65" s="213">
        <f t="shared" si="56"/>
        <v>0</v>
      </c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>
        <v>0</v>
      </c>
      <c r="AG65" s="213">
        <f t="shared" si="57"/>
        <v>0</v>
      </c>
      <c r="AH65" s="213">
        <f t="shared" si="58"/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>
        <v>0</v>
      </c>
      <c r="AT65" s="213">
        <f t="shared" si="59"/>
        <v>0</v>
      </c>
      <c r="AU65" s="213">
        <f t="shared" si="60"/>
        <v>0</v>
      </c>
      <c r="AV65" s="213"/>
      <c r="AW65" s="213"/>
      <c r="AX65" s="213"/>
      <c r="AY65" s="213"/>
      <c r="AZ65" s="213"/>
      <c r="BA65" s="213">
        <f t="shared" si="61"/>
        <v>0</v>
      </c>
      <c r="BB65" s="213">
        <f t="shared" si="62"/>
        <v>0</v>
      </c>
      <c r="BC65" s="213"/>
      <c r="BD65" s="213"/>
      <c r="BE65" s="213"/>
      <c r="BF65" s="213"/>
      <c r="BG65" s="213"/>
      <c r="BH65" s="213"/>
      <c r="BI65" s="213"/>
      <c r="BJ65" s="213"/>
      <c r="BK65" s="213"/>
      <c r="BL65" s="264"/>
      <c r="BM65" s="54" t="s">
        <v>333</v>
      </c>
      <c r="BN65" s="57"/>
      <c r="BO65" s="235" t="s">
        <v>694</v>
      </c>
      <c r="BP65" s="10" t="s">
        <v>695</v>
      </c>
      <c r="BQ65" s="130"/>
      <c r="BR65" s="262"/>
      <c r="BT65" s="10" t="e">
        <f>D65-#REF!</f>
        <v>#REF!</v>
      </c>
      <c r="BU65" s="10" t="e">
        <f>D65-#REF!</f>
        <v>#REF!</v>
      </c>
      <c r="BV65" s="1" t="e">
        <f>F65-#REF!</f>
        <v>#REF!</v>
      </c>
    </row>
    <row r="66" spans="1:74" ht="12.75" thickBot="1" x14ac:dyDescent="0.25">
      <c r="A66" s="75"/>
      <c r="B66" s="141"/>
      <c r="C66" s="190"/>
      <c r="D66" s="227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77"/>
      <c r="BM66" s="50"/>
      <c r="BN66" s="58"/>
      <c r="BO66" s="235"/>
      <c r="BP66" s="10"/>
      <c r="BT66" s="10" t="e">
        <f>D66-#REF!</f>
        <v>#REF!</v>
      </c>
      <c r="BU66" s="10" t="e">
        <f>D66-#REF!</f>
        <v>#REF!</v>
      </c>
      <c r="BV66" s="1" t="e">
        <f>F66-#REF!</f>
        <v>#REF!</v>
      </c>
    </row>
    <row r="67" spans="1:74" ht="27.75" customHeight="1" thickBot="1" x14ac:dyDescent="0.25">
      <c r="A67" s="140" t="s">
        <v>11</v>
      </c>
      <c r="B67" s="90" t="s">
        <v>161</v>
      </c>
      <c r="C67" s="189"/>
      <c r="D67" s="228">
        <f t="shared" ref="D67:BL67" si="73">SUM(D68:D78)</f>
        <v>6637752</v>
      </c>
      <c r="E67" s="267">
        <f t="shared" si="73"/>
        <v>6733878</v>
      </c>
      <c r="F67" s="267">
        <f t="shared" si="73"/>
        <v>6370188</v>
      </c>
      <c r="G67" s="267">
        <f t="shared" si="73"/>
        <v>6427508</v>
      </c>
      <c r="H67" s="267">
        <f t="shared" si="73"/>
        <v>57320</v>
      </c>
      <c r="I67" s="267">
        <f t="shared" si="73"/>
        <v>0</v>
      </c>
      <c r="J67" s="267">
        <f t="shared" si="73"/>
        <v>0</v>
      </c>
      <c r="K67" s="267">
        <f t="shared" si="73"/>
        <v>0</v>
      </c>
      <c r="L67" s="267">
        <f t="shared" si="73"/>
        <v>0</v>
      </c>
      <c r="M67" s="267">
        <f t="shared" si="73"/>
        <v>56946</v>
      </c>
      <c r="N67" s="267">
        <f t="shared" si="73"/>
        <v>0</v>
      </c>
      <c r="O67" s="267">
        <f t="shared" si="73"/>
        <v>374</v>
      </c>
      <c r="P67" s="267">
        <f t="shared" si="73"/>
        <v>0</v>
      </c>
      <c r="Q67" s="267">
        <f t="shared" si="73"/>
        <v>0</v>
      </c>
      <c r="R67" s="267">
        <f t="shared" si="73"/>
        <v>0</v>
      </c>
      <c r="S67" s="267">
        <f t="shared" si="73"/>
        <v>0</v>
      </c>
      <c r="T67" s="267">
        <f t="shared" si="73"/>
        <v>0</v>
      </c>
      <c r="U67" s="267">
        <f t="shared" si="73"/>
        <v>0</v>
      </c>
      <c r="V67" s="267">
        <f t="shared" si="73"/>
        <v>0</v>
      </c>
      <c r="W67" s="267">
        <f t="shared" si="73"/>
        <v>0</v>
      </c>
      <c r="X67" s="267">
        <f t="shared" si="73"/>
        <v>0</v>
      </c>
      <c r="Y67" s="267">
        <f t="shared" si="73"/>
        <v>0</v>
      </c>
      <c r="Z67" s="267">
        <f t="shared" si="73"/>
        <v>0</v>
      </c>
      <c r="AA67" s="267">
        <f t="shared" si="73"/>
        <v>0</v>
      </c>
      <c r="AB67" s="267">
        <f t="shared" si="73"/>
        <v>0</v>
      </c>
      <c r="AC67" s="267">
        <f t="shared" si="73"/>
        <v>0</v>
      </c>
      <c r="AD67" s="267">
        <f t="shared" si="73"/>
        <v>0</v>
      </c>
      <c r="AE67" s="267">
        <f t="shared" si="73"/>
        <v>0</v>
      </c>
      <c r="AF67" s="267">
        <f t="shared" si="73"/>
        <v>278787</v>
      </c>
      <c r="AG67" s="267">
        <f t="shared" si="73"/>
        <v>317593</v>
      </c>
      <c r="AH67" s="267">
        <f t="shared" si="73"/>
        <v>38806</v>
      </c>
      <c r="AI67" s="267">
        <f t="shared" si="73"/>
        <v>38806</v>
      </c>
      <c r="AJ67" s="267">
        <f t="shared" si="73"/>
        <v>0</v>
      </c>
      <c r="AK67" s="267">
        <f t="shared" si="73"/>
        <v>0</v>
      </c>
      <c r="AL67" s="267">
        <f t="shared" si="73"/>
        <v>0</v>
      </c>
      <c r="AM67" s="267">
        <f t="shared" si="73"/>
        <v>0</v>
      </c>
      <c r="AN67" s="267">
        <f t="shared" si="73"/>
        <v>0</v>
      </c>
      <c r="AO67" s="267">
        <f t="shared" si="73"/>
        <v>0</v>
      </c>
      <c r="AP67" s="267">
        <f t="shared" si="73"/>
        <v>0</v>
      </c>
      <c r="AQ67" s="267">
        <f t="shared" si="73"/>
        <v>0</v>
      </c>
      <c r="AR67" s="267">
        <f t="shared" si="73"/>
        <v>0</v>
      </c>
      <c r="AS67" s="267">
        <f t="shared" si="73"/>
        <v>0</v>
      </c>
      <c r="AT67" s="267">
        <f t="shared" si="73"/>
        <v>0</v>
      </c>
      <c r="AU67" s="267">
        <f t="shared" si="73"/>
        <v>0</v>
      </c>
      <c r="AV67" s="267">
        <f t="shared" si="73"/>
        <v>0</v>
      </c>
      <c r="AW67" s="267">
        <f t="shared" si="73"/>
        <v>0</v>
      </c>
      <c r="AX67" s="267">
        <f t="shared" si="73"/>
        <v>0</v>
      </c>
      <c r="AY67" s="267">
        <f t="shared" si="73"/>
        <v>0</v>
      </c>
      <c r="AZ67" s="267">
        <f t="shared" si="73"/>
        <v>-11223</v>
      </c>
      <c r="BA67" s="267">
        <f t="shared" si="73"/>
        <v>-11223</v>
      </c>
      <c r="BB67" s="267">
        <f t="shared" si="73"/>
        <v>0</v>
      </c>
      <c r="BC67" s="267">
        <f t="shared" si="73"/>
        <v>0</v>
      </c>
      <c r="BD67" s="267">
        <f t="shared" si="73"/>
        <v>0</v>
      </c>
      <c r="BE67" s="267">
        <f t="shared" si="73"/>
        <v>0</v>
      </c>
      <c r="BF67" s="267">
        <f t="shared" si="73"/>
        <v>0</v>
      </c>
      <c r="BG67" s="267">
        <f t="shared" si="73"/>
        <v>0</v>
      </c>
      <c r="BH67" s="267">
        <f t="shared" si="73"/>
        <v>0</v>
      </c>
      <c r="BI67" s="267">
        <f t="shared" si="73"/>
        <v>0</v>
      </c>
      <c r="BJ67" s="267">
        <f t="shared" si="73"/>
        <v>0</v>
      </c>
      <c r="BK67" s="267">
        <f t="shared" si="73"/>
        <v>0</v>
      </c>
      <c r="BL67" s="275">
        <f t="shared" si="73"/>
        <v>0</v>
      </c>
      <c r="BM67" s="7"/>
      <c r="BN67" s="59"/>
      <c r="BT67" s="10" t="e">
        <f>D67-#REF!</f>
        <v>#REF!</v>
      </c>
      <c r="BU67" s="10" t="e">
        <f>D67-#REF!</f>
        <v>#REF!</v>
      </c>
      <c r="BV67" s="1" t="e">
        <f>F67-#REF!</f>
        <v>#REF!</v>
      </c>
    </row>
    <row r="68" spans="1:74" s="130" customFormat="1" ht="12.75" customHeight="1" thickTop="1" x14ac:dyDescent="0.2">
      <c r="A68" s="75">
        <v>90000056357</v>
      </c>
      <c r="B68" s="164" t="s">
        <v>5</v>
      </c>
      <c r="C68" s="191" t="s">
        <v>177</v>
      </c>
      <c r="D68" s="225">
        <f t="shared" ref="D68:D77" si="74">F68+S68+AF68+AS68+AZ68</f>
        <v>2649079</v>
      </c>
      <c r="E68" s="215">
        <f t="shared" ref="E68:E77" si="75">G68+T68+AG68+AT68+BA68</f>
        <v>2639381</v>
      </c>
      <c r="F68" s="217">
        <v>2451775</v>
      </c>
      <c r="G68" s="217">
        <f t="shared" ref="G68:G77" si="76">F68+H68</f>
        <v>2451775</v>
      </c>
      <c r="H68" s="217">
        <f t="shared" ref="H68:H77" si="77">SUM(I68:R68)</f>
        <v>0</v>
      </c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>
        <v>0</v>
      </c>
      <c r="T68" s="217">
        <f t="shared" ref="T68:T77" si="78">S68+U68</f>
        <v>0</v>
      </c>
      <c r="U68" s="217">
        <f t="shared" ref="U68:U77" si="79">SUM(V68:AE68)</f>
        <v>0</v>
      </c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>
        <v>198527</v>
      </c>
      <c r="AG68" s="217">
        <f t="shared" ref="AG68:AG77" si="80">AF68+AH68</f>
        <v>188829</v>
      </c>
      <c r="AH68" s="217">
        <f t="shared" ref="AH68:AH77" si="81">SUM(AI68:AR68)</f>
        <v>-9698</v>
      </c>
      <c r="AI68" s="217">
        <v>-9698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>
        <v>0</v>
      </c>
      <c r="AT68" s="217">
        <f t="shared" ref="AT68:AT77" si="82">AS68+AU68</f>
        <v>0</v>
      </c>
      <c r="AU68" s="217">
        <f t="shared" ref="AU68:AU77" si="83">SUM(AV68:AY68)</f>
        <v>0</v>
      </c>
      <c r="AV68" s="217"/>
      <c r="AW68" s="217"/>
      <c r="AX68" s="217"/>
      <c r="AY68" s="217"/>
      <c r="AZ68" s="217">
        <v>-1223</v>
      </c>
      <c r="BA68" s="332">
        <f t="shared" ref="BA68:BA77" si="84">AZ68+BB68</f>
        <v>-1223</v>
      </c>
      <c r="BB68" s="332">
        <f t="shared" ref="BB68:BB77" si="85">SUM(BC68:BL68)</f>
        <v>0</v>
      </c>
      <c r="BC68" s="332"/>
      <c r="BD68" s="332"/>
      <c r="BE68" s="332"/>
      <c r="BF68" s="332"/>
      <c r="BG68" s="332"/>
      <c r="BH68" s="332"/>
      <c r="BI68" s="332"/>
      <c r="BJ68" s="332"/>
      <c r="BK68" s="332"/>
      <c r="BL68" s="333"/>
      <c r="BM68" s="151" t="s">
        <v>317</v>
      </c>
      <c r="BN68" s="136"/>
      <c r="BO68" s="235" t="s">
        <v>688</v>
      </c>
      <c r="BP68" s="10" t="s">
        <v>689</v>
      </c>
      <c r="BT68" s="10" t="e">
        <f>D68-#REF!</f>
        <v>#REF!</v>
      </c>
      <c r="BU68" s="10" t="e">
        <f>D68-#REF!</f>
        <v>#REF!</v>
      </c>
      <c r="BV68" s="130" t="e">
        <f>F68-#REF!</f>
        <v>#REF!</v>
      </c>
    </row>
    <row r="69" spans="1:74" s="130" customFormat="1" x14ac:dyDescent="0.2">
      <c r="A69" s="75"/>
      <c r="B69" s="161"/>
      <c r="C69" s="238" t="s">
        <v>245</v>
      </c>
      <c r="D69" s="225">
        <f t="shared" si="74"/>
        <v>2550</v>
      </c>
      <c r="E69" s="215">
        <f t="shared" si="75"/>
        <v>2550</v>
      </c>
      <c r="F69" s="215">
        <v>2550</v>
      </c>
      <c r="G69" s="215">
        <f t="shared" si="76"/>
        <v>2550</v>
      </c>
      <c r="H69" s="215">
        <f t="shared" si="77"/>
        <v>0</v>
      </c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>
        <v>0</v>
      </c>
      <c r="T69" s="215">
        <f t="shared" si="78"/>
        <v>0</v>
      </c>
      <c r="U69" s="215">
        <f t="shared" si="79"/>
        <v>0</v>
      </c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>
        <v>0</v>
      </c>
      <c r="AG69" s="215">
        <f t="shared" si="80"/>
        <v>0</v>
      </c>
      <c r="AH69" s="215">
        <f t="shared" si="81"/>
        <v>0</v>
      </c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>
        <v>0</v>
      </c>
      <c r="AT69" s="215">
        <f t="shared" si="82"/>
        <v>0</v>
      </c>
      <c r="AU69" s="215">
        <f t="shared" si="83"/>
        <v>0</v>
      </c>
      <c r="AV69" s="215"/>
      <c r="AW69" s="215"/>
      <c r="AX69" s="215"/>
      <c r="AY69" s="215"/>
      <c r="AZ69" s="215"/>
      <c r="BA69" s="215">
        <f t="shared" si="84"/>
        <v>0</v>
      </c>
      <c r="BB69" s="215">
        <f t="shared" si="85"/>
        <v>0</v>
      </c>
      <c r="BC69" s="215"/>
      <c r="BD69" s="215"/>
      <c r="BE69" s="215"/>
      <c r="BF69" s="215"/>
      <c r="BG69" s="215"/>
      <c r="BH69" s="215"/>
      <c r="BI69" s="215"/>
      <c r="BJ69" s="215"/>
      <c r="BK69" s="215"/>
      <c r="BL69" s="276"/>
      <c r="BM69" s="54" t="s">
        <v>318</v>
      </c>
      <c r="BN69" s="131"/>
      <c r="BO69" s="235" t="s">
        <v>688</v>
      </c>
      <c r="BP69" s="10" t="s">
        <v>689</v>
      </c>
      <c r="BT69" s="10" t="e">
        <f>D69-#REF!</f>
        <v>#REF!</v>
      </c>
      <c r="BU69" s="10" t="e">
        <f>D69-#REF!</f>
        <v>#REF!</v>
      </c>
      <c r="BV69" s="130" t="e">
        <f>F69-#REF!</f>
        <v>#REF!</v>
      </c>
    </row>
    <row r="70" spans="1:74" s="130" customFormat="1" ht="24" x14ac:dyDescent="0.2">
      <c r="A70" s="75"/>
      <c r="B70" s="159"/>
      <c r="C70" s="236" t="s">
        <v>267</v>
      </c>
      <c r="D70" s="225">
        <f t="shared" si="74"/>
        <v>690278</v>
      </c>
      <c r="E70" s="213">
        <f t="shared" si="75"/>
        <v>690278</v>
      </c>
      <c r="F70" s="213">
        <v>690278</v>
      </c>
      <c r="G70" s="213">
        <f t="shared" si="76"/>
        <v>690278</v>
      </c>
      <c r="H70" s="213">
        <f t="shared" si="77"/>
        <v>0</v>
      </c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>
        <v>0</v>
      </c>
      <c r="T70" s="213">
        <f t="shared" si="78"/>
        <v>0</v>
      </c>
      <c r="U70" s="213">
        <f t="shared" si="79"/>
        <v>0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>
        <v>0</v>
      </c>
      <c r="AG70" s="213">
        <f t="shared" si="80"/>
        <v>0</v>
      </c>
      <c r="AH70" s="213">
        <f t="shared" si="81"/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>
        <v>0</v>
      </c>
      <c r="AT70" s="213">
        <f t="shared" si="82"/>
        <v>0</v>
      </c>
      <c r="AU70" s="213">
        <f t="shared" si="83"/>
        <v>0</v>
      </c>
      <c r="AV70" s="213"/>
      <c r="AW70" s="213"/>
      <c r="AX70" s="213"/>
      <c r="AY70" s="213"/>
      <c r="AZ70" s="213"/>
      <c r="BA70" s="213">
        <f t="shared" si="84"/>
        <v>0</v>
      </c>
      <c r="BB70" s="213">
        <f t="shared" si="85"/>
        <v>0</v>
      </c>
      <c r="BC70" s="213"/>
      <c r="BD70" s="213"/>
      <c r="BE70" s="213"/>
      <c r="BF70" s="213"/>
      <c r="BG70" s="213"/>
      <c r="BH70" s="213"/>
      <c r="BI70" s="213"/>
      <c r="BJ70" s="213"/>
      <c r="BK70" s="213"/>
      <c r="BL70" s="264"/>
      <c r="BM70" s="54" t="s">
        <v>320</v>
      </c>
      <c r="BN70" s="57" t="s">
        <v>610</v>
      </c>
      <c r="BO70" s="235" t="s">
        <v>690</v>
      </c>
      <c r="BP70" s="10" t="s">
        <v>690</v>
      </c>
      <c r="BT70" s="10" t="e">
        <f>D70-#REF!</f>
        <v>#REF!</v>
      </c>
      <c r="BU70" s="10" t="e">
        <f>D70-#REF!</f>
        <v>#REF!</v>
      </c>
      <c r="BV70" s="130" t="e">
        <f>F70-#REF!</f>
        <v>#REF!</v>
      </c>
    </row>
    <row r="71" spans="1:74" s="130" customFormat="1" x14ac:dyDescent="0.2">
      <c r="A71" s="75"/>
      <c r="B71" s="159"/>
      <c r="C71" s="236" t="s">
        <v>217</v>
      </c>
      <c r="D71" s="225">
        <f t="shared" si="74"/>
        <v>267600</v>
      </c>
      <c r="E71" s="213">
        <f t="shared" si="75"/>
        <v>267600</v>
      </c>
      <c r="F71" s="213">
        <v>267600</v>
      </c>
      <c r="G71" s="213">
        <f t="shared" si="76"/>
        <v>267600</v>
      </c>
      <c r="H71" s="213">
        <f t="shared" si="77"/>
        <v>0</v>
      </c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>
        <v>0</v>
      </c>
      <c r="T71" s="213">
        <f t="shared" si="78"/>
        <v>0</v>
      </c>
      <c r="U71" s="213">
        <f t="shared" si="79"/>
        <v>0</v>
      </c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>
        <v>0</v>
      </c>
      <c r="AG71" s="213">
        <f t="shared" si="80"/>
        <v>0</v>
      </c>
      <c r="AH71" s="213">
        <f t="shared" si="81"/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>
        <v>0</v>
      </c>
      <c r="AT71" s="213">
        <f t="shared" si="82"/>
        <v>0</v>
      </c>
      <c r="AU71" s="213">
        <f t="shared" si="83"/>
        <v>0</v>
      </c>
      <c r="AV71" s="213"/>
      <c r="AW71" s="213"/>
      <c r="AX71" s="213"/>
      <c r="AY71" s="213"/>
      <c r="AZ71" s="213"/>
      <c r="BA71" s="213">
        <f t="shared" si="84"/>
        <v>0</v>
      </c>
      <c r="BB71" s="213">
        <f t="shared" si="85"/>
        <v>0</v>
      </c>
      <c r="BC71" s="213"/>
      <c r="BD71" s="213"/>
      <c r="BE71" s="213"/>
      <c r="BF71" s="213"/>
      <c r="BG71" s="213"/>
      <c r="BH71" s="213"/>
      <c r="BI71" s="213"/>
      <c r="BJ71" s="213"/>
      <c r="BK71" s="213"/>
      <c r="BL71" s="264"/>
      <c r="BM71" s="54" t="s">
        <v>319</v>
      </c>
      <c r="BN71" s="57" t="s">
        <v>427</v>
      </c>
      <c r="BO71" s="235" t="s">
        <v>690</v>
      </c>
      <c r="BP71" s="10" t="s">
        <v>690</v>
      </c>
      <c r="BT71" s="10" t="e">
        <f>D71-#REF!</f>
        <v>#REF!</v>
      </c>
      <c r="BU71" s="10" t="e">
        <f>D71-#REF!</f>
        <v>#REF!</v>
      </c>
      <c r="BV71" s="130" t="e">
        <f>F71-#REF!</f>
        <v>#REF!</v>
      </c>
    </row>
    <row r="72" spans="1:74" s="130" customFormat="1" ht="15" customHeight="1" x14ac:dyDescent="0.2">
      <c r="A72" s="75"/>
      <c r="B72" s="159"/>
      <c r="C72" s="236" t="s">
        <v>212</v>
      </c>
      <c r="D72" s="225">
        <f t="shared" si="74"/>
        <v>607998</v>
      </c>
      <c r="E72" s="213">
        <f t="shared" si="75"/>
        <v>607998</v>
      </c>
      <c r="F72" s="213">
        <v>568750</v>
      </c>
      <c r="G72" s="213">
        <f t="shared" si="76"/>
        <v>532953</v>
      </c>
      <c r="H72" s="213">
        <f t="shared" si="77"/>
        <v>-35797</v>
      </c>
      <c r="I72" s="213"/>
      <c r="J72" s="213"/>
      <c r="K72" s="213"/>
      <c r="L72" s="213"/>
      <c r="M72" s="213">
        <v>-35797</v>
      </c>
      <c r="N72" s="213"/>
      <c r="O72" s="213"/>
      <c r="P72" s="213"/>
      <c r="Q72" s="213"/>
      <c r="R72" s="213"/>
      <c r="S72" s="213">
        <v>0</v>
      </c>
      <c r="T72" s="213">
        <f t="shared" si="78"/>
        <v>0</v>
      </c>
      <c r="U72" s="213">
        <f t="shared" si="79"/>
        <v>0</v>
      </c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>
        <v>39248</v>
      </c>
      <c r="AG72" s="213">
        <f t="shared" si="80"/>
        <v>75045</v>
      </c>
      <c r="AH72" s="213">
        <f t="shared" si="81"/>
        <v>35797</v>
      </c>
      <c r="AI72" s="213">
        <v>35797</v>
      </c>
      <c r="AJ72" s="213"/>
      <c r="AK72" s="213"/>
      <c r="AL72" s="213"/>
      <c r="AM72" s="213"/>
      <c r="AN72" s="213"/>
      <c r="AO72" s="213"/>
      <c r="AP72" s="213"/>
      <c r="AQ72" s="213"/>
      <c r="AR72" s="213"/>
      <c r="AS72" s="213">
        <v>0</v>
      </c>
      <c r="AT72" s="213">
        <f t="shared" si="82"/>
        <v>0</v>
      </c>
      <c r="AU72" s="213">
        <f t="shared" si="83"/>
        <v>0</v>
      </c>
      <c r="AV72" s="213"/>
      <c r="AW72" s="213"/>
      <c r="AX72" s="213"/>
      <c r="AY72" s="213"/>
      <c r="AZ72" s="213"/>
      <c r="BA72" s="213">
        <f t="shared" si="84"/>
        <v>0</v>
      </c>
      <c r="BB72" s="213">
        <f t="shared" si="85"/>
        <v>0</v>
      </c>
      <c r="BC72" s="213"/>
      <c r="BD72" s="213"/>
      <c r="BE72" s="213"/>
      <c r="BF72" s="213"/>
      <c r="BG72" s="213"/>
      <c r="BH72" s="213"/>
      <c r="BI72" s="213"/>
      <c r="BJ72" s="213"/>
      <c r="BK72" s="213"/>
      <c r="BL72" s="264"/>
      <c r="BM72" s="54" t="s">
        <v>321</v>
      </c>
      <c r="BN72" s="57" t="s">
        <v>611</v>
      </c>
      <c r="BO72" s="235" t="s">
        <v>690</v>
      </c>
      <c r="BP72" s="10" t="s">
        <v>690</v>
      </c>
      <c r="BT72" s="10" t="e">
        <f>D72-#REF!</f>
        <v>#REF!</v>
      </c>
      <c r="BU72" s="10" t="e">
        <f>D72-#REF!</f>
        <v>#REF!</v>
      </c>
      <c r="BV72" s="130" t="e">
        <f>F72-#REF!</f>
        <v>#REF!</v>
      </c>
    </row>
    <row r="73" spans="1:74" s="130" customFormat="1" ht="24" x14ac:dyDescent="0.2">
      <c r="A73" s="75"/>
      <c r="B73" s="161"/>
      <c r="C73" s="238" t="s">
        <v>247</v>
      </c>
      <c r="D73" s="225">
        <f t="shared" si="74"/>
        <v>274261</v>
      </c>
      <c r="E73" s="215">
        <f t="shared" si="75"/>
        <v>436350</v>
      </c>
      <c r="F73" s="215">
        <v>274261</v>
      </c>
      <c r="G73" s="215">
        <f t="shared" si="76"/>
        <v>436350</v>
      </c>
      <c r="H73" s="215">
        <f t="shared" si="77"/>
        <v>162089</v>
      </c>
      <c r="I73" s="215"/>
      <c r="J73" s="215"/>
      <c r="K73" s="215"/>
      <c r="L73" s="215"/>
      <c r="M73" s="215">
        <f>-509+162224</f>
        <v>161715</v>
      </c>
      <c r="N73" s="215"/>
      <c r="O73" s="215">
        <v>374</v>
      </c>
      <c r="P73" s="215"/>
      <c r="Q73" s="215"/>
      <c r="R73" s="215"/>
      <c r="S73" s="215">
        <v>0</v>
      </c>
      <c r="T73" s="215">
        <f t="shared" si="78"/>
        <v>0</v>
      </c>
      <c r="U73" s="215">
        <f t="shared" si="79"/>
        <v>0</v>
      </c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>
        <v>0</v>
      </c>
      <c r="AG73" s="215">
        <f t="shared" si="80"/>
        <v>0</v>
      </c>
      <c r="AH73" s="215">
        <f t="shared" si="81"/>
        <v>0</v>
      </c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>
        <v>0</v>
      </c>
      <c r="AT73" s="215">
        <f t="shared" si="82"/>
        <v>0</v>
      </c>
      <c r="AU73" s="215">
        <f t="shared" si="83"/>
        <v>0</v>
      </c>
      <c r="AV73" s="215"/>
      <c r="AW73" s="215"/>
      <c r="AX73" s="215"/>
      <c r="AY73" s="215"/>
      <c r="AZ73" s="215"/>
      <c r="BA73" s="215">
        <f t="shared" si="84"/>
        <v>0</v>
      </c>
      <c r="BB73" s="215">
        <f t="shared" si="85"/>
        <v>0</v>
      </c>
      <c r="BC73" s="215"/>
      <c r="BD73" s="215"/>
      <c r="BE73" s="215"/>
      <c r="BF73" s="215"/>
      <c r="BG73" s="215"/>
      <c r="BH73" s="215"/>
      <c r="BI73" s="215"/>
      <c r="BJ73" s="215"/>
      <c r="BK73" s="215"/>
      <c r="BL73" s="276"/>
      <c r="BM73" s="145" t="s">
        <v>608</v>
      </c>
      <c r="BN73" s="131" t="s">
        <v>614</v>
      </c>
      <c r="BO73" s="235" t="s">
        <v>690</v>
      </c>
      <c r="BP73" s="10" t="s">
        <v>690</v>
      </c>
      <c r="BT73" s="10" t="e">
        <f>D73-#REF!</f>
        <v>#REF!</v>
      </c>
      <c r="BU73" s="10" t="e">
        <f>D73-#REF!</f>
        <v>#REF!</v>
      </c>
      <c r="BV73" s="130" t="e">
        <f>F73-#REF!</f>
        <v>#REF!</v>
      </c>
    </row>
    <row r="74" spans="1:74" s="130" customFormat="1" ht="24" x14ac:dyDescent="0.2">
      <c r="A74" s="75"/>
      <c r="B74" s="161"/>
      <c r="C74" s="238" t="s">
        <v>588</v>
      </c>
      <c r="D74" s="225">
        <f t="shared" si="74"/>
        <v>87444</v>
      </c>
      <c r="E74" s="215">
        <f t="shared" si="75"/>
        <v>86892</v>
      </c>
      <c r="F74" s="215">
        <v>87444</v>
      </c>
      <c r="G74" s="215">
        <f t="shared" si="76"/>
        <v>86892</v>
      </c>
      <c r="H74" s="215">
        <f t="shared" si="77"/>
        <v>-552</v>
      </c>
      <c r="I74" s="215"/>
      <c r="J74" s="215"/>
      <c r="K74" s="215"/>
      <c r="L74" s="215"/>
      <c r="M74" s="215">
        <v>-552</v>
      </c>
      <c r="N74" s="215"/>
      <c r="O74" s="215"/>
      <c r="P74" s="215"/>
      <c r="Q74" s="215"/>
      <c r="R74" s="215"/>
      <c r="S74" s="215">
        <v>0</v>
      </c>
      <c r="T74" s="215">
        <f t="shared" si="78"/>
        <v>0</v>
      </c>
      <c r="U74" s="215">
        <f t="shared" si="79"/>
        <v>0</v>
      </c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>
        <v>0</v>
      </c>
      <c r="AG74" s="215">
        <f t="shared" si="80"/>
        <v>0</v>
      </c>
      <c r="AH74" s="215">
        <f t="shared" si="81"/>
        <v>0</v>
      </c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>
        <v>0</v>
      </c>
      <c r="AT74" s="215">
        <f t="shared" si="82"/>
        <v>0</v>
      </c>
      <c r="AU74" s="215">
        <f t="shared" si="83"/>
        <v>0</v>
      </c>
      <c r="AV74" s="215"/>
      <c r="AW74" s="215"/>
      <c r="AX74" s="215"/>
      <c r="AY74" s="215"/>
      <c r="AZ74" s="215"/>
      <c r="BA74" s="215">
        <f t="shared" si="84"/>
        <v>0</v>
      </c>
      <c r="BB74" s="215">
        <f t="shared" si="85"/>
        <v>0</v>
      </c>
      <c r="BC74" s="215"/>
      <c r="BD74" s="215"/>
      <c r="BE74" s="215"/>
      <c r="BF74" s="215"/>
      <c r="BG74" s="215"/>
      <c r="BH74" s="215"/>
      <c r="BI74" s="215"/>
      <c r="BJ74" s="215"/>
      <c r="BK74" s="215"/>
      <c r="BL74" s="276"/>
      <c r="BM74" s="54" t="s">
        <v>609</v>
      </c>
      <c r="BN74" s="131"/>
      <c r="BO74" s="235" t="s">
        <v>691</v>
      </c>
      <c r="BP74" s="235" t="s">
        <v>691</v>
      </c>
      <c r="BT74" s="10" t="e">
        <f>D74-#REF!</f>
        <v>#REF!</v>
      </c>
      <c r="BU74" s="10" t="e">
        <f>D74-#REF!</f>
        <v>#REF!</v>
      </c>
      <c r="BV74" s="130" t="e">
        <f>F74-#REF!</f>
        <v>#REF!</v>
      </c>
    </row>
    <row r="75" spans="1:74" s="130" customFormat="1" ht="36" x14ac:dyDescent="0.2">
      <c r="A75" s="75"/>
      <c r="B75" s="161"/>
      <c r="C75" s="238" t="s">
        <v>639</v>
      </c>
      <c r="D75" s="225">
        <f t="shared" si="74"/>
        <v>123781</v>
      </c>
      <c r="E75" s="215">
        <f t="shared" si="75"/>
        <v>66797</v>
      </c>
      <c r="F75" s="215">
        <v>123781</v>
      </c>
      <c r="G75" s="215">
        <f t="shared" si="76"/>
        <v>66797</v>
      </c>
      <c r="H75" s="215">
        <f t="shared" si="77"/>
        <v>-56984</v>
      </c>
      <c r="I75" s="215"/>
      <c r="J75" s="215"/>
      <c r="K75" s="215"/>
      <c r="L75" s="215"/>
      <c r="M75" s="215">
        <v>-56984</v>
      </c>
      <c r="N75" s="215"/>
      <c r="O75" s="215"/>
      <c r="P75" s="215"/>
      <c r="Q75" s="215"/>
      <c r="R75" s="215"/>
      <c r="S75" s="215">
        <v>0</v>
      </c>
      <c r="T75" s="215">
        <f t="shared" si="78"/>
        <v>0</v>
      </c>
      <c r="U75" s="215">
        <f t="shared" si="79"/>
        <v>0</v>
      </c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>
        <v>0</v>
      </c>
      <c r="AG75" s="215">
        <f t="shared" si="80"/>
        <v>0</v>
      </c>
      <c r="AH75" s="215">
        <f t="shared" si="81"/>
        <v>0</v>
      </c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>
        <v>0</v>
      </c>
      <c r="AT75" s="215">
        <f t="shared" si="82"/>
        <v>0</v>
      </c>
      <c r="AU75" s="215">
        <f t="shared" si="83"/>
        <v>0</v>
      </c>
      <c r="AV75" s="215"/>
      <c r="AW75" s="215"/>
      <c r="AX75" s="215"/>
      <c r="AY75" s="215"/>
      <c r="AZ75" s="215"/>
      <c r="BA75" s="215">
        <f t="shared" si="84"/>
        <v>0</v>
      </c>
      <c r="BB75" s="215">
        <f t="shared" si="85"/>
        <v>0</v>
      </c>
      <c r="BC75" s="215"/>
      <c r="BD75" s="215"/>
      <c r="BE75" s="215"/>
      <c r="BF75" s="215"/>
      <c r="BG75" s="215"/>
      <c r="BH75" s="215"/>
      <c r="BI75" s="215"/>
      <c r="BJ75" s="215"/>
      <c r="BK75" s="215"/>
      <c r="BL75" s="276"/>
      <c r="BM75" s="54" t="s">
        <v>640</v>
      </c>
      <c r="BN75" s="131"/>
      <c r="BO75" s="235" t="s">
        <v>691</v>
      </c>
      <c r="BP75" s="235" t="s">
        <v>691</v>
      </c>
      <c r="BT75" s="10" t="e">
        <f>D75-#REF!</f>
        <v>#REF!</v>
      </c>
      <c r="BU75" s="10" t="e">
        <f>D75-#REF!</f>
        <v>#REF!</v>
      </c>
      <c r="BV75" s="130" t="e">
        <f>F75-#REF!</f>
        <v>#REF!</v>
      </c>
    </row>
    <row r="76" spans="1:74" ht="24" x14ac:dyDescent="0.2">
      <c r="A76" s="75">
        <v>42803002568</v>
      </c>
      <c r="B76" s="158" t="s">
        <v>289</v>
      </c>
      <c r="C76" s="260" t="s">
        <v>268</v>
      </c>
      <c r="D76" s="225">
        <f t="shared" si="74"/>
        <v>1577851</v>
      </c>
      <c r="E76" s="213">
        <f t="shared" si="75"/>
        <v>1572491</v>
      </c>
      <c r="F76" s="213">
        <v>1577851</v>
      </c>
      <c r="G76" s="213">
        <f t="shared" si="76"/>
        <v>1572491</v>
      </c>
      <c r="H76" s="213">
        <f t="shared" si="77"/>
        <v>-5360</v>
      </c>
      <c r="I76" s="213"/>
      <c r="J76" s="213"/>
      <c r="K76" s="213"/>
      <c r="L76" s="213"/>
      <c r="M76" s="213">
        <v>-5360</v>
      </c>
      <c r="N76" s="213"/>
      <c r="O76" s="213"/>
      <c r="P76" s="213"/>
      <c r="Q76" s="213"/>
      <c r="R76" s="213"/>
      <c r="S76" s="213">
        <v>0</v>
      </c>
      <c r="T76" s="213">
        <f t="shared" si="78"/>
        <v>0</v>
      </c>
      <c r="U76" s="213">
        <f t="shared" si="79"/>
        <v>0</v>
      </c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>
        <v>0</v>
      </c>
      <c r="AG76" s="213">
        <f t="shared" si="80"/>
        <v>0</v>
      </c>
      <c r="AH76" s="213">
        <f t="shared" si="81"/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>
        <v>0</v>
      </c>
      <c r="AT76" s="213">
        <f t="shared" si="82"/>
        <v>0</v>
      </c>
      <c r="AU76" s="213">
        <f t="shared" si="83"/>
        <v>0</v>
      </c>
      <c r="AV76" s="213"/>
      <c r="AW76" s="213"/>
      <c r="AX76" s="213"/>
      <c r="AY76" s="213"/>
      <c r="AZ76" s="213"/>
      <c r="BA76" s="213">
        <f t="shared" si="84"/>
        <v>0</v>
      </c>
      <c r="BB76" s="213">
        <f t="shared" si="85"/>
        <v>0</v>
      </c>
      <c r="BC76" s="213"/>
      <c r="BD76" s="213"/>
      <c r="BE76" s="213"/>
      <c r="BF76" s="213"/>
      <c r="BG76" s="213"/>
      <c r="BH76" s="213"/>
      <c r="BI76" s="213"/>
      <c r="BJ76" s="213"/>
      <c r="BK76" s="213"/>
      <c r="BL76" s="264"/>
      <c r="BM76" s="54" t="s">
        <v>334</v>
      </c>
      <c r="BN76" s="57"/>
      <c r="BO76" s="235" t="s">
        <v>694</v>
      </c>
      <c r="BP76" s="10" t="s">
        <v>695</v>
      </c>
      <c r="BT76" s="10" t="e">
        <f>D76-#REF!</f>
        <v>#REF!</v>
      </c>
      <c r="BU76" s="10" t="e">
        <f>D76-#REF!</f>
        <v>#REF!</v>
      </c>
      <c r="BV76" s="1" t="e">
        <f>F76-#REF!</f>
        <v>#REF!</v>
      </c>
    </row>
    <row r="77" spans="1:74" ht="24" x14ac:dyDescent="0.2">
      <c r="A77" s="75">
        <v>90010691331</v>
      </c>
      <c r="B77" s="166" t="s">
        <v>631</v>
      </c>
      <c r="C77" s="261" t="s">
        <v>182</v>
      </c>
      <c r="D77" s="225">
        <f t="shared" si="74"/>
        <v>356910</v>
      </c>
      <c r="E77" s="213">
        <f t="shared" si="75"/>
        <v>363541</v>
      </c>
      <c r="F77" s="218">
        <v>325898</v>
      </c>
      <c r="G77" s="218">
        <f t="shared" si="76"/>
        <v>319822</v>
      </c>
      <c r="H77" s="218">
        <f t="shared" si="77"/>
        <v>-6076</v>
      </c>
      <c r="I77" s="218"/>
      <c r="J77" s="218"/>
      <c r="K77" s="218"/>
      <c r="L77" s="218"/>
      <c r="M77" s="218">
        <v>-6076</v>
      </c>
      <c r="N77" s="218"/>
      <c r="O77" s="218"/>
      <c r="P77" s="218"/>
      <c r="Q77" s="218"/>
      <c r="R77" s="218"/>
      <c r="S77" s="218">
        <v>0</v>
      </c>
      <c r="T77" s="218">
        <f t="shared" si="78"/>
        <v>0</v>
      </c>
      <c r="U77" s="218">
        <f t="shared" si="79"/>
        <v>0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>
        <v>41012</v>
      </c>
      <c r="AG77" s="218">
        <f t="shared" si="80"/>
        <v>53719</v>
      </c>
      <c r="AH77" s="218">
        <f t="shared" si="81"/>
        <v>12707</v>
      </c>
      <c r="AI77" s="218">
        <v>12707</v>
      </c>
      <c r="AJ77" s="218"/>
      <c r="AK77" s="218"/>
      <c r="AL77" s="218"/>
      <c r="AM77" s="218"/>
      <c r="AN77" s="218"/>
      <c r="AO77" s="218"/>
      <c r="AP77" s="218"/>
      <c r="AQ77" s="218"/>
      <c r="AR77" s="218"/>
      <c r="AS77" s="218">
        <v>0</v>
      </c>
      <c r="AT77" s="218">
        <f t="shared" si="82"/>
        <v>0</v>
      </c>
      <c r="AU77" s="218">
        <f t="shared" si="83"/>
        <v>0</v>
      </c>
      <c r="AV77" s="218"/>
      <c r="AW77" s="218"/>
      <c r="AX77" s="218"/>
      <c r="AY77" s="218"/>
      <c r="AZ77" s="218">
        <v>-10000</v>
      </c>
      <c r="BA77" s="218">
        <f t="shared" si="84"/>
        <v>-10000</v>
      </c>
      <c r="BB77" s="218">
        <f t="shared" si="85"/>
        <v>0</v>
      </c>
      <c r="BC77" s="218"/>
      <c r="BD77" s="218"/>
      <c r="BE77" s="218"/>
      <c r="BF77" s="218"/>
      <c r="BG77" s="218"/>
      <c r="BH77" s="218"/>
      <c r="BI77" s="218"/>
      <c r="BJ77" s="218"/>
      <c r="BK77" s="218"/>
      <c r="BL77" s="278"/>
      <c r="BM77" s="173" t="s">
        <v>335</v>
      </c>
      <c r="BN77" s="174"/>
      <c r="BO77" s="235" t="s">
        <v>694</v>
      </c>
      <c r="BP77" s="10" t="s">
        <v>695</v>
      </c>
      <c r="BT77" s="10" t="e">
        <f>D77-#REF!</f>
        <v>#REF!</v>
      </c>
      <c r="BU77" s="10" t="e">
        <f>D77-#REF!</f>
        <v>#REF!</v>
      </c>
      <c r="BV77" s="1" t="e">
        <f>F77-#REF!</f>
        <v>#REF!</v>
      </c>
    </row>
    <row r="78" spans="1:74" ht="12.75" thickBot="1" x14ac:dyDescent="0.25">
      <c r="A78" s="75"/>
      <c r="B78" s="141"/>
      <c r="C78" s="190"/>
      <c r="D78" s="227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77"/>
      <c r="BM78" s="50"/>
      <c r="BN78" s="58"/>
      <c r="BO78" s="235"/>
      <c r="BP78" s="10"/>
      <c r="BT78" s="10" t="e">
        <f>D78-#REF!</f>
        <v>#REF!</v>
      </c>
      <c r="BU78" s="10" t="e">
        <f>D78-#REF!</f>
        <v>#REF!</v>
      </c>
      <c r="BV78" s="1" t="e">
        <f>F78-#REF!</f>
        <v>#REF!</v>
      </c>
    </row>
    <row r="79" spans="1:74" ht="12.75" thickBot="1" x14ac:dyDescent="0.25">
      <c r="A79" s="140" t="s">
        <v>12</v>
      </c>
      <c r="B79" s="90" t="s">
        <v>13</v>
      </c>
      <c r="C79" s="189"/>
      <c r="D79" s="228">
        <f t="shared" ref="D79:BL79" si="86">SUM(D80:D87)</f>
        <v>303908</v>
      </c>
      <c r="E79" s="267">
        <f t="shared" si="86"/>
        <v>331372</v>
      </c>
      <c r="F79" s="267">
        <f t="shared" si="86"/>
        <v>303908</v>
      </c>
      <c r="G79" s="267">
        <f t="shared" si="86"/>
        <v>331372</v>
      </c>
      <c r="H79" s="267">
        <f t="shared" si="86"/>
        <v>27464</v>
      </c>
      <c r="I79" s="267">
        <f t="shared" si="86"/>
        <v>0</v>
      </c>
      <c r="J79" s="267">
        <f t="shared" si="86"/>
        <v>0</v>
      </c>
      <c r="K79" s="267">
        <f t="shared" si="86"/>
        <v>0</v>
      </c>
      <c r="L79" s="267">
        <f t="shared" si="86"/>
        <v>0</v>
      </c>
      <c r="M79" s="267">
        <f t="shared" si="86"/>
        <v>15464</v>
      </c>
      <c r="N79" s="267">
        <f t="shared" si="86"/>
        <v>0</v>
      </c>
      <c r="O79" s="267">
        <f t="shared" si="86"/>
        <v>0</v>
      </c>
      <c r="P79" s="267">
        <f t="shared" si="86"/>
        <v>12000</v>
      </c>
      <c r="Q79" s="267">
        <f t="shared" si="86"/>
        <v>0</v>
      </c>
      <c r="R79" s="267">
        <f t="shared" si="86"/>
        <v>0</v>
      </c>
      <c r="S79" s="267">
        <f t="shared" si="86"/>
        <v>0</v>
      </c>
      <c r="T79" s="267">
        <f t="shared" si="86"/>
        <v>0</v>
      </c>
      <c r="U79" s="267">
        <f t="shared" si="86"/>
        <v>0</v>
      </c>
      <c r="V79" s="267">
        <f t="shared" si="86"/>
        <v>0</v>
      </c>
      <c r="W79" s="267">
        <f t="shared" si="86"/>
        <v>0</v>
      </c>
      <c r="X79" s="267">
        <f t="shared" si="86"/>
        <v>0</v>
      </c>
      <c r="Y79" s="267">
        <f t="shared" si="86"/>
        <v>0</v>
      </c>
      <c r="Z79" s="267">
        <f t="shared" si="86"/>
        <v>0</v>
      </c>
      <c r="AA79" s="267">
        <f t="shared" si="86"/>
        <v>0</v>
      </c>
      <c r="AB79" s="267">
        <f t="shared" si="86"/>
        <v>0</v>
      </c>
      <c r="AC79" s="267">
        <f t="shared" si="86"/>
        <v>0</v>
      </c>
      <c r="AD79" s="267">
        <f t="shared" si="86"/>
        <v>0</v>
      </c>
      <c r="AE79" s="267">
        <f t="shared" si="86"/>
        <v>0</v>
      </c>
      <c r="AF79" s="267">
        <f t="shared" si="86"/>
        <v>0</v>
      </c>
      <c r="AG79" s="267">
        <f t="shared" si="86"/>
        <v>0</v>
      </c>
      <c r="AH79" s="267">
        <f t="shared" si="86"/>
        <v>0</v>
      </c>
      <c r="AI79" s="267">
        <f t="shared" si="86"/>
        <v>0</v>
      </c>
      <c r="AJ79" s="267">
        <f t="shared" si="86"/>
        <v>0</v>
      </c>
      <c r="AK79" s="267">
        <f t="shared" si="86"/>
        <v>0</v>
      </c>
      <c r="AL79" s="267">
        <f t="shared" si="86"/>
        <v>0</v>
      </c>
      <c r="AM79" s="267">
        <f t="shared" si="86"/>
        <v>0</v>
      </c>
      <c r="AN79" s="267">
        <f t="shared" si="86"/>
        <v>0</v>
      </c>
      <c r="AO79" s="267">
        <f t="shared" si="86"/>
        <v>0</v>
      </c>
      <c r="AP79" s="267">
        <f t="shared" si="86"/>
        <v>0</v>
      </c>
      <c r="AQ79" s="267">
        <f t="shared" si="86"/>
        <v>0</v>
      </c>
      <c r="AR79" s="267">
        <f t="shared" si="86"/>
        <v>0</v>
      </c>
      <c r="AS79" s="267">
        <f t="shared" si="86"/>
        <v>0</v>
      </c>
      <c r="AT79" s="267">
        <f t="shared" si="86"/>
        <v>0</v>
      </c>
      <c r="AU79" s="267">
        <f t="shared" si="86"/>
        <v>0</v>
      </c>
      <c r="AV79" s="267">
        <f t="shared" si="86"/>
        <v>0</v>
      </c>
      <c r="AW79" s="267">
        <f t="shared" si="86"/>
        <v>0</v>
      </c>
      <c r="AX79" s="267">
        <f t="shared" si="86"/>
        <v>0</v>
      </c>
      <c r="AY79" s="267">
        <f t="shared" si="86"/>
        <v>0</v>
      </c>
      <c r="AZ79" s="267">
        <f t="shared" si="86"/>
        <v>0</v>
      </c>
      <c r="BA79" s="267">
        <f t="shared" si="86"/>
        <v>0</v>
      </c>
      <c r="BB79" s="267">
        <f t="shared" si="86"/>
        <v>0</v>
      </c>
      <c r="BC79" s="267">
        <f t="shared" si="86"/>
        <v>0</v>
      </c>
      <c r="BD79" s="267">
        <f t="shared" si="86"/>
        <v>0</v>
      </c>
      <c r="BE79" s="267">
        <f t="shared" si="86"/>
        <v>0</v>
      </c>
      <c r="BF79" s="267">
        <f t="shared" si="86"/>
        <v>0</v>
      </c>
      <c r="BG79" s="267">
        <f t="shared" si="86"/>
        <v>0</v>
      </c>
      <c r="BH79" s="267">
        <f t="shared" si="86"/>
        <v>0</v>
      </c>
      <c r="BI79" s="267">
        <f t="shared" si="86"/>
        <v>0</v>
      </c>
      <c r="BJ79" s="267">
        <f t="shared" si="86"/>
        <v>0</v>
      </c>
      <c r="BK79" s="267">
        <f t="shared" si="86"/>
        <v>0</v>
      </c>
      <c r="BL79" s="275">
        <f t="shared" si="86"/>
        <v>0</v>
      </c>
      <c r="BM79" s="7"/>
      <c r="BN79" s="59"/>
      <c r="BO79" s="235"/>
      <c r="BP79" s="10"/>
      <c r="BT79" s="10" t="e">
        <f>D79-#REF!</f>
        <v>#REF!</v>
      </c>
      <c r="BU79" s="10" t="e">
        <f>D79-#REF!</f>
        <v>#REF!</v>
      </c>
      <c r="BV79" s="1" t="e">
        <f>F79-#REF!</f>
        <v>#REF!</v>
      </c>
    </row>
    <row r="80" spans="1:74" ht="24.75" customHeight="1" thickTop="1" x14ac:dyDescent="0.2">
      <c r="A80" s="75">
        <v>90000594245</v>
      </c>
      <c r="B80" s="164" t="s">
        <v>498</v>
      </c>
      <c r="C80" s="285" t="s">
        <v>183</v>
      </c>
      <c r="D80" s="225">
        <f t="shared" ref="D80:D85" si="87">F80+S80+AF80+AS80+AZ80</f>
        <v>45712</v>
      </c>
      <c r="E80" s="213">
        <f t="shared" ref="E80:E85" si="88">G80+T80+AG80+AT80+BA80</f>
        <v>45712</v>
      </c>
      <c r="F80" s="213">
        <v>45712</v>
      </c>
      <c r="G80" s="213">
        <f t="shared" ref="G80:G85" si="89">F80+H80</f>
        <v>45712</v>
      </c>
      <c r="H80" s="213">
        <f t="shared" ref="H80:H85" si="90">SUM(I80:R80)</f>
        <v>0</v>
      </c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>
        <v>0</v>
      </c>
      <c r="T80" s="213">
        <f t="shared" ref="T80:T85" si="91">S80+U80</f>
        <v>0</v>
      </c>
      <c r="U80" s="213">
        <f t="shared" ref="U80:U85" si="92">SUM(V80:AE80)</f>
        <v>0</v>
      </c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>
        <v>0</v>
      </c>
      <c r="AG80" s="213">
        <f t="shared" ref="AG80:AG85" si="93">AF80+AH80</f>
        <v>0</v>
      </c>
      <c r="AH80" s="213">
        <f t="shared" ref="AH80:AH85" si="94">SUM(AI80:AR80)</f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>
        <v>0</v>
      </c>
      <c r="AT80" s="213">
        <f t="shared" ref="AT80:AT85" si="95">AS80+AU80</f>
        <v>0</v>
      </c>
      <c r="AU80" s="213">
        <f t="shared" ref="AU80:AU85" si="96">SUM(AV80:AY80)</f>
        <v>0</v>
      </c>
      <c r="AV80" s="213"/>
      <c r="AW80" s="213"/>
      <c r="AX80" s="213"/>
      <c r="AY80" s="213"/>
      <c r="AZ80" s="213"/>
      <c r="BA80" s="213">
        <f t="shared" ref="BA80:BA85" si="97">AZ80+BB80</f>
        <v>0</v>
      </c>
      <c r="BB80" s="213">
        <f t="shared" ref="BB80:BB85" si="98">SUM(BC80:BL80)</f>
        <v>0</v>
      </c>
      <c r="BC80" s="213"/>
      <c r="BD80" s="213"/>
      <c r="BE80" s="213"/>
      <c r="BF80" s="213"/>
      <c r="BG80" s="213"/>
      <c r="BH80" s="213"/>
      <c r="BI80" s="213"/>
      <c r="BJ80" s="213"/>
      <c r="BK80" s="213"/>
      <c r="BL80" s="264"/>
      <c r="BM80" s="54" t="s">
        <v>336</v>
      </c>
      <c r="BN80" s="57" t="s">
        <v>612</v>
      </c>
      <c r="BO80" s="235" t="s">
        <v>696</v>
      </c>
      <c r="BP80" s="10" t="s">
        <v>697</v>
      </c>
      <c r="BQ80" s="130"/>
      <c r="BT80" s="10" t="e">
        <f>D80-#REF!</f>
        <v>#REF!</v>
      </c>
      <c r="BU80" s="10" t="e">
        <f>D80-#REF!</f>
        <v>#REF!</v>
      </c>
      <c r="BV80" s="1" t="e">
        <f>F80-#REF!</f>
        <v>#REF!</v>
      </c>
    </row>
    <row r="81" spans="1:74" x14ac:dyDescent="0.2">
      <c r="A81" s="75"/>
      <c r="B81" s="159"/>
      <c r="C81" s="266" t="s">
        <v>204</v>
      </c>
      <c r="D81" s="225">
        <f t="shared" si="87"/>
        <v>28912</v>
      </c>
      <c r="E81" s="213">
        <f t="shared" si="88"/>
        <v>28912</v>
      </c>
      <c r="F81" s="213">
        <v>28912</v>
      </c>
      <c r="G81" s="213">
        <f t="shared" si="89"/>
        <v>28912</v>
      </c>
      <c r="H81" s="213">
        <f t="shared" si="90"/>
        <v>0</v>
      </c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>
        <v>0</v>
      </c>
      <c r="T81" s="213">
        <f t="shared" si="91"/>
        <v>0</v>
      </c>
      <c r="U81" s="213">
        <f t="shared" si="92"/>
        <v>0</v>
      </c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>
        <v>0</v>
      </c>
      <c r="AG81" s="213">
        <f t="shared" si="93"/>
        <v>0</v>
      </c>
      <c r="AH81" s="213">
        <f t="shared" si="94"/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>
        <v>0</v>
      </c>
      <c r="AT81" s="213">
        <f t="shared" si="95"/>
        <v>0</v>
      </c>
      <c r="AU81" s="213">
        <f t="shared" si="96"/>
        <v>0</v>
      </c>
      <c r="AV81" s="213"/>
      <c r="AW81" s="213"/>
      <c r="AX81" s="213"/>
      <c r="AY81" s="213"/>
      <c r="AZ81" s="213"/>
      <c r="BA81" s="213">
        <f t="shared" si="97"/>
        <v>0</v>
      </c>
      <c r="BB81" s="213">
        <f t="shared" si="98"/>
        <v>0</v>
      </c>
      <c r="BC81" s="213"/>
      <c r="BD81" s="213"/>
      <c r="BE81" s="213"/>
      <c r="BF81" s="213"/>
      <c r="BG81" s="213"/>
      <c r="BH81" s="213"/>
      <c r="BI81" s="213"/>
      <c r="BJ81" s="213"/>
      <c r="BK81" s="213"/>
      <c r="BL81" s="264"/>
      <c r="BM81" s="54" t="s">
        <v>337</v>
      </c>
      <c r="BN81" s="57" t="s">
        <v>612</v>
      </c>
      <c r="BO81" s="235" t="s">
        <v>696</v>
      </c>
      <c r="BP81" s="10" t="s">
        <v>697</v>
      </c>
      <c r="BT81" s="10" t="e">
        <f>D81-#REF!</f>
        <v>#REF!</v>
      </c>
      <c r="BU81" s="10" t="e">
        <f>D81-#REF!</f>
        <v>#REF!</v>
      </c>
      <c r="BV81" s="1" t="e">
        <f>F81-#REF!</f>
        <v>#REF!</v>
      </c>
    </row>
    <row r="82" spans="1:74" ht="24" x14ac:dyDescent="0.2">
      <c r="A82" s="75"/>
      <c r="B82" s="159"/>
      <c r="C82" s="266" t="s">
        <v>198</v>
      </c>
      <c r="D82" s="225">
        <f t="shared" si="87"/>
        <v>61065</v>
      </c>
      <c r="E82" s="213">
        <f t="shared" si="88"/>
        <v>62225</v>
      </c>
      <c r="F82" s="213">
        <v>61065</v>
      </c>
      <c r="G82" s="213">
        <f t="shared" si="89"/>
        <v>62225</v>
      </c>
      <c r="H82" s="213">
        <f t="shared" si="90"/>
        <v>1160</v>
      </c>
      <c r="I82" s="213"/>
      <c r="J82" s="213"/>
      <c r="K82" s="213"/>
      <c r="L82" s="213"/>
      <c r="M82" s="213">
        <v>1160</v>
      </c>
      <c r="N82" s="213"/>
      <c r="O82" s="213"/>
      <c r="P82" s="213"/>
      <c r="Q82" s="213"/>
      <c r="R82" s="213"/>
      <c r="S82" s="213">
        <v>0</v>
      </c>
      <c r="T82" s="213">
        <f t="shared" si="91"/>
        <v>0</v>
      </c>
      <c r="U82" s="213">
        <f t="shared" si="92"/>
        <v>0</v>
      </c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>
        <v>0</v>
      </c>
      <c r="AG82" s="213">
        <f t="shared" si="93"/>
        <v>0</v>
      </c>
      <c r="AH82" s="213">
        <f t="shared" si="94"/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>
        <v>0</v>
      </c>
      <c r="AT82" s="213">
        <f t="shared" si="95"/>
        <v>0</v>
      </c>
      <c r="AU82" s="213">
        <f t="shared" si="96"/>
        <v>0</v>
      </c>
      <c r="AV82" s="213"/>
      <c r="AW82" s="213"/>
      <c r="AX82" s="213"/>
      <c r="AY82" s="213"/>
      <c r="AZ82" s="213"/>
      <c r="BA82" s="213">
        <f t="shared" si="97"/>
        <v>0</v>
      </c>
      <c r="BB82" s="213">
        <f t="shared" si="98"/>
        <v>0</v>
      </c>
      <c r="BC82" s="213"/>
      <c r="BD82" s="213"/>
      <c r="BE82" s="213"/>
      <c r="BF82" s="213"/>
      <c r="BG82" s="213"/>
      <c r="BH82" s="213"/>
      <c r="BI82" s="213"/>
      <c r="BJ82" s="213"/>
      <c r="BK82" s="213"/>
      <c r="BL82" s="264"/>
      <c r="BM82" s="54" t="s">
        <v>338</v>
      </c>
      <c r="BN82" s="57" t="s">
        <v>612</v>
      </c>
      <c r="BO82" s="235" t="s">
        <v>696</v>
      </c>
      <c r="BP82" s="10" t="s">
        <v>697</v>
      </c>
      <c r="BT82" s="10" t="e">
        <f>D82-#REF!</f>
        <v>#REF!</v>
      </c>
      <c r="BU82" s="10" t="e">
        <f>D82-#REF!</f>
        <v>#REF!</v>
      </c>
      <c r="BV82" s="1" t="e">
        <f>F82-#REF!</f>
        <v>#REF!</v>
      </c>
    </row>
    <row r="83" spans="1:74" s="125" customFormat="1" ht="36" x14ac:dyDescent="0.2">
      <c r="A83" s="75"/>
      <c r="B83" s="159"/>
      <c r="C83" s="260" t="s">
        <v>510</v>
      </c>
      <c r="D83" s="225">
        <f t="shared" si="87"/>
        <v>59668</v>
      </c>
      <c r="E83" s="213">
        <f t="shared" si="88"/>
        <v>73972</v>
      </c>
      <c r="F83" s="213">
        <v>59668</v>
      </c>
      <c r="G83" s="213">
        <f t="shared" si="89"/>
        <v>73972</v>
      </c>
      <c r="H83" s="213">
        <f t="shared" si="90"/>
        <v>14304</v>
      </c>
      <c r="I83" s="213"/>
      <c r="J83" s="213"/>
      <c r="K83" s="213"/>
      <c r="L83" s="213"/>
      <c r="M83" s="213">
        <v>14304</v>
      </c>
      <c r="N83" s="213"/>
      <c r="O83" s="213"/>
      <c r="P83" s="213"/>
      <c r="Q83" s="213"/>
      <c r="R83" s="213"/>
      <c r="S83" s="213">
        <v>0</v>
      </c>
      <c r="T83" s="213">
        <f t="shared" si="91"/>
        <v>0</v>
      </c>
      <c r="U83" s="213">
        <f t="shared" si="92"/>
        <v>0</v>
      </c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>
        <v>0</v>
      </c>
      <c r="AG83" s="213">
        <f t="shared" si="93"/>
        <v>0</v>
      </c>
      <c r="AH83" s="213">
        <f t="shared" si="94"/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>
        <v>0</v>
      </c>
      <c r="AT83" s="213">
        <f t="shared" si="95"/>
        <v>0</v>
      </c>
      <c r="AU83" s="213">
        <f t="shared" si="96"/>
        <v>0</v>
      </c>
      <c r="AV83" s="213"/>
      <c r="AW83" s="213"/>
      <c r="AX83" s="213"/>
      <c r="AY83" s="213"/>
      <c r="AZ83" s="213"/>
      <c r="BA83" s="213">
        <f t="shared" si="97"/>
        <v>0</v>
      </c>
      <c r="BB83" s="213">
        <f t="shared" si="98"/>
        <v>0</v>
      </c>
      <c r="BC83" s="213"/>
      <c r="BD83" s="213"/>
      <c r="BE83" s="213"/>
      <c r="BF83" s="213"/>
      <c r="BG83" s="213"/>
      <c r="BH83" s="213"/>
      <c r="BI83" s="213"/>
      <c r="BJ83" s="213"/>
      <c r="BK83" s="213"/>
      <c r="BL83" s="264"/>
      <c r="BM83" s="54" t="s">
        <v>521</v>
      </c>
      <c r="BN83" s="57"/>
      <c r="BO83" s="235" t="s">
        <v>691</v>
      </c>
      <c r="BP83" s="235" t="s">
        <v>691</v>
      </c>
      <c r="BT83" s="10" t="e">
        <f>D83-#REF!</f>
        <v>#REF!</v>
      </c>
      <c r="BU83" s="10" t="e">
        <f>D83-#REF!</f>
        <v>#REF!</v>
      </c>
      <c r="BV83" s="125" t="e">
        <f>F83-#REF!</f>
        <v>#REF!</v>
      </c>
    </row>
    <row r="84" spans="1:74" s="130" customFormat="1" x14ac:dyDescent="0.2">
      <c r="A84" s="75"/>
      <c r="B84" s="159"/>
      <c r="C84" s="385" t="s">
        <v>245</v>
      </c>
      <c r="D84" s="225">
        <f t="shared" ref="D84" si="99">F84+S84+AF84+AS84+AZ84</f>
        <v>0</v>
      </c>
      <c r="E84" s="213">
        <f t="shared" ref="E84" si="100">G84+T84+AG84+AT84+BA84</f>
        <v>7000</v>
      </c>
      <c r="F84" s="213"/>
      <c r="G84" s="213">
        <f t="shared" ref="G84" si="101">F84+H84</f>
        <v>7000</v>
      </c>
      <c r="H84" s="213">
        <f t="shared" ref="H84" si="102">SUM(I84:R84)</f>
        <v>7000</v>
      </c>
      <c r="I84" s="213"/>
      <c r="J84" s="213"/>
      <c r="K84" s="213"/>
      <c r="L84" s="213"/>
      <c r="M84" s="213"/>
      <c r="N84" s="213"/>
      <c r="O84" s="213"/>
      <c r="P84" s="213">
        <v>7000</v>
      </c>
      <c r="Q84" s="213"/>
      <c r="R84" s="213"/>
      <c r="S84" s="213"/>
      <c r="T84" s="213">
        <f t="shared" ref="T84" si="103">S84+U84</f>
        <v>0</v>
      </c>
      <c r="U84" s="213">
        <f t="shared" ref="U84" si="104">SUM(V84:AE84)</f>
        <v>0</v>
      </c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>
        <f t="shared" ref="AG84" si="105">AF84+AH84</f>
        <v>0</v>
      </c>
      <c r="AH84" s="213">
        <f t="shared" ref="AH84" si="106">SUM(AI84:AR84)</f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>
        <f t="shared" ref="AT84" si="107">AS84+AU84</f>
        <v>0</v>
      </c>
      <c r="AU84" s="213">
        <f t="shared" ref="AU84" si="108">SUM(AV84:AY84)</f>
        <v>0</v>
      </c>
      <c r="AV84" s="213"/>
      <c r="AW84" s="213"/>
      <c r="AX84" s="213"/>
      <c r="AY84" s="213"/>
      <c r="AZ84" s="213"/>
      <c r="BA84" s="213">
        <f t="shared" ref="BA84" si="109">AZ84+BB84</f>
        <v>0</v>
      </c>
      <c r="BB84" s="213">
        <f t="shared" ref="BB84" si="110">SUM(BC84:BL84)</f>
        <v>0</v>
      </c>
      <c r="BC84" s="213"/>
      <c r="BD84" s="213"/>
      <c r="BE84" s="213"/>
      <c r="BF84" s="213"/>
      <c r="BG84" s="213"/>
      <c r="BH84" s="213"/>
      <c r="BI84" s="213"/>
      <c r="BJ84" s="213"/>
      <c r="BK84" s="213"/>
      <c r="BL84" s="264"/>
      <c r="BM84" s="54" t="s">
        <v>824</v>
      </c>
      <c r="BN84" s="57" t="s">
        <v>612</v>
      </c>
      <c r="BO84" s="235"/>
      <c r="BP84" s="235"/>
      <c r="BT84" s="10"/>
      <c r="BU84" s="10"/>
    </row>
    <row r="85" spans="1:74" ht="48" x14ac:dyDescent="0.2">
      <c r="A85" s="75">
        <v>90010991438</v>
      </c>
      <c r="B85" s="158" t="s">
        <v>452</v>
      </c>
      <c r="C85" s="192" t="s">
        <v>472</v>
      </c>
      <c r="D85" s="229">
        <f t="shared" si="87"/>
        <v>108551</v>
      </c>
      <c r="E85" s="216">
        <f t="shared" si="88"/>
        <v>108551</v>
      </c>
      <c r="F85" s="216">
        <v>108551</v>
      </c>
      <c r="G85" s="216">
        <f t="shared" si="89"/>
        <v>108551</v>
      </c>
      <c r="H85" s="216">
        <f t="shared" si="90"/>
        <v>0</v>
      </c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>
        <v>0</v>
      </c>
      <c r="T85" s="216">
        <f t="shared" si="91"/>
        <v>0</v>
      </c>
      <c r="U85" s="216">
        <f t="shared" si="92"/>
        <v>0</v>
      </c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>
        <v>0</v>
      </c>
      <c r="AG85" s="216">
        <f t="shared" si="93"/>
        <v>0</v>
      </c>
      <c r="AH85" s="216">
        <f t="shared" si="94"/>
        <v>0</v>
      </c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>
        <v>0</v>
      </c>
      <c r="AT85" s="216">
        <f t="shared" si="95"/>
        <v>0</v>
      </c>
      <c r="AU85" s="216">
        <f t="shared" si="96"/>
        <v>0</v>
      </c>
      <c r="AV85" s="216"/>
      <c r="AW85" s="216"/>
      <c r="AX85" s="216"/>
      <c r="AY85" s="216"/>
      <c r="AZ85" s="216"/>
      <c r="BA85" s="216">
        <f t="shared" si="97"/>
        <v>0</v>
      </c>
      <c r="BB85" s="216">
        <f t="shared" si="98"/>
        <v>0</v>
      </c>
      <c r="BC85" s="216"/>
      <c r="BD85" s="216"/>
      <c r="BE85" s="216"/>
      <c r="BF85" s="216"/>
      <c r="BG85" s="216"/>
      <c r="BH85" s="216"/>
      <c r="BI85" s="216"/>
      <c r="BJ85" s="216"/>
      <c r="BK85" s="216"/>
      <c r="BL85" s="283"/>
      <c r="BM85" s="134" t="s">
        <v>339</v>
      </c>
      <c r="BN85" s="60"/>
      <c r="BO85" s="235" t="s">
        <v>696</v>
      </c>
      <c r="BP85" s="10" t="s">
        <v>697</v>
      </c>
      <c r="BT85" s="10" t="e">
        <f>D85-#REF!</f>
        <v>#REF!</v>
      </c>
      <c r="BU85" s="10" t="e">
        <f>D85-#REF!</f>
        <v>#REF!</v>
      </c>
      <c r="BV85" s="1" t="e">
        <f>F85-#REF!</f>
        <v>#REF!</v>
      </c>
    </row>
    <row r="86" spans="1:74" s="130" customFormat="1" ht="24" x14ac:dyDescent="0.2">
      <c r="A86" s="75">
        <v>40003219995</v>
      </c>
      <c r="B86" s="286" t="s">
        <v>825</v>
      </c>
      <c r="C86" s="290" t="s">
        <v>827</v>
      </c>
      <c r="D86" s="225">
        <f t="shared" ref="D86" si="111">F86+S86+AF86+AS86+AZ86</f>
        <v>0</v>
      </c>
      <c r="E86" s="213">
        <f t="shared" ref="E86" si="112">G86+T86+AG86+AT86+BA86</f>
        <v>5000</v>
      </c>
      <c r="F86" s="213"/>
      <c r="G86" s="213">
        <f t="shared" ref="G86" si="113">F86+H86</f>
        <v>5000</v>
      </c>
      <c r="H86" s="213">
        <f t="shared" ref="H86" si="114">SUM(I86:R86)</f>
        <v>5000</v>
      </c>
      <c r="I86" s="213"/>
      <c r="J86" s="213"/>
      <c r="K86" s="213"/>
      <c r="L86" s="213"/>
      <c r="M86" s="213"/>
      <c r="N86" s="213"/>
      <c r="O86" s="213"/>
      <c r="P86" s="213">
        <v>5000</v>
      </c>
      <c r="Q86" s="213"/>
      <c r="R86" s="213"/>
      <c r="S86" s="213"/>
      <c r="T86" s="213">
        <f t="shared" ref="T86" si="115">S86+U86</f>
        <v>0</v>
      </c>
      <c r="U86" s="213">
        <f t="shared" ref="U86" si="116">SUM(V86:AE86)</f>
        <v>0</v>
      </c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>
        <f t="shared" ref="AG86" si="117">AF86+AH86</f>
        <v>0</v>
      </c>
      <c r="AH86" s="213">
        <f t="shared" ref="AH86" si="118">SUM(AI86:AR86)</f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>
        <f t="shared" ref="AT86" si="119">AS86+AU86</f>
        <v>0</v>
      </c>
      <c r="AU86" s="213">
        <f t="shared" ref="AU86" si="120">SUM(AV86:AY86)</f>
        <v>0</v>
      </c>
      <c r="AV86" s="213"/>
      <c r="AW86" s="213"/>
      <c r="AX86" s="213"/>
      <c r="AY86" s="213"/>
      <c r="AZ86" s="213"/>
      <c r="BA86" s="213">
        <f t="shared" ref="BA86" si="121">AZ86+BB86</f>
        <v>0</v>
      </c>
      <c r="BB86" s="213">
        <f t="shared" ref="BB86" si="122">SUM(BC86:BL86)</f>
        <v>0</v>
      </c>
      <c r="BC86" s="213"/>
      <c r="BD86" s="213"/>
      <c r="BE86" s="213"/>
      <c r="BF86" s="213"/>
      <c r="BG86" s="213"/>
      <c r="BH86" s="213"/>
      <c r="BI86" s="213"/>
      <c r="BJ86" s="213"/>
      <c r="BK86" s="213"/>
      <c r="BL86" s="264"/>
      <c r="BM86" s="54" t="s">
        <v>826</v>
      </c>
      <c r="BN86" s="57"/>
      <c r="BO86" s="386"/>
      <c r="BP86" s="387"/>
      <c r="BQ86" s="388"/>
      <c r="BR86" s="388"/>
      <c r="BT86" s="10"/>
      <c r="BU86" s="10"/>
    </row>
    <row r="87" spans="1:74" ht="12.75" thickBot="1" x14ac:dyDescent="0.25">
      <c r="A87" s="75"/>
      <c r="B87" s="141"/>
      <c r="C87" s="190"/>
      <c r="D87" s="227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77"/>
      <c r="BM87" s="50"/>
      <c r="BN87" s="58"/>
      <c r="BO87" s="235"/>
      <c r="BP87" s="10"/>
      <c r="BT87" s="10" t="e">
        <f>D87-#REF!</f>
        <v>#REF!</v>
      </c>
      <c r="BU87" s="10" t="e">
        <f>D87-#REF!</f>
        <v>#REF!</v>
      </c>
      <c r="BV87" s="1" t="e">
        <f>F87-#REF!</f>
        <v>#REF!</v>
      </c>
    </row>
    <row r="88" spans="1:74" ht="12.75" thickBot="1" x14ac:dyDescent="0.25">
      <c r="A88" s="140" t="s">
        <v>14</v>
      </c>
      <c r="B88" s="90" t="s">
        <v>15</v>
      </c>
      <c r="C88" s="189"/>
      <c r="D88" s="228">
        <f t="shared" ref="D88:E88" si="123">SUM(D89:D123)</f>
        <v>14451781</v>
      </c>
      <c r="E88" s="267">
        <f t="shared" si="123"/>
        <v>15535743</v>
      </c>
      <c r="F88" s="267">
        <f>SUM(F89:F123)</f>
        <v>14254127</v>
      </c>
      <c r="G88" s="267">
        <f t="shared" ref="G88:BL88" si="124">SUM(G89:G123)</f>
        <v>15344899</v>
      </c>
      <c r="H88" s="267">
        <f t="shared" si="124"/>
        <v>1090772</v>
      </c>
      <c r="I88" s="267">
        <f t="shared" si="124"/>
        <v>0</v>
      </c>
      <c r="J88" s="267">
        <f t="shared" si="124"/>
        <v>0</v>
      </c>
      <c r="K88" s="267">
        <f t="shared" si="124"/>
        <v>0</v>
      </c>
      <c r="L88" s="267">
        <f t="shared" si="124"/>
        <v>0</v>
      </c>
      <c r="M88" s="267">
        <f t="shared" si="124"/>
        <v>1087330</v>
      </c>
      <c r="N88" s="267">
        <f t="shared" si="124"/>
        <v>0</v>
      </c>
      <c r="O88" s="267">
        <f t="shared" si="124"/>
        <v>0</v>
      </c>
      <c r="P88" s="267">
        <f t="shared" si="124"/>
        <v>3442</v>
      </c>
      <c r="Q88" s="267">
        <f t="shared" si="124"/>
        <v>0</v>
      </c>
      <c r="R88" s="267">
        <f t="shared" si="124"/>
        <v>0</v>
      </c>
      <c r="S88" s="267">
        <f t="shared" si="124"/>
        <v>10719</v>
      </c>
      <c r="T88" s="267">
        <f t="shared" si="124"/>
        <v>10719</v>
      </c>
      <c r="U88" s="267">
        <f t="shared" si="124"/>
        <v>0</v>
      </c>
      <c r="V88" s="267">
        <f t="shared" si="124"/>
        <v>0</v>
      </c>
      <c r="W88" s="267">
        <f t="shared" si="124"/>
        <v>0</v>
      </c>
      <c r="X88" s="267">
        <f t="shared" si="124"/>
        <v>0</v>
      </c>
      <c r="Y88" s="267">
        <f t="shared" si="124"/>
        <v>0</v>
      </c>
      <c r="Z88" s="267">
        <f t="shared" si="124"/>
        <v>0</v>
      </c>
      <c r="AA88" s="267">
        <f t="shared" si="124"/>
        <v>0</v>
      </c>
      <c r="AB88" s="267">
        <f t="shared" si="124"/>
        <v>0</v>
      </c>
      <c r="AC88" s="267">
        <f t="shared" si="124"/>
        <v>0</v>
      </c>
      <c r="AD88" s="267">
        <f t="shared" si="124"/>
        <v>0</v>
      </c>
      <c r="AE88" s="267">
        <f t="shared" si="124"/>
        <v>0</v>
      </c>
      <c r="AF88" s="267">
        <f t="shared" si="124"/>
        <v>186935</v>
      </c>
      <c r="AG88" s="267">
        <f t="shared" si="124"/>
        <v>216295</v>
      </c>
      <c r="AH88" s="267">
        <f t="shared" si="124"/>
        <v>29360</v>
      </c>
      <c r="AI88" s="267">
        <f t="shared" si="124"/>
        <v>29360</v>
      </c>
      <c r="AJ88" s="267">
        <f t="shared" si="124"/>
        <v>0</v>
      </c>
      <c r="AK88" s="267">
        <f t="shared" si="124"/>
        <v>0</v>
      </c>
      <c r="AL88" s="267">
        <f t="shared" si="124"/>
        <v>0</v>
      </c>
      <c r="AM88" s="267">
        <f t="shared" si="124"/>
        <v>0</v>
      </c>
      <c r="AN88" s="267">
        <f t="shared" si="124"/>
        <v>0</v>
      </c>
      <c r="AO88" s="267">
        <f t="shared" si="124"/>
        <v>0</v>
      </c>
      <c r="AP88" s="267">
        <f t="shared" si="124"/>
        <v>0</v>
      </c>
      <c r="AQ88" s="267">
        <f t="shared" si="124"/>
        <v>0</v>
      </c>
      <c r="AR88" s="267">
        <f t="shared" si="124"/>
        <v>0</v>
      </c>
      <c r="AS88" s="267">
        <f t="shared" si="124"/>
        <v>0</v>
      </c>
      <c r="AT88" s="267">
        <f t="shared" si="124"/>
        <v>0</v>
      </c>
      <c r="AU88" s="267">
        <f t="shared" si="124"/>
        <v>0</v>
      </c>
      <c r="AV88" s="267">
        <f t="shared" si="124"/>
        <v>0</v>
      </c>
      <c r="AW88" s="267">
        <f t="shared" si="124"/>
        <v>0</v>
      </c>
      <c r="AX88" s="267">
        <f t="shared" si="124"/>
        <v>0</v>
      </c>
      <c r="AY88" s="267">
        <f t="shared" si="124"/>
        <v>0</v>
      </c>
      <c r="AZ88" s="267">
        <f t="shared" si="124"/>
        <v>0</v>
      </c>
      <c r="BA88" s="267">
        <f t="shared" si="124"/>
        <v>-36170</v>
      </c>
      <c r="BB88" s="267">
        <f t="shared" si="124"/>
        <v>-36170</v>
      </c>
      <c r="BC88" s="267">
        <f t="shared" si="124"/>
        <v>-36170</v>
      </c>
      <c r="BD88" s="267">
        <f t="shared" si="124"/>
        <v>0</v>
      </c>
      <c r="BE88" s="267">
        <f t="shared" si="124"/>
        <v>0</v>
      </c>
      <c r="BF88" s="267">
        <f t="shared" si="124"/>
        <v>0</v>
      </c>
      <c r="BG88" s="267">
        <f t="shared" si="124"/>
        <v>0</v>
      </c>
      <c r="BH88" s="267">
        <f t="shared" si="124"/>
        <v>0</v>
      </c>
      <c r="BI88" s="267">
        <f t="shared" si="124"/>
        <v>0</v>
      </c>
      <c r="BJ88" s="267">
        <f t="shared" si="124"/>
        <v>0</v>
      </c>
      <c r="BK88" s="267">
        <f t="shared" si="124"/>
        <v>0</v>
      </c>
      <c r="BL88" s="275">
        <f t="shared" si="124"/>
        <v>0</v>
      </c>
      <c r="BM88" s="7"/>
      <c r="BN88" s="59"/>
      <c r="BO88" s="235"/>
      <c r="BP88" s="10"/>
      <c r="BT88" s="10" t="e">
        <f>D88-#REF!</f>
        <v>#REF!</v>
      </c>
      <c r="BU88" s="10" t="e">
        <f>D88-#REF!</f>
        <v>#REF!</v>
      </c>
      <c r="BV88" s="1" t="e">
        <f>F88-#REF!</f>
        <v>#REF!</v>
      </c>
    </row>
    <row r="89" spans="1:74" ht="23.25" customHeight="1" thickTop="1" x14ac:dyDescent="0.2">
      <c r="A89" s="92">
        <v>90000056357</v>
      </c>
      <c r="B89" s="164" t="s">
        <v>5</v>
      </c>
      <c r="C89" s="237" t="s">
        <v>177</v>
      </c>
      <c r="D89" s="225">
        <f t="shared" ref="D89:D122" si="125">F89+S89+AF89+AS89+AZ89</f>
        <v>678256</v>
      </c>
      <c r="E89" s="215">
        <f t="shared" ref="E89:E122" si="126">G89+T89+AG89+AT89+BA89</f>
        <v>678256</v>
      </c>
      <c r="F89" s="217">
        <v>678256</v>
      </c>
      <c r="G89" s="217">
        <f t="shared" ref="G89:G122" si="127">F89+H89</f>
        <v>678256</v>
      </c>
      <c r="H89" s="217">
        <f t="shared" ref="H89:H122" si="128">SUM(I89:R89)</f>
        <v>0</v>
      </c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>
        <v>0</v>
      </c>
      <c r="T89" s="217">
        <f t="shared" ref="T89:T122" si="129">S89+U89</f>
        <v>0</v>
      </c>
      <c r="U89" s="217">
        <f t="shared" ref="U89:U122" si="130">SUM(V89:AE89)</f>
        <v>0</v>
      </c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>
        <v>0</v>
      </c>
      <c r="AG89" s="217">
        <f t="shared" ref="AG89:AG122" si="131">AF89+AH89</f>
        <v>0</v>
      </c>
      <c r="AH89" s="217">
        <f t="shared" ref="AH89:AH122" si="132">SUM(AI89:AR89)</f>
        <v>0</v>
      </c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>
        <v>0</v>
      </c>
      <c r="AT89" s="217">
        <f t="shared" ref="AT89:AT122" si="133">AS89+AU89</f>
        <v>0</v>
      </c>
      <c r="AU89" s="217">
        <f t="shared" ref="AU89:AU122" si="134">SUM(AV89:AY89)</f>
        <v>0</v>
      </c>
      <c r="AV89" s="217"/>
      <c r="AW89" s="217"/>
      <c r="AX89" s="217"/>
      <c r="AY89" s="217"/>
      <c r="AZ89" s="217"/>
      <c r="BA89" s="215">
        <f t="shared" ref="BA89:BA122" si="135">AZ89+BB89</f>
        <v>0</v>
      </c>
      <c r="BB89" s="215">
        <f t="shared" ref="BB89:BB122" si="136">SUM(BC89:BL89)</f>
        <v>0</v>
      </c>
      <c r="BC89" s="215"/>
      <c r="BD89" s="215"/>
      <c r="BE89" s="215"/>
      <c r="BF89" s="215"/>
      <c r="BG89" s="215"/>
      <c r="BH89" s="215"/>
      <c r="BI89" s="215"/>
      <c r="BJ89" s="215"/>
      <c r="BK89" s="215"/>
      <c r="BL89" s="276"/>
      <c r="BM89" s="54" t="s">
        <v>441</v>
      </c>
      <c r="BN89" s="57"/>
      <c r="BO89" s="235" t="s">
        <v>688</v>
      </c>
      <c r="BP89" s="10" t="s">
        <v>689</v>
      </c>
      <c r="BT89" s="10" t="e">
        <f>D89-#REF!</f>
        <v>#REF!</v>
      </c>
      <c r="BU89" s="10" t="e">
        <f>D89-#REF!</f>
        <v>#REF!</v>
      </c>
      <c r="BV89" s="1" t="e">
        <f>F89-#REF!</f>
        <v>#REF!</v>
      </c>
    </row>
    <row r="90" spans="1:74" ht="24" x14ac:dyDescent="0.2">
      <c r="A90" s="75"/>
      <c r="B90" s="160"/>
      <c r="C90" s="236" t="s">
        <v>486</v>
      </c>
      <c r="D90" s="225">
        <f t="shared" si="125"/>
        <v>713542</v>
      </c>
      <c r="E90" s="213">
        <f t="shared" si="126"/>
        <v>704045</v>
      </c>
      <c r="F90" s="213">
        <v>713542</v>
      </c>
      <c r="G90" s="213">
        <f t="shared" si="127"/>
        <v>704045</v>
      </c>
      <c r="H90" s="213">
        <f t="shared" si="128"/>
        <v>-9497</v>
      </c>
      <c r="I90" s="213">
        <v>-12006</v>
      </c>
      <c r="J90" s="213"/>
      <c r="K90" s="213"/>
      <c r="L90" s="213"/>
      <c r="M90" s="213">
        <f>509+2000</f>
        <v>2509</v>
      </c>
      <c r="N90" s="213"/>
      <c r="O90" s="213"/>
      <c r="P90" s="213"/>
      <c r="Q90" s="213"/>
      <c r="R90" s="213"/>
      <c r="S90" s="213">
        <v>0</v>
      </c>
      <c r="T90" s="213">
        <f t="shared" si="129"/>
        <v>0</v>
      </c>
      <c r="U90" s="213">
        <f t="shared" si="130"/>
        <v>0</v>
      </c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>
        <v>0</v>
      </c>
      <c r="AG90" s="213">
        <f t="shared" si="131"/>
        <v>0</v>
      </c>
      <c r="AH90" s="213">
        <f t="shared" si="132"/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>
        <v>0</v>
      </c>
      <c r="AT90" s="213">
        <f t="shared" si="133"/>
        <v>0</v>
      </c>
      <c r="AU90" s="213">
        <f t="shared" si="134"/>
        <v>0</v>
      </c>
      <c r="AV90" s="213"/>
      <c r="AW90" s="213"/>
      <c r="AX90" s="213"/>
      <c r="AY90" s="213"/>
      <c r="AZ90" s="213"/>
      <c r="BA90" s="213">
        <f t="shared" si="135"/>
        <v>0</v>
      </c>
      <c r="BB90" s="213">
        <f t="shared" si="136"/>
        <v>0</v>
      </c>
      <c r="BC90" s="213"/>
      <c r="BD90" s="213"/>
      <c r="BE90" s="213"/>
      <c r="BF90" s="213"/>
      <c r="BG90" s="213"/>
      <c r="BH90" s="213"/>
      <c r="BI90" s="213"/>
      <c r="BJ90" s="213"/>
      <c r="BK90" s="213"/>
      <c r="BL90" s="264"/>
      <c r="BM90" s="54" t="s">
        <v>322</v>
      </c>
      <c r="BN90" s="57" t="s">
        <v>746</v>
      </c>
      <c r="BO90" s="235" t="s">
        <v>690</v>
      </c>
      <c r="BP90" s="10" t="s">
        <v>690</v>
      </c>
      <c r="BT90" s="10" t="e">
        <f>D90-#REF!</f>
        <v>#REF!</v>
      </c>
      <c r="BU90" s="10" t="e">
        <f>D90-#REF!</f>
        <v>#REF!</v>
      </c>
      <c r="BV90" s="1" t="e">
        <f>F90-#REF!</f>
        <v>#REF!</v>
      </c>
    </row>
    <row r="91" spans="1:74" ht="15" customHeight="1" x14ac:dyDescent="0.2">
      <c r="A91" s="75"/>
      <c r="B91" s="160"/>
      <c r="C91" s="236" t="s">
        <v>233</v>
      </c>
      <c r="D91" s="225">
        <f t="shared" si="125"/>
        <v>130000</v>
      </c>
      <c r="E91" s="213">
        <f t="shared" si="126"/>
        <v>130000</v>
      </c>
      <c r="F91" s="213">
        <v>130000</v>
      </c>
      <c r="G91" s="213">
        <f t="shared" si="127"/>
        <v>130000</v>
      </c>
      <c r="H91" s="213">
        <f t="shared" si="128"/>
        <v>0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>
        <v>0</v>
      </c>
      <c r="T91" s="213">
        <f t="shared" si="129"/>
        <v>0</v>
      </c>
      <c r="U91" s="213">
        <f t="shared" si="130"/>
        <v>0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>
        <v>0</v>
      </c>
      <c r="AG91" s="213">
        <f t="shared" si="131"/>
        <v>0</v>
      </c>
      <c r="AH91" s="213">
        <f t="shared" si="132"/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>
        <v>0</v>
      </c>
      <c r="AT91" s="213">
        <f t="shared" si="133"/>
        <v>0</v>
      </c>
      <c r="AU91" s="213">
        <f t="shared" si="134"/>
        <v>0</v>
      </c>
      <c r="AV91" s="213"/>
      <c r="AW91" s="213"/>
      <c r="AX91" s="213"/>
      <c r="AY91" s="213"/>
      <c r="AZ91" s="213"/>
      <c r="BA91" s="213">
        <f t="shared" si="135"/>
        <v>0</v>
      </c>
      <c r="BB91" s="213">
        <f t="shared" si="136"/>
        <v>0</v>
      </c>
      <c r="BC91" s="213"/>
      <c r="BD91" s="213"/>
      <c r="BE91" s="213"/>
      <c r="BF91" s="213"/>
      <c r="BG91" s="213"/>
      <c r="BH91" s="213"/>
      <c r="BI91" s="213"/>
      <c r="BJ91" s="213"/>
      <c r="BK91" s="213"/>
      <c r="BL91" s="264"/>
      <c r="BM91" s="54" t="s">
        <v>323</v>
      </c>
      <c r="BN91" s="57" t="s">
        <v>427</v>
      </c>
      <c r="BO91" s="235" t="s">
        <v>690</v>
      </c>
      <c r="BP91" s="10" t="s">
        <v>690</v>
      </c>
      <c r="BT91" s="10" t="e">
        <f>D91-#REF!</f>
        <v>#REF!</v>
      </c>
      <c r="BU91" s="10" t="e">
        <f>D91-#REF!</f>
        <v>#REF!</v>
      </c>
      <c r="BV91" s="1" t="e">
        <f>F91-#REF!</f>
        <v>#REF!</v>
      </c>
    </row>
    <row r="92" spans="1:74" ht="12.75" x14ac:dyDescent="0.2">
      <c r="A92" s="75"/>
      <c r="B92" s="160"/>
      <c r="C92" s="238" t="s">
        <v>451</v>
      </c>
      <c r="D92" s="225">
        <f t="shared" si="125"/>
        <v>946492</v>
      </c>
      <c r="E92" s="213">
        <f t="shared" si="126"/>
        <v>946492</v>
      </c>
      <c r="F92" s="213">
        <v>946492</v>
      </c>
      <c r="G92" s="213">
        <f t="shared" si="127"/>
        <v>946492</v>
      </c>
      <c r="H92" s="213">
        <f t="shared" si="128"/>
        <v>0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>
        <v>0</v>
      </c>
      <c r="T92" s="213">
        <f t="shared" si="129"/>
        <v>0</v>
      </c>
      <c r="U92" s="213">
        <f t="shared" si="130"/>
        <v>0</v>
      </c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>
        <v>0</v>
      </c>
      <c r="AG92" s="213">
        <f t="shared" si="131"/>
        <v>0</v>
      </c>
      <c r="AH92" s="213">
        <f t="shared" si="132"/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>
        <v>0</v>
      </c>
      <c r="AT92" s="213">
        <f t="shared" si="133"/>
        <v>0</v>
      </c>
      <c r="AU92" s="213">
        <f t="shared" si="134"/>
        <v>0</v>
      </c>
      <c r="AV92" s="213"/>
      <c r="AW92" s="213"/>
      <c r="AX92" s="213"/>
      <c r="AY92" s="213"/>
      <c r="AZ92" s="213"/>
      <c r="BA92" s="213">
        <f t="shared" si="135"/>
        <v>0</v>
      </c>
      <c r="BB92" s="213">
        <f t="shared" si="136"/>
        <v>0</v>
      </c>
      <c r="BC92" s="213"/>
      <c r="BD92" s="213"/>
      <c r="BE92" s="213"/>
      <c r="BF92" s="213"/>
      <c r="BG92" s="213"/>
      <c r="BH92" s="213"/>
      <c r="BI92" s="213"/>
      <c r="BJ92" s="213"/>
      <c r="BK92" s="213"/>
      <c r="BL92" s="264"/>
      <c r="BM92" s="54" t="s">
        <v>324</v>
      </c>
      <c r="BN92" s="57" t="s">
        <v>531</v>
      </c>
      <c r="BO92" s="235" t="s">
        <v>690</v>
      </c>
      <c r="BP92" s="10" t="s">
        <v>690</v>
      </c>
      <c r="BT92" s="10" t="e">
        <f>D92-#REF!</f>
        <v>#REF!</v>
      </c>
      <c r="BU92" s="10" t="e">
        <f>D92-#REF!</f>
        <v>#REF!</v>
      </c>
      <c r="BV92" s="1" t="e">
        <f>F92-#REF!</f>
        <v>#REF!</v>
      </c>
    </row>
    <row r="93" spans="1:74" ht="12.75" x14ac:dyDescent="0.2">
      <c r="A93" s="75"/>
      <c r="B93" s="160"/>
      <c r="C93" s="236" t="s">
        <v>253</v>
      </c>
      <c r="D93" s="225">
        <f t="shared" si="125"/>
        <v>179200</v>
      </c>
      <c r="E93" s="213">
        <f t="shared" si="126"/>
        <v>179200</v>
      </c>
      <c r="F93" s="213">
        <v>179200</v>
      </c>
      <c r="G93" s="213">
        <f t="shared" si="127"/>
        <v>179200</v>
      </c>
      <c r="H93" s="213">
        <f t="shared" si="128"/>
        <v>0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>
        <v>0</v>
      </c>
      <c r="T93" s="213">
        <f t="shared" si="129"/>
        <v>0</v>
      </c>
      <c r="U93" s="213">
        <f t="shared" si="130"/>
        <v>0</v>
      </c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>
        <v>0</v>
      </c>
      <c r="AG93" s="213">
        <f t="shared" si="131"/>
        <v>0</v>
      </c>
      <c r="AH93" s="213">
        <f t="shared" si="132"/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>
        <v>0</v>
      </c>
      <c r="AT93" s="213">
        <f t="shared" si="133"/>
        <v>0</v>
      </c>
      <c r="AU93" s="213">
        <f t="shared" si="134"/>
        <v>0</v>
      </c>
      <c r="AV93" s="213"/>
      <c r="AW93" s="213"/>
      <c r="AX93" s="213"/>
      <c r="AY93" s="213"/>
      <c r="AZ93" s="213"/>
      <c r="BA93" s="213">
        <f t="shared" si="135"/>
        <v>0</v>
      </c>
      <c r="BB93" s="213">
        <f t="shared" si="136"/>
        <v>0</v>
      </c>
      <c r="BC93" s="213"/>
      <c r="BD93" s="213"/>
      <c r="BE93" s="213"/>
      <c r="BF93" s="213"/>
      <c r="BG93" s="213"/>
      <c r="BH93" s="213"/>
      <c r="BI93" s="213"/>
      <c r="BJ93" s="213"/>
      <c r="BK93" s="213"/>
      <c r="BL93" s="264"/>
      <c r="BM93" s="54" t="s">
        <v>325</v>
      </c>
      <c r="BN93" s="57" t="s">
        <v>613</v>
      </c>
      <c r="BO93" s="235" t="s">
        <v>690</v>
      </c>
      <c r="BP93" s="10" t="s">
        <v>690</v>
      </c>
      <c r="BT93" s="10" t="e">
        <f>D93-#REF!</f>
        <v>#REF!</v>
      </c>
      <c r="BU93" s="10" t="e">
        <f>D93-#REF!</f>
        <v>#REF!</v>
      </c>
      <c r="BV93" s="1" t="e">
        <f>F93-#REF!</f>
        <v>#REF!</v>
      </c>
    </row>
    <row r="94" spans="1:74" s="116" customFormat="1" ht="12.75" x14ac:dyDescent="0.2">
      <c r="A94" s="75"/>
      <c r="B94" s="160"/>
      <c r="C94" s="236" t="s">
        <v>213</v>
      </c>
      <c r="D94" s="225">
        <f t="shared" si="125"/>
        <v>724783</v>
      </c>
      <c r="E94" s="213">
        <f t="shared" si="126"/>
        <v>724783</v>
      </c>
      <c r="F94" s="213">
        <v>724783</v>
      </c>
      <c r="G94" s="213">
        <f t="shared" si="127"/>
        <v>724783</v>
      </c>
      <c r="H94" s="213">
        <f t="shared" si="128"/>
        <v>0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>
        <v>0</v>
      </c>
      <c r="T94" s="213">
        <f t="shared" si="129"/>
        <v>0</v>
      </c>
      <c r="U94" s="213">
        <f t="shared" si="130"/>
        <v>0</v>
      </c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>
        <v>0</v>
      </c>
      <c r="AG94" s="213">
        <f t="shared" si="131"/>
        <v>0</v>
      </c>
      <c r="AH94" s="213">
        <f t="shared" si="132"/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>
        <v>0</v>
      </c>
      <c r="AT94" s="213">
        <f t="shared" si="133"/>
        <v>0</v>
      </c>
      <c r="AU94" s="213">
        <f t="shared" si="134"/>
        <v>0</v>
      </c>
      <c r="AV94" s="213"/>
      <c r="AW94" s="213"/>
      <c r="AX94" s="213"/>
      <c r="AY94" s="213"/>
      <c r="AZ94" s="213"/>
      <c r="BA94" s="213">
        <f t="shared" si="135"/>
        <v>0</v>
      </c>
      <c r="BB94" s="213">
        <f t="shared" si="136"/>
        <v>0</v>
      </c>
      <c r="BC94" s="213"/>
      <c r="BD94" s="213"/>
      <c r="BE94" s="213"/>
      <c r="BF94" s="213"/>
      <c r="BG94" s="213"/>
      <c r="BH94" s="213"/>
      <c r="BI94" s="213"/>
      <c r="BJ94" s="213"/>
      <c r="BK94" s="213"/>
      <c r="BL94" s="264"/>
      <c r="BM94" s="54" t="s">
        <v>326</v>
      </c>
      <c r="BN94" s="57" t="s">
        <v>430</v>
      </c>
      <c r="BO94" s="235" t="s">
        <v>690</v>
      </c>
      <c r="BP94" s="10" t="s">
        <v>690</v>
      </c>
      <c r="BT94" s="10" t="e">
        <f>D94-#REF!</f>
        <v>#REF!</v>
      </c>
      <c r="BU94" s="10" t="e">
        <f>D94-#REF!</f>
        <v>#REF!</v>
      </c>
      <c r="BV94" s="116" t="e">
        <f>F94-#REF!</f>
        <v>#REF!</v>
      </c>
    </row>
    <row r="95" spans="1:74" s="116" customFormat="1" ht="12.75" x14ac:dyDescent="0.2">
      <c r="A95" s="75"/>
      <c r="B95" s="160"/>
      <c r="C95" s="285" t="s">
        <v>705</v>
      </c>
      <c r="D95" s="225">
        <f t="shared" si="125"/>
        <v>218880</v>
      </c>
      <c r="E95" s="213">
        <f t="shared" si="126"/>
        <v>218880</v>
      </c>
      <c r="F95" s="213">
        <v>218880</v>
      </c>
      <c r="G95" s="213">
        <f t="shared" si="127"/>
        <v>218880</v>
      </c>
      <c r="H95" s="213">
        <f t="shared" si="128"/>
        <v>0</v>
      </c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>
        <v>0</v>
      </c>
      <c r="T95" s="213">
        <f t="shared" si="129"/>
        <v>0</v>
      </c>
      <c r="U95" s="213">
        <f t="shared" si="130"/>
        <v>0</v>
      </c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>
        <v>0</v>
      </c>
      <c r="AG95" s="213">
        <f t="shared" si="131"/>
        <v>0</v>
      </c>
      <c r="AH95" s="213">
        <f t="shared" si="132"/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>
        <v>0</v>
      </c>
      <c r="AT95" s="213">
        <f t="shared" si="133"/>
        <v>0</v>
      </c>
      <c r="AU95" s="213">
        <f t="shared" si="134"/>
        <v>0</v>
      </c>
      <c r="AV95" s="213"/>
      <c r="AW95" s="213"/>
      <c r="AX95" s="213"/>
      <c r="AY95" s="213"/>
      <c r="AZ95" s="213"/>
      <c r="BA95" s="213">
        <f t="shared" si="135"/>
        <v>0</v>
      </c>
      <c r="BB95" s="213">
        <f t="shared" si="136"/>
        <v>0</v>
      </c>
      <c r="BC95" s="213"/>
      <c r="BD95" s="213"/>
      <c r="BE95" s="213"/>
      <c r="BF95" s="213"/>
      <c r="BG95" s="213"/>
      <c r="BH95" s="213"/>
      <c r="BI95" s="213"/>
      <c r="BJ95" s="213"/>
      <c r="BK95" s="213"/>
      <c r="BL95" s="264"/>
      <c r="BM95" s="54" t="s">
        <v>461</v>
      </c>
      <c r="BN95" s="57" t="s">
        <v>430</v>
      </c>
      <c r="BO95" s="235" t="s">
        <v>690</v>
      </c>
      <c r="BP95" s="10" t="s">
        <v>690</v>
      </c>
      <c r="BQ95" s="130"/>
      <c r="BT95" s="10" t="e">
        <f>D95-#REF!</f>
        <v>#REF!</v>
      </c>
      <c r="BU95" s="10" t="e">
        <f>D95-#REF!</f>
        <v>#REF!</v>
      </c>
      <c r="BV95" s="116" t="e">
        <f>F95-#REF!</f>
        <v>#REF!</v>
      </c>
    </row>
    <row r="96" spans="1:74" s="116" customFormat="1" ht="24.75" customHeight="1" x14ac:dyDescent="0.2">
      <c r="A96" s="75"/>
      <c r="B96" s="160"/>
      <c r="C96" s="236" t="s">
        <v>252</v>
      </c>
      <c r="D96" s="225">
        <f t="shared" si="125"/>
        <v>249640</v>
      </c>
      <c r="E96" s="213">
        <f t="shared" si="126"/>
        <v>249640</v>
      </c>
      <c r="F96" s="213">
        <v>249640</v>
      </c>
      <c r="G96" s="213">
        <f t="shared" si="127"/>
        <v>249640</v>
      </c>
      <c r="H96" s="213">
        <f t="shared" si="128"/>
        <v>0</v>
      </c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>
        <v>0</v>
      </c>
      <c r="T96" s="213">
        <f t="shared" si="129"/>
        <v>0</v>
      </c>
      <c r="U96" s="213">
        <f t="shared" si="130"/>
        <v>0</v>
      </c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>
        <v>0</v>
      </c>
      <c r="AG96" s="213">
        <f t="shared" si="131"/>
        <v>0</v>
      </c>
      <c r="AH96" s="213">
        <f t="shared" si="132"/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>
        <v>0</v>
      </c>
      <c r="AT96" s="213">
        <f t="shared" si="133"/>
        <v>0</v>
      </c>
      <c r="AU96" s="213">
        <f t="shared" si="134"/>
        <v>0</v>
      </c>
      <c r="AV96" s="213"/>
      <c r="AW96" s="213"/>
      <c r="AX96" s="213"/>
      <c r="AY96" s="213"/>
      <c r="AZ96" s="213"/>
      <c r="BA96" s="213">
        <f t="shared" si="135"/>
        <v>0</v>
      </c>
      <c r="BB96" s="213">
        <f t="shared" si="136"/>
        <v>0</v>
      </c>
      <c r="BC96" s="213"/>
      <c r="BD96" s="213"/>
      <c r="BE96" s="213"/>
      <c r="BF96" s="213"/>
      <c r="BG96" s="213"/>
      <c r="BH96" s="213"/>
      <c r="BI96" s="213"/>
      <c r="BJ96" s="213"/>
      <c r="BK96" s="213"/>
      <c r="BL96" s="264"/>
      <c r="BM96" s="54" t="s">
        <v>733</v>
      </c>
      <c r="BN96" s="57" t="s">
        <v>424</v>
      </c>
      <c r="BO96" s="235" t="s">
        <v>690</v>
      </c>
      <c r="BP96" s="10" t="s">
        <v>690</v>
      </c>
      <c r="BT96" s="10" t="e">
        <f>D96-#REF!</f>
        <v>#REF!</v>
      </c>
      <c r="BU96" s="10" t="e">
        <f>D96-#REF!</f>
        <v>#REF!</v>
      </c>
      <c r="BV96" s="116" t="e">
        <f>F96-#REF!</f>
        <v>#REF!</v>
      </c>
    </row>
    <row r="97" spans="1:74" s="116" customFormat="1" ht="24" x14ac:dyDescent="0.2">
      <c r="A97" s="75"/>
      <c r="B97" s="160"/>
      <c r="C97" s="236" t="s">
        <v>248</v>
      </c>
      <c r="D97" s="225">
        <f t="shared" si="125"/>
        <v>68243</v>
      </c>
      <c r="E97" s="213">
        <f t="shared" si="126"/>
        <v>188054</v>
      </c>
      <c r="F97" s="213">
        <v>68243</v>
      </c>
      <c r="G97" s="213">
        <f t="shared" si="127"/>
        <v>188054</v>
      </c>
      <c r="H97" s="213">
        <f t="shared" si="128"/>
        <v>119811</v>
      </c>
      <c r="I97" s="213"/>
      <c r="J97" s="213"/>
      <c r="K97" s="213"/>
      <c r="L97" s="213"/>
      <c r="M97" s="213">
        <v>119811</v>
      </c>
      <c r="N97" s="213"/>
      <c r="O97" s="213"/>
      <c r="P97" s="213"/>
      <c r="Q97" s="213"/>
      <c r="R97" s="213"/>
      <c r="S97" s="213">
        <v>0</v>
      </c>
      <c r="T97" s="213">
        <f t="shared" si="129"/>
        <v>0</v>
      </c>
      <c r="U97" s="213">
        <f t="shared" si="130"/>
        <v>0</v>
      </c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>
        <v>0</v>
      </c>
      <c r="AG97" s="213">
        <f t="shared" si="131"/>
        <v>0</v>
      </c>
      <c r="AH97" s="213">
        <f t="shared" si="132"/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>
        <v>0</v>
      </c>
      <c r="AT97" s="213">
        <f t="shared" si="133"/>
        <v>0</v>
      </c>
      <c r="AU97" s="213">
        <f t="shared" si="134"/>
        <v>0</v>
      </c>
      <c r="AV97" s="213"/>
      <c r="AW97" s="213"/>
      <c r="AX97" s="213"/>
      <c r="AY97" s="213"/>
      <c r="AZ97" s="213"/>
      <c r="BA97" s="213">
        <f t="shared" si="135"/>
        <v>0</v>
      </c>
      <c r="BB97" s="213">
        <f t="shared" si="136"/>
        <v>0</v>
      </c>
      <c r="BC97" s="213"/>
      <c r="BD97" s="213"/>
      <c r="BE97" s="213"/>
      <c r="BF97" s="213"/>
      <c r="BG97" s="213"/>
      <c r="BH97" s="213"/>
      <c r="BI97" s="213"/>
      <c r="BJ97" s="213"/>
      <c r="BK97" s="213"/>
      <c r="BL97" s="264"/>
      <c r="BM97" s="54" t="s">
        <v>473</v>
      </c>
      <c r="BN97" s="57" t="s">
        <v>614</v>
      </c>
      <c r="BO97" s="235" t="s">
        <v>690</v>
      </c>
      <c r="BP97" s="10" t="s">
        <v>690</v>
      </c>
      <c r="BT97" s="10" t="e">
        <f>D97-#REF!</f>
        <v>#REF!</v>
      </c>
      <c r="BU97" s="10" t="e">
        <f>D97-#REF!</f>
        <v>#REF!</v>
      </c>
      <c r="BV97" s="116" t="e">
        <f>F97-#REF!</f>
        <v>#REF!</v>
      </c>
    </row>
    <row r="98" spans="1:74" s="130" customFormat="1" ht="24.75" customHeight="1" x14ac:dyDescent="0.2">
      <c r="A98" s="75"/>
      <c r="B98" s="160"/>
      <c r="C98" s="236" t="s">
        <v>663</v>
      </c>
      <c r="D98" s="225">
        <f t="shared" si="125"/>
        <v>10000</v>
      </c>
      <c r="E98" s="213">
        <f t="shared" si="126"/>
        <v>11500</v>
      </c>
      <c r="F98" s="213">
        <v>10000</v>
      </c>
      <c r="G98" s="213">
        <f t="shared" si="127"/>
        <v>11500</v>
      </c>
      <c r="H98" s="213">
        <f t="shared" si="128"/>
        <v>1500</v>
      </c>
      <c r="I98" s="213"/>
      <c r="J98" s="213"/>
      <c r="K98" s="213"/>
      <c r="L98" s="213"/>
      <c r="M98" s="213">
        <v>1500</v>
      </c>
      <c r="N98" s="213"/>
      <c r="O98" s="213"/>
      <c r="P98" s="213"/>
      <c r="Q98" s="213"/>
      <c r="R98" s="213"/>
      <c r="S98" s="213">
        <v>0</v>
      </c>
      <c r="T98" s="213">
        <f t="shared" si="129"/>
        <v>0</v>
      </c>
      <c r="U98" s="213">
        <f t="shared" si="130"/>
        <v>0</v>
      </c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>
        <v>0</v>
      </c>
      <c r="AG98" s="213">
        <f t="shared" si="131"/>
        <v>0</v>
      </c>
      <c r="AH98" s="213">
        <f t="shared" si="132"/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>
        <v>0</v>
      </c>
      <c r="AT98" s="213">
        <f t="shared" si="133"/>
        <v>0</v>
      </c>
      <c r="AU98" s="213">
        <f t="shared" si="134"/>
        <v>0</v>
      </c>
      <c r="AV98" s="213"/>
      <c r="AW98" s="213"/>
      <c r="AX98" s="213"/>
      <c r="AY98" s="213"/>
      <c r="AZ98" s="213"/>
      <c r="BA98" s="213">
        <f t="shared" si="135"/>
        <v>0</v>
      </c>
      <c r="BB98" s="213">
        <f t="shared" si="136"/>
        <v>0</v>
      </c>
      <c r="BC98" s="213"/>
      <c r="BD98" s="213"/>
      <c r="BE98" s="213"/>
      <c r="BF98" s="213"/>
      <c r="BG98" s="213"/>
      <c r="BH98" s="213"/>
      <c r="BI98" s="213"/>
      <c r="BJ98" s="213"/>
      <c r="BK98" s="213"/>
      <c r="BL98" s="264"/>
      <c r="BM98" s="54" t="s">
        <v>476</v>
      </c>
      <c r="BN98" s="57" t="s">
        <v>424</v>
      </c>
      <c r="BO98" s="235" t="s">
        <v>690</v>
      </c>
      <c r="BP98" s="10" t="s">
        <v>690</v>
      </c>
      <c r="BT98" s="10" t="e">
        <f>D98-#REF!</f>
        <v>#REF!</v>
      </c>
      <c r="BU98" s="10" t="e">
        <f>D98-#REF!</f>
        <v>#REF!</v>
      </c>
      <c r="BV98" s="130" t="e">
        <f>F98-#REF!</f>
        <v>#REF!</v>
      </c>
    </row>
    <row r="99" spans="1:74" s="130" customFormat="1" ht="24" x14ac:dyDescent="0.2">
      <c r="A99" s="75"/>
      <c r="B99" s="160"/>
      <c r="C99" s="260" t="s">
        <v>671</v>
      </c>
      <c r="D99" s="225">
        <f t="shared" si="125"/>
        <v>5468525</v>
      </c>
      <c r="E99" s="213">
        <f t="shared" si="126"/>
        <v>6372856</v>
      </c>
      <c r="F99" s="213">
        <v>5468525</v>
      </c>
      <c r="G99" s="213">
        <f t="shared" si="127"/>
        <v>6372856</v>
      </c>
      <c r="H99" s="213">
        <f t="shared" si="128"/>
        <v>904331</v>
      </c>
      <c r="I99" s="213"/>
      <c r="J99" s="213"/>
      <c r="K99" s="213"/>
      <c r="L99" s="213"/>
      <c r="M99" s="213">
        <v>904331</v>
      </c>
      <c r="N99" s="213"/>
      <c r="O99" s="213"/>
      <c r="P99" s="213"/>
      <c r="Q99" s="213"/>
      <c r="R99" s="213"/>
      <c r="S99" s="213">
        <v>0</v>
      </c>
      <c r="T99" s="213">
        <f t="shared" si="129"/>
        <v>0</v>
      </c>
      <c r="U99" s="213">
        <f t="shared" si="130"/>
        <v>0</v>
      </c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>
        <v>0</v>
      </c>
      <c r="AG99" s="213">
        <f t="shared" si="131"/>
        <v>0</v>
      </c>
      <c r="AH99" s="213">
        <f t="shared" si="132"/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>
        <v>0</v>
      </c>
      <c r="AT99" s="213">
        <f t="shared" si="133"/>
        <v>0</v>
      </c>
      <c r="AU99" s="213">
        <f t="shared" si="134"/>
        <v>0</v>
      </c>
      <c r="AV99" s="213"/>
      <c r="AW99" s="213"/>
      <c r="AX99" s="213"/>
      <c r="AY99" s="213"/>
      <c r="AZ99" s="213"/>
      <c r="BA99" s="213">
        <f t="shared" si="135"/>
        <v>0</v>
      </c>
      <c r="BB99" s="213">
        <f t="shared" si="136"/>
        <v>0</v>
      </c>
      <c r="BC99" s="213"/>
      <c r="BD99" s="213"/>
      <c r="BE99" s="213"/>
      <c r="BF99" s="213"/>
      <c r="BG99" s="213"/>
      <c r="BH99" s="213"/>
      <c r="BI99" s="213"/>
      <c r="BJ99" s="213"/>
      <c r="BK99" s="213"/>
      <c r="BL99" s="264"/>
      <c r="BM99" s="54" t="s">
        <v>734</v>
      </c>
      <c r="BN99" s="57"/>
      <c r="BO99" s="235" t="s">
        <v>691</v>
      </c>
      <c r="BP99" s="235" t="s">
        <v>691</v>
      </c>
      <c r="BT99" s="10" t="e">
        <f>D99-#REF!</f>
        <v>#REF!</v>
      </c>
      <c r="BU99" s="10" t="e">
        <f>D99-#REF!</f>
        <v>#REF!</v>
      </c>
      <c r="BV99" s="130" t="e">
        <f>F99-#REF!</f>
        <v>#REF!</v>
      </c>
    </row>
    <row r="100" spans="1:74" ht="24.75" customHeight="1" x14ac:dyDescent="0.2">
      <c r="A100" s="75">
        <v>90000594245</v>
      </c>
      <c r="B100" s="158" t="s">
        <v>498</v>
      </c>
      <c r="C100" s="260" t="s">
        <v>199</v>
      </c>
      <c r="D100" s="225">
        <f t="shared" si="125"/>
        <v>27102</v>
      </c>
      <c r="E100" s="213">
        <f t="shared" si="126"/>
        <v>27102</v>
      </c>
      <c r="F100" s="213">
        <v>27102</v>
      </c>
      <c r="G100" s="213">
        <f t="shared" si="127"/>
        <v>27102</v>
      </c>
      <c r="H100" s="213">
        <f t="shared" si="128"/>
        <v>0</v>
      </c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>
        <v>0</v>
      </c>
      <c r="T100" s="213">
        <f t="shared" si="129"/>
        <v>0</v>
      </c>
      <c r="U100" s="213">
        <f t="shared" si="130"/>
        <v>0</v>
      </c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>
        <v>0</v>
      </c>
      <c r="AG100" s="213">
        <f t="shared" si="131"/>
        <v>278</v>
      </c>
      <c r="AH100" s="213">
        <f t="shared" si="132"/>
        <v>278</v>
      </c>
      <c r="AI100" s="213">
        <v>278</v>
      </c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>
        <v>0</v>
      </c>
      <c r="AT100" s="213">
        <f t="shared" si="133"/>
        <v>0</v>
      </c>
      <c r="AU100" s="213">
        <f t="shared" si="134"/>
        <v>0</v>
      </c>
      <c r="AV100" s="213"/>
      <c r="AW100" s="213"/>
      <c r="AX100" s="213"/>
      <c r="AY100" s="213"/>
      <c r="AZ100" s="213"/>
      <c r="BA100" s="213">
        <f t="shared" si="135"/>
        <v>-278</v>
      </c>
      <c r="BB100" s="213">
        <f t="shared" si="136"/>
        <v>-278</v>
      </c>
      <c r="BC100" s="213">
        <v>-278</v>
      </c>
      <c r="BD100" s="213"/>
      <c r="BE100" s="213"/>
      <c r="BF100" s="213"/>
      <c r="BG100" s="213"/>
      <c r="BH100" s="213"/>
      <c r="BI100" s="213"/>
      <c r="BJ100" s="213"/>
      <c r="BK100" s="213"/>
      <c r="BL100" s="264"/>
      <c r="BM100" s="54" t="s">
        <v>340</v>
      </c>
      <c r="BN100" s="57" t="s">
        <v>615</v>
      </c>
      <c r="BO100" s="235" t="s">
        <v>696</v>
      </c>
      <c r="BP100" s="10" t="s">
        <v>697</v>
      </c>
      <c r="BT100" s="10" t="e">
        <f>D100-#REF!</f>
        <v>#REF!</v>
      </c>
      <c r="BU100" s="10" t="e">
        <f>D100-#REF!</f>
        <v>#REF!</v>
      </c>
      <c r="BV100" s="1" t="e">
        <f>F100-#REF!</f>
        <v>#REF!</v>
      </c>
    </row>
    <row r="101" spans="1:74" s="87" customFormat="1" ht="15" customHeight="1" x14ac:dyDescent="0.2">
      <c r="A101" s="75"/>
      <c r="B101" s="159"/>
      <c r="C101" s="260" t="s">
        <v>258</v>
      </c>
      <c r="D101" s="225">
        <f t="shared" si="125"/>
        <v>4850</v>
      </c>
      <c r="E101" s="213">
        <f t="shared" si="126"/>
        <v>4850</v>
      </c>
      <c r="F101" s="213">
        <v>4850</v>
      </c>
      <c r="G101" s="213">
        <f t="shared" si="127"/>
        <v>4850</v>
      </c>
      <c r="H101" s="213">
        <f t="shared" si="128"/>
        <v>0</v>
      </c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>
        <v>0</v>
      </c>
      <c r="T101" s="213">
        <f t="shared" si="129"/>
        <v>0</v>
      </c>
      <c r="U101" s="213">
        <f t="shared" si="130"/>
        <v>0</v>
      </c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>
        <v>0</v>
      </c>
      <c r="AG101" s="213">
        <f t="shared" si="131"/>
        <v>0</v>
      </c>
      <c r="AH101" s="213">
        <f t="shared" si="132"/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>
        <v>0</v>
      </c>
      <c r="AT101" s="213">
        <f t="shared" si="133"/>
        <v>0</v>
      </c>
      <c r="AU101" s="213">
        <f t="shared" si="134"/>
        <v>0</v>
      </c>
      <c r="AV101" s="213"/>
      <c r="AW101" s="213"/>
      <c r="AX101" s="213"/>
      <c r="AY101" s="213"/>
      <c r="AZ101" s="213"/>
      <c r="BA101" s="213">
        <f t="shared" si="135"/>
        <v>0</v>
      </c>
      <c r="BB101" s="213">
        <f t="shared" si="136"/>
        <v>0</v>
      </c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64"/>
      <c r="BM101" s="54" t="s">
        <v>341</v>
      </c>
      <c r="BN101" s="57" t="s">
        <v>615</v>
      </c>
      <c r="BO101" s="235" t="s">
        <v>696</v>
      </c>
      <c r="BP101" s="10" t="s">
        <v>697</v>
      </c>
      <c r="BT101" s="10" t="e">
        <f>D101-#REF!</f>
        <v>#REF!</v>
      </c>
      <c r="BU101" s="10" t="e">
        <f>D101-#REF!</f>
        <v>#REF!</v>
      </c>
      <c r="BV101" s="87" t="e">
        <f>F101-#REF!</f>
        <v>#REF!</v>
      </c>
    </row>
    <row r="102" spans="1:74" s="87" customFormat="1" ht="15" customHeight="1" x14ac:dyDescent="0.2">
      <c r="A102" s="75"/>
      <c r="B102" s="159"/>
      <c r="C102" s="260" t="s">
        <v>259</v>
      </c>
      <c r="D102" s="225">
        <f t="shared" si="125"/>
        <v>11400</v>
      </c>
      <c r="E102" s="213">
        <f t="shared" si="126"/>
        <v>11400</v>
      </c>
      <c r="F102" s="213">
        <v>11400</v>
      </c>
      <c r="G102" s="213">
        <f t="shared" si="127"/>
        <v>11400</v>
      </c>
      <c r="H102" s="213">
        <f t="shared" si="128"/>
        <v>0</v>
      </c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>
        <v>0</v>
      </c>
      <c r="T102" s="213">
        <f t="shared" si="129"/>
        <v>0</v>
      </c>
      <c r="U102" s="213">
        <f t="shared" si="130"/>
        <v>0</v>
      </c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>
        <v>0</v>
      </c>
      <c r="AG102" s="213">
        <f t="shared" si="131"/>
        <v>0</v>
      </c>
      <c r="AH102" s="213">
        <f t="shared" si="132"/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>
        <v>0</v>
      </c>
      <c r="AT102" s="213">
        <f t="shared" si="133"/>
        <v>0</v>
      </c>
      <c r="AU102" s="213">
        <f t="shared" si="134"/>
        <v>0</v>
      </c>
      <c r="AV102" s="213"/>
      <c r="AW102" s="213"/>
      <c r="AX102" s="213"/>
      <c r="AY102" s="213"/>
      <c r="AZ102" s="213"/>
      <c r="BA102" s="213">
        <f t="shared" si="135"/>
        <v>0</v>
      </c>
      <c r="BB102" s="213">
        <f t="shared" si="136"/>
        <v>0</v>
      </c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64"/>
      <c r="BM102" s="54" t="s">
        <v>342</v>
      </c>
      <c r="BN102" s="57" t="s">
        <v>615</v>
      </c>
      <c r="BO102" s="235" t="s">
        <v>696</v>
      </c>
      <c r="BP102" s="10" t="s">
        <v>697</v>
      </c>
      <c r="BT102" s="10" t="e">
        <f>D102-#REF!</f>
        <v>#REF!</v>
      </c>
      <c r="BU102" s="10" t="e">
        <f>D102-#REF!</f>
        <v>#REF!</v>
      </c>
      <c r="BV102" s="87" t="e">
        <f>F102-#REF!</f>
        <v>#REF!</v>
      </c>
    </row>
    <row r="103" spans="1:74" s="87" customFormat="1" ht="15" customHeight="1" x14ac:dyDescent="0.2">
      <c r="A103" s="75"/>
      <c r="B103" s="159"/>
      <c r="C103" s="260" t="s">
        <v>260</v>
      </c>
      <c r="D103" s="225">
        <f t="shared" si="125"/>
        <v>4916</v>
      </c>
      <c r="E103" s="213">
        <f t="shared" si="126"/>
        <v>4916</v>
      </c>
      <c r="F103" s="213">
        <v>4916</v>
      </c>
      <c r="G103" s="213">
        <f t="shared" si="127"/>
        <v>4916</v>
      </c>
      <c r="H103" s="213">
        <f t="shared" si="128"/>
        <v>0</v>
      </c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>
        <v>0</v>
      </c>
      <c r="T103" s="213">
        <f t="shared" si="129"/>
        <v>0</v>
      </c>
      <c r="U103" s="213">
        <f t="shared" si="130"/>
        <v>0</v>
      </c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>
        <v>0</v>
      </c>
      <c r="AG103" s="213">
        <f t="shared" si="131"/>
        <v>0</v>
      </c>
      <c r="AH103" s="213">
        <f t="shared" si="132"/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>
        <v>0</v>
      </c>
      <c r="AT103" s="213">
        <f t="shared" si="133"/>
        <v>0</v>
      </c>
      <c r="AU103" s="213">
        <f t="shared" si="134"/>
        <v>0</v>
      </c>
      <c r="AV103" s="213"/>
      <c r="AW103" s="213"/>
      <c r="AX103" s="213"/>
      <c r="AY103" s="213"/>
      <c r="AZ103" s="213"/>
      <c r="BA103" s="213">
        <f t="shared" si="135"/>
        <v>0</v>
      </c>
      <c r="BB103" s="213">
        <f t="shared" si="136"/>
        <v>0</v>
      </c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64"/>
      <c r="BM103" s="54" t="s">
        <v>343</v>
      </c>
      <c r="BN103" s="57" t="s">
        <v>615</v>
      </c>
      <c r="BO103" s="235" t="s">
        <v>696</v>
      </c>
      <c r="BP103" s="10" t="s">
        <v>697</v>
      </c>
      <c r="BT103" s="10" t="e">
        <f>D103-#REF!</f>
        <v>#REF!</v>
      </c>
      <c r="BU103" s="10" t="e">
        <f>D103-#REF!</f>
        <v>#REF!</v>
      </c>
      <c r="BV103" s="87" t="e">
        <f>F103-#REF!</f>
        <v>#REF!</v>
      </c>
    </row>
    <row r="104" spans="1:74" s="87" customFormat="1" ht="15" customHeight="1" x14ac:dyDescent="0.2">
      <c r="A104" s="75"/>
      <c r="B104" s="159"/>
      <c r="C104" s="260" t="s">
        <v>261</v>
      </c>
      <c r="D104" s="225">
        <f t="shared" si="125"/>
        <v>51623</v>
      </c>
      <c r="E104" s="213">
        <f t="shared" si="126"/>
        <v>51623</v>
      </c>
      <c r="F104" s="213">
        <v>51623</v>
      </c>
      <c r="G104" s="213">
        <f t="shared" si="127"/>
        <v>51623</v>
      </c>
      <c r="H104" s="213">
        <f t="shared" si="128"/>
        <v>0</v>
      </c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>
        <v>0</v>
      </c>
      <c r="T104" s="213">
        <f t="shared" si="129"/>
        <v>0</v>
      </c>
      <c r="U104" s="213">
        <f t="shared" si="130"/>
        <v>0</v>
      </c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>
        <v>0</v>
      </c>
      <c r="AG104" s="213">
        <f t="shared" si="131"/>
        <v>0</v>
      </c>
      <c r="AH104" s="213">
        <f t="shared" si="132"/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>
        <v>0</v>
      </c>
      <c r="AT104" s="213">
        <f t="shared" si="133"/>
        <v>0</v>
      </c>
      <c r="AU104" s="213">
        <f t="shared" si="134"/>
        <v>0</v>
      </c>
      <c r="AV104" s="213"/>
      <c r="AW104" s="213"/>
      <c r="AX104" s="213"/>
      <c r="AY104" s="213"/>
      <c r="AZ104" s="213"/>
      <c r="BA104" s="213">
        <f t="shared" si="135"/>
        <v>0</v>
      </c>
      <c r="BB104" s="213">
        <f t="shared" si="136"/>
        <v>0</v>
      </c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64"/>
      <c r="BM104" s="54" t="s">
        <v>344</v>
      </c>
      <c r="BN104" s="57" t="s">
        <v>615</v>
      </c>
      <c r="BO104" s="235" t="s">
        <v>696</v>
      </c>
      <c r="BP104" s="10" t="s">
        <v>697</v>
      </c>
      <c r="BT104" s="10" t="e">
        <f>D104-#REF!</f>
        <v>#REF!</v>
      </c>
      <c r="BU104" s="10" t="e">
        <f>D104-#REF!</f>
        <v>#REF!</v>
      </c>
      <c r="BV104" s="87" t="e">
        <f>F104-#REF!</f>
        <v>#REF!</v>
      </c>
    </row>
    <row r="105" spans="1:74" s="87" customFormat="1" x14ac:dyDescent="0.2">
      <c r="A105" s="75"/>
      <c r="B105" s="159"/>
      <c r="C105" s="260" t="s">
        <v>262</v>
      </c>
      <c r="D105" s="225">
        <f t="shared" si="125"/>
        <v>1200</v>
      </c>
      <c r="E105" s="213">
        <f t="shared" si="126"/>
        <v>1200</v>
      </c>
      <c r="F105" s="213">
        <v>1200</v>
      </c>
      <c r="G105" s="213">
        <f t="shared" si="127"/>
        <v>1200</v>
      </c>
      <c r="H105" s="213">
        <f t="shared" si="128"/>
        <v>0</v>
      </c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>
        <v>0</v>
      </c>
      <c r="T105" s="213">
        <f t="shared" si="129"/>
        <v>0</v>
      </c>
      <c r="U105" s="213">
        <f t="shared" si="130"/>
        <v>0</v>
      </c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>
        <v>0</v>
      </c>
      <c r="AG105" s="213">
        <f t="shared" si="131"/>
        <v>0</v>
      </c>
      <c r="AH105" s="213">
        <f t="shared" si="132"/>
        <v>0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>
        <v>0</v>
      </c>
      <c r="AT105" s="213">
        <f t="shared" si="133"/>
        <v>0</v>
      </c>
      <c r="AU105" s="213">
        <f t="shared" si="134"/>
        <v>0</v>
      </c>
      <c r="AV105" s="213"/>
      <c r="AW105" s="213"/>
      <c r="AX105" s="213"/>
      <c r="AY105" s="213"/>
      <c r="AZ105" s="213"/>
      <c r="BA105" s="213">
        <f t="shared" si="135"/>
        <v>0</v>
      </c>
      <c r="BB105" s="213">
        <f t="shared" si="136"/>
        <v>0</v>
      </c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64"/>
      <c r="BM105" s="54" t="s">
        <v>345</v>
      </c>
      <c r="BN105" s="57" t="s">
        <v>615</v>
      </c>
      <c r="BO105" s="235" t="s">
        <v>696</v>
      </c>
      <c r="BP105" s="10" t="s">
        <v>697</v>
      </c>
      <c r="BT105" s="10" t="e">
        <f>D105-#REF!</f>
        <v>#REF!</v>
      </c>
      <c r="BU105" s="10" t="e">
        <f>D105-#REF!</f>
        <v>#REF!</v>
      </c>
      <c r="BV105" s="87" t="e">
        <f>F105-#REF!</f>
        <v>#REF!</v>
      </c>
    </row>
    <row r="106" spans="1:74" s="87" customFormat="1" x14ac:dyDescent="0.2">
      <c r="A106" s="75"/>
      <c r="B106" s="159"/>
      <c r="C106" s="260" t="s">
        <v>263</v>
      </c>
      <c r="D106" s="225">
        <f t="shared" si="125"/>
        <v>1170</v>
      </c>
      <c r="E106" s="213">
        <f t="shared" si="126"/>
        <v>1170</v>
      </c>
      <c r="F106" s="213">
        <v>1170</v>
      </c>
      <c r="G106" s="213">
        <f t="shared" si="127"/>
        <v>1170</v>
      </c>
      <c r="H106" s="213">
        <f t="shared" si="128"/>
        <v>0</v>
      </c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>
        <v>0</v>
      </c>
      <c r="T106" s="213">
        <f t="shared" si="129"/>
        <v>0</v>
      </c>
      <c r="U106" s="213">
        <f t="shared" si="130"/>
        <v>0</v>
      </c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>
        <v>0</v>
      </c>
      <c r="AG106" s="213">
        <f t="shared" si="131"/>
        <v>0</v>
      </c>
      <c r="AH106" s="213">
        <f t="shared" si="132"/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>
        <v>0</v>
      </c>
      <c r="AT106" s="213">
        <f t="shared" si="133"/>
        <v>0</v>
      </c>
      <c r="AU106" s="213">
        <f t="shared" si="134"/>
        <v>0</v>
      </c>
      <c r="AV106" s="213"/>
      <c r="AW106" s="213"/>
      <c r="AX106" s="213"/>
      <c r="AY106" s="213"/>
      <c r="AZ106" s="213"/>
      <c r="BA106" s="213">
        <f t="shared" si="135"/>
        <v>0</v>
      </c>
      <c r="BB106" s="213">
        <f t="shared" si="136"/>
        <v>0</v>
      </c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64"/>
      <c r="BM106" s="54" t="s">
        <v>346</v>
      </c>
      <c r="BN106" s="57" t="s">
        <v>615</v>
      </c>
      <c r="BO106" s="235" t="s">
        <v>696</v>
      </c>
      <c r="BP106" s="10" t="s">
        <v>697</v>
      </c>
      <c r="BT106" s="10" t="e">
        <f>D106-#REF!</f>
        <v>#REF!</v>
      </c>
      <c r="BU106" s="10" t="e">
        <f>D106-#REF!</f>
        <v>#REF!</v>
      </c>
      <c r="BV106" s="87" t="e">
        <f>F106-#REF!</f>
        <v>#REF!</v>
      </c>
    </row>
    <row r="107" spans="1:74" ht="24" customHeight="1" x14ac:dyDescent="0.2">
      <c r="A107" s="75">
        <v>90000056450</v>
      </c>
      <c r="B107" s="158" t="s">
        <v>191</v>
      </c>
      <c r="C107" s="260" t="s">
        <v>432</v>
      </c>
      <c r="D107" s="225">
        <f t="shared" si="125"/>
        <v>811269</v>
      </c>
      <c r="E107" s="213">
        <f t="shared" si="126"/>
        <v>810889</v>
      </c>
      <c r="F107" s="213">
        <v>807455</v>
      </c>
      <c r="G107" s="213">
        <f t="shared" si="127"/>
        <v>805847</v>
      </c>
      <c r="H107" s="213">
        <f t="shared" si="128"/>
        <v>-1608</v>
      </c>
      <c r="I107" s="213"/>
      <c r="J107" s="213"/>
      <c r="K107" s="213"/>
      <c r="L107" s="213"/>
      <c r="M107" s="213">
        <v>-1608</v>
      </c>
      <c r="N107" s="213"/>
      <c r="O107" s="213"/>
      <c r="P107" s="213"/>
      <c r="Q107" s="213"/>
      <c r="R107" s="213"/>
      <c r="S107" s="213">
        <v>0</v>
      </c>
      <c r="T107" s="213">
        <f t="shared" si="129"/>
        <v>0</v>
      </c>
      <c r="U107" s="213">
        <f t="shared" si="130"/>
        <v>0</v>
      </c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>
        <v>3814</v>
      </c>
      <c r="AG107" s="213">
        <f t="shared" si="131"/>
        <v>5042</v>
      </c>
      <c r="AH107" s="213">
        <f t="shared" si="132"/>
        <v>1228</v>
      </c>
      <c r="AI107" s="213">
        <v>1228</v>
      </c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>
        <v>0</v>
      </c>
      <c r="AT107" s="213">
        <f t="shared" si="133"/>
        <v>0</v>
      </c>
      <c r="AU107" s="213">
        <f t="shared" si="134"/>
        <v>0</v>
      </c>
      <c r="AV107" s="213"/>
      <c r="AW107" s="213"/>
      <c r="AX107" s="213"/>
      <c r="AY107" s="213"/>
      <c r="AZ107" s="213"/>
      <c r="BA107" s="213">
        <f t="shared" si="135"/>
        <v>0</v>
      </c>
      <c r="BB107" s="213">
        <f t="shared" si="136"/>
        <v>0</v>
      </c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64"/>
      <c r="BM107" s="54" t="s">
        <v>347</v>
      </c>
      <c r="BN107" s="57"/>
      <c r="BO107" s="235" t="s">
        <v>692</v>
      </c>
      <c r="BP107" s="10" t="s">
        <v>693</v>
      </c>
      <c r="BT107" s="10" t="e">
        <f>D107-#REF!</f>
        <v>#REF!</v>
      </c>
      <c r="BU107" s="10" t="e">
        <f>D107-#REF!</f>
        <v>#REF!</v>
      </c>
      <c r="BV107" s="1" t="e">
        <f>F107-#REF!</f>
        <v>#REF!</v>
      </c>
    </row>
    <row r="108" spans="1:74" s="130" customFormat="1" ht="24" customHeight="1" x14ac:dyDescent="0.2">
      <c r="A108" s="75"/>
      <c r="B108" s="158"/>
      <c r="C108" s="238" t="s">
        <v>819</v>
      </c>
      <c r="D108" s="225">
        <f t="shared" si="125"/>
        <v>0</v>
      </c>
      <c r="E108" s="213">
        <f t="shared" si="126"/>
        <v>1441</v>
      </c>
      <c r="F108" s="215"/>
      <c r="G108" s="213">
        <f t="shared" ref="G108" si="137">F108+H108</f>
        <v>1441</v>
      </c>
      <c r="H108" s="213">
        <f t="shared" ref="H108" si="138">SUM(I108:R108)</f>
        <v>1441</v>
      </c>
      <c r="I108" s="215"/>
      <c r="J108" s="215"/>
      <c r="K108" s="215"/>
      <c r="L108" s="215"/>
      <c r="M108" s="215"/>
      <c r="N108" s="215"/>
      <c r="O108" s="215"/>
      <c r="P108" s="215">
        <v>1441</v>
      </c>
      <c r="Q108" s="215"/>
      <c r="R108" s="215"/>
      <c r="S108" s="215"/>
      <c r="T108" s="213">
        <f t="shared" ref="T108" si="139">S108+U108</f>
        <v>0</v>
      </c>
      <c r="U108" s="213">
        <f t="shared" ref="U108" si="140">SUM(V108:AE108)</f>
        <v>0</v>
      </c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3">
        <f t="shared" ref="AG108" si="141">AF108+AH108</f>
        <v>0</v>
      </c>
      <c r="AH108" s="213">
        <f t="shared" ref="AH108" si="142">SUM(AI108:AR108)</f>
        <v>0</v>
      </c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3">
        <f t="shared" ref="AT108" si="143">AS108+AU108</f>
        <v>0</v>
      </c>
      <c r="AU108" s="213">
        <f t="shared" ref="AU108" si="144">SUM(AV108:AY108)</f>
        <v>0</v>
      </c>
      <c r="AV108" s="215"/>
      <c r="AW108" s="215"/>
      <c r="AX108" s="215"/>
      <c r="AY108" s="215"/>
      <c r="AZ108" s="215"/>
      <c r="BA108" s="213">
        <f t="shared" ref="BA108" si="145">AZ108+BB108</f>
        <v>0</v>
      </c>
      <c r="BB108" s="213">
        <f t="shared" ref="BB108" si="146">SUM(BC108:BL108)</f>
        <v>0</v>
      </c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76"/>
      <c r="BM108" s="145" t="s">
        <v>818</v>
      </c>
      <c r="BN108" s="57"/>
      <c r="BO108" s="235"/>
      <c r="BP108" s="10"/>
      <c r="BT108" s="10"/>
      <c r="BU108" s="10"/>
    </row>
    <row r="109" spans="1:74" ht="24" customHeight="1" x14ac:dyDescent="0.2">
      <c r="A109" s="75">
        <v>90009229680</v>
      </c>
      <c r="B109" s="158" t="s">
        <v>148</v>
      </c>
      <c r="C109" s="263" t="s">
        <v>433</v>
      </c>
      <c r="D109" s="226">
        <f t="shared" si="125"/>
        <v>984564</v>
      </c>
      <c r="E109" s="215">
        <f t="shared" si="126"/>
        <v>986400</v>
      </c>
      <c r="F109" s="215">
        <v>952349</v>
      </c>
      <c r="G109" s="215">
        <f t="shared" si="127"/>
        <v>954487</v>
      </c>
      <c r="H109" s="215">
        <f t="shared" si="128"/>
        <v>2138</v>
      </c>
      <c r="I109" s="215"/>
      <c r="J109" s="215"/>
      <c r="K109" s="215"/>
      <c r="L109" s="215"/>
      <c r="M109" s="215">
        <v>2138</v>
      </c>
      <c r="N109" s="215"/>
      <c r="O109" s="215"/>
      <c r="P109" s="215"/>
      <c r="Q109" s="215"/>
      <c r="R109" s="215"/>
      <c r="S109" s="215">
        <v>10719</v>
      </c>
      <c r="T109" s="215">
        <f t="shared" si="129"/>
        <v>10719</v>
      </c>
      <c r="U109" s="215">
        <f t="shared" si="130"/>
        <v>0</v>
      </c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>
        <v>21496</v>
      </c>
      <c r="AG109" s="215">
        <f t="shared" si="131"/>
        <v>21194</v>
      </c>
      <c r="AH109" s="215">
        <f t="shared" si="132"/>
        <v>-302</v>
      </c>
      <c r="AI109" s="215">
        <v>-302</v>
      </c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>
        <v>0</v>
      </c>
      <c r="AT109" s="215">
        <f t="shared" si="133"/>
        <v>0</v>
      </c>
      <c r="AU109" s="215">
        <f t="shared" si="134"/>
        <v>0</v>
      </c>
      <c r="AV109" s="215"/>
      <c r="AW109" s="215"/>
      <c r="AX109" s="215"/>
      <c r="AY109" s="215"/>
      <c r="AZ109" s="215"/>
      <c r="BA109" s="215">
        <f t="shared" si="135"/>
        <v>0</v>
      </c>
      <c r="BB109" s="215">
        <f t="shared" si="136"/>
        <v>0</v>
      </c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76"/>
      <c r="BM109" s="145" t="s">
        <v>348</v>
      </c>
      <c r="BN109" s="57"/>
      <c r="BO109" s="235" t="s">
        <v>692</v>
      </c>
      <c r="BP109" s="10" t="s">
        <v>693</v>
      </c>
      <c r="BT109" s="10" t="e">
        <f>D109-#REF!</f>
        <v>#REF!</v>
      </c>
      <c r="BU109" s="10" t="e">
        <f>D109-#REF!</f>
        <v>#REF!</v>
      </c>
      <c r="BV109" s="1" t="e">
        <f>F109-#REF!</f>
        <v>#REF!</v>
      </c>
    </row>
    <row r="110" spans="1:74" x14ac:dyDescent="0.2">
      <c r="A110" s="75"/>
      <c r="B110" s="159"/>
      <c r="C110" s="260" t="s">
        <v>184</v>
      </c>
      <c r="D110" s="225">
        <f t="shared" si="125"/>
        <v>501842</v>
      </c>
      <c r="E110" s="213">
        <f t="shared" si="126"/>
        <v>522865</v>
      </c>
      <c r="F110" s="213">
        <v>478091</v>
      </c>
      <c r="G110" s="213">
        <f t="shared" si="127"/>
        <v>490411</v>
      </c>
      <c r="H110" s="213">
        <f t="shared" si="128"/>
        <v>12320</v>
      </c>
      <c r="I110" s="213"/>
      <c r="J110" s="213"/>
      <c r="K110" s="213"/>
      <c r="L110" s="213"/>
      <c r="M110" s="213">
        <v>12320</v>
      </c>
      <c r="N110" s="213"/>
      <c r="O110" s="213"/>
      <c r="P110" s="213"/>
      <c r="Q110" s="213"/>
      <c r="R110" s="213"/>
      <c r="S110" s="213">
        <v>0</v>
      </c>
      <c r="T110" s="213">
        <f t="shared" si="129"/>
        <v>0</v>
      </c>
      <c r="U110" s="213">
        <f t="shared" si="130"/>
        <v>0</v>
      </c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>
        <v>23751</v>
      </c>
      <c r="AG110" s="213">
        <f t="shared" si="131"/>
        <v>32454</v>
      </c>
      <c r="AH110" s="213">
        <f t="shared" si="132"/>
        <v>8703</v>
      </c>
      <c r="AI110" s="213">
        <v>8703</v>
      </c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>
        <v>0</v>
      </c>
      <c r="AT110" s="213">
        <f t="shared" si="133"/>
        <v>0</v>
      </c>
      <c r="AU110" s="213">
        <f t="shared" si="134"/>
        <v>0</v>
      </c>
      <c r="AV110" s="213"/>
      <c r="AW110" s="213"/>
      <c r="AX110" s="213"/>
      <c r="AY110" s="213"/>
      <c r="AZ110" s="213"/>
      <c r="BA110" s="213">
        <f t="shared" si="135"/>
        <v>0</v>
      </c>
      <c r="BB110" s="213">
        <f t="shared" si="136"/>
        <v>0</v>
      </c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64"/>
      <c r="BM110" s="54" t="s">
        <v>349</v>
      </c>
      <c r="BN110" s="57" t="s">
        <v>426</v>
      </c>
      <c r="BO110" s="235" t="s">
        <v>692</v>
      </c>
      <c r="BP110" s="10" t="s">
        <v>693</v>
      </c>
      <c r="BT110" s="10" t="e">
        <f>D110-#REF!</f>
        <v>#REF!</v>
      </c>
      <c r="BU110" s="10" t="e">
        <f>D110-#REF!</f>
        <v>#REF!</v>
      </c>
      <c r="BV110" s="1" t="e">
        <f>F110-#REF!</f>
        <v>#REF!</v>
      </c>
    </row>
    <row r="111" spans="1:74" ht="12" customHeight="1" x14ac:dyDescent="0.2">
      <c r="A111" s="75">
        <v>90010478153</v>
      </c>
      <c r="B111" s="158" t="s">
        <v>429</v>
      </c>
      <c r="C111" s="260" t="s">
        <v>177</v>
      </c>
      <c r="D111" s="225">
        <f t="shared" si="125"/>
        <v>647717</v>
      </c>
      <c r="E111" s="213">
        <f t="shared" si="126"/>
        <v>656446</v>
      </c>
      <c r="F111" s="213">
        <v>626879</v>
      </c>
      <c r="G111" s="213">
        <f t="shared" si="127"/>
        <v>634016</v>
      </c>
      <c r="H111" s="213">
        <f t="shared" si="128"/>
        <v>7137</v>
      </c>
      <c r="I111" s="213"/>
      <c r="J111" s="213"/>
      <c r="K111" s="213"/>
      <c r="L111" s="213"/>
      <c r="M111" s="213">
        <v>7137</v>
      </c>
      <c r="N111" s="213"/>
      <c r="O111" s="213"/>
      <c r="P111" s="213"/>
      <c r="Q111" s="213"/>
      <c r="R111" s="213"/>
      <c r="S111" s="213">
        <v>0</v>
      </c>
      <c r="T111" s="213">
        <f t="shared" si="129"/>
        <v>0</v>
      </c>
      <c r="U111" s="213">
        <f t="shared" si="130"/>
        <v>0</v>
      </c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>
        <v>20838</v>
      </c>
      <c r="AG111" s="213">
        <f t="shared" si="131"/>
        <v>22430</v>
      </c>
      <c r="AH111" s="213">
        <f t="shared" si="132"/>
        <v>1592</v>
      </c>
      <c r="AI111" s="213">
        <v>1592</v>
      </c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>
        <v>0</v>
      </c>
      <c r="AT111" s="213">
        <f t="shared" si="133"/>
        <v>0</v>
      </c>
      <c r="AU111" s="213">
        <f t="shared" si="134"/>
        <v>0</v>
      </c>
      <c r="AV111" s="213"/>
      <c r="AW111" s="213"/>
      <c r="AX111" s="213"/>
      <c r="AY111" s="213"/>
      <c r="AZ111" s="213"/>
      <c r="BA111" s="213">
        <f t="shared" si="135"/>
        <v>0</v>
      </c>
      <c r="BB111" s="213">
        <f t="shared" si="136"/>
        <v>0</v>
      </c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64"/>
      <c r="BM111" s="54" t="s">
        <v>350</v>
      </c>
      <c r="BN111" s="57"/>
      <c r="BO111" s="235" t="s">
        <v>692</v>
      </c>
      <c r="BP111" s="10" t="s">
        <v>693</v>
      </c>
      <c r="BT111" s="10" t="e">
        <f>D111-#REF!</f>
        <v>#REF!</v>
      </c>
      <c r="BU111" s="10" t="e">
        <f>D111-#REF!</f>
        <v>#REF!</v>
      </c>
      <c r="BV111" s="1" t="e">
        <f>F111-#REF!</f>
        <v>#REF!</v>
      </c>
    </row>
    <row r="112" spans="1:74" s="93" customFormat="1" x14ac:dyDescent="0.2">
      <c r="A112" s="75"/>
      <c r="B112" s="159"/>
      <c r="C112" s="260" t="s">
        <v>290</v>
      </c>
      <c r="D112" s="225">
        <f t="shared" si="125"/>
        <v>58738</v>
      </c>
      <c r="E112" s="213">
        <f t="shared" si="126"/>
        <v>78591</v>
      </c>
      <c r="F112" s="213">
        <v>40783</v>
      </c>
      <c r="G112" s="213">
        <f t="shared" si="127"/>
        <v>52789</v>
      </c>
      <c r="H112" s="213">
        <f t="shared" si="128"/>
        <v>12006</v>
      </c>
      <c r="I112" s="213">
        <v>12006</v>
      </c>
      <c r="J112" s="213"/>
      <c r="K112" s="213"/>
      <c r="L112" s="213"/>
      <c r="M112" s="213"/>
      <c r="N112" s="213"/>
      <c r="O112" s="213"/>
      <c r="P112" s="213"/>
      <c r="Q112" s="213"/>
      <c r="R112" s="213"/>
      <c r="S112" s="213">
        <v>0</v>
      </c>
      <c r="T112" s="213">
        <f t="shared" si="129"/>
        <v>0</v>
      </c>
      <c r="U112" s="213">
        <f t="shared" si="130"/>
        <v>0</v>
      </c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>
        <v>17955</v>
      </c>
      <c r="AG112" s="213">
        <f t="shared" si="131"/>
        <v>25802</v>
      </c>
      <c r="AH112" s="213">
        <f t="shared" si="132"/>
        <v>7847</v>
      </c>
      <c r="AI112" s="213">
        <v>7847</v>
      </c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>
        <v>0</v>
      </c>
      <c r="AT112" s="213">
        <f t="shared" si="133"/>
        <v>0</v>
      </c>
      <c r="AU112" s="213">
        <f t="shared" si="134"/>
        <v>0</v>
      </c>
      <c r="AV112" s="213"/>
      <c r="AW112" s="213"/>
      <c r="AX112" s="213"/>
      <c r="AY112" s="213"/>
      <c r="AZ112" s="213"/>
      <c r="BA112" s="213">
        <f t="shared" si="135"/>
        <v>0</v>
      </c>
      <c r="BB112" s="213">
        <f t="shared" si="136"/>
        <v>0</v>
      </c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64"/>
      <c r="BM112" s="54" t="s">
        <v>351</v>
      </c>
      <c r="BN112" s="57"/>
      <c r="BO112" s="235" t="s">
        <v>692</v>
      </c>
      <c r="BP112" s="10" t="s">
        <v>693</v>
      </c>
      <c r="BT112" s="10" t="e">
        <f>D112-#REF!</f>
        <v>#REF!</v>
      </c>
      <c r="BU112" s="10" t="e">
        <f>D112-#REF!</f>
        <v>#REF!</v>
      </c>
      <c r="BV112" s="93" t="e">
        <f>F112-#REF!</f>
        <v>#REF!</v>
      </c>
    </row>
    <row r="113" spans="1:74" s="99" customFormat="1" ht="24" x14ac:dyDescent="0.2">
      <c r="A113" s="75"/>
      <c r="B113" s="159"/>
      <c r="C113" s="260" t="s">
        <v>428</v>
      </c>
      <c r="D113" s="225">
        <f t="shared" si="125"/>
        <v>96070</v>
      </c>
      <c r="E113" s="213">
        <f t="shared" si="126"/>
        <v>98314</v>
      </c>
      <c r="F113" s="213">
        <v>76627</v>
      </c>
      <c r="G113" s="213">
        <f t="shared" si="127"/>
        <v>76627</v>
      </c>
      <c r="H113" s="213">
        <f t="shared" si="128"/>
        <v>0</v>
      </c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>
        <v>0</v>
      </c>
      <c r="T113" s="213">
        <f t="shared" si="129"/>
        <v>0</v>
      </c>
      <c r="U113" s="213">
        <f t="shared" si="130"/>
        <v>0</v>
      </c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>
        <v>19443</v>
      </c>
      <c r="AG113" s="213">
        <f t="shared" si="131"/>
        <v>21687</v>
      </c>
      <c r="AH113" s="213">
        <f t="shared" si="132"/>
        <v>2244</v>
      </c>
      <c r="AI113" s="213">
        <v>2244</v>
      </c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>
        <v>0</v>
      </c>
      <c r="AT113" s="213">
        <f t="shared" si="133"/>
        <v>0</v>
      </c>
      <c r="AU113" s="213">
        <f t="shared" si="134"/>
        <v>0</v>
      </c>
      <c r="AV113" s="213"/>
      <c r="AW113" s="213"/>
      <c r="AX113" s="213"/>
      <c r="AY113" s="213"/>
      <c r="AZ113" s="213"/>
      <c r="BA113" s="213">
        <f t="shared" si="135"/>
        <v>0</v>
      </c>
      <c r="BB113" s="213">
        <f t="shared" si="136"/>
        <v>0</v>
      </c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64"/>
      <c r="BM113" s="54" t="s">
        <v>352</v>
      </c>
      <c r="BN113" s="57"/>
      <c r="BO113" s="235" t="s">
        <v>692</v>
      </c>
      <c r="BP113" s="10" t="s">
        <v>693</v>
      </c>
      <c r="BT113" s="10" t="e">
        <f>D113-#REF!</f>
        <v>#REF!</v>
      </c>
      <c r="BU113" s="10" t="e">
        <f>D113-#REF!</f>
        <v>#REF!</v>
      </c>
      <c r="BV113" s="99" t="e">
        <f>F113-#REF!</f>
        <v>#REF!</v>
      </c>
    </row>
    <row r="114" spans="1:74" s="93" customFormat="1" x14ac:dyDescent="0.2">
      <c r="A114" s="75"/>
      <c r="B114" s="159"/>
      <c r="C114" s="260" t="s">
        <v>291</v>
      </c>
      <c r="D114" s="225">
        <f t="shared" si="125"/>
        <v>116086</v>
      </c>
      <c r="E114" s="213">
        <f t="shared" si="126"/>
        <v>118947</v>
      </c>
      <c r="F114" s="213">
        <v>78647</v>
      </c>
      <c r="G114" s="213">
        <f t="shared" si="127"/>
        <v>78647</v>
      </c>
      <c r="H114" s="213">
        <f t="shared" si="128"/>
        <v>0</v>
      </c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>
        <v>0</v>
      </c>
      <c r="T114" s="213">
        <f t="shared" si="129"/>
        <v>0</v>
      </c>
      <c r="U114" s="213">
        <f t="shared" si="130"/>
        <v>0</v>
      </c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>
        <v>37439</v>
      </c>
      <c r="AG114" s="213">
        <f t="shared" si="131"/>
        <v>40300</v>
      </c>
      <c r="AH114" s="213">
        <f t="shared" si="132"/>
        <v>2861</v>
      </c>
      <c r="AI114" s="213">
        <v>2861</v>
      </c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>
        <v>0</v>
      </c>
      <c r="AT114" s="213">
        <f t="shared" si="133"/>
        <v>0</v>
      </c>
      <c r="AU114" s="213">
        <f t="shared" si="134"/>
        <v>0</v>
      </c>
      <c r="AV114" s="213"/>
      <c r="AW114" s="213"/>
      <c r="AX114" s="213"/>
      <c r="AY114" s="213"/>
      <c r="AZ114" s="213"/>
      <c r="BA114" s="213">
        <f t="shared" si="135"/>
        <v>0</v>
      </c>
      <c r="BB114" s="213">
        <f t="shared" si="136"/>
        <v>0</v>
      </c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64"/>
      <c r="BM114" s="54" t="s">
        <v>353</v>
      </c>
      <c r="BN114" s="57"/>
      <c r="BO114" s="235" t="s">
        <v>692</v>
      </c>
      <c r="BP114" s="10" t="s">
        <v>693</v>
      </c>
      <c r="BT114" s="10" t="e">
        <f>D114-#REF!</f>
        <v>#REF!</v>
      </c>
      <c r="BU114" s="10" t="e">
        <f>D114-#REF!</f>
        <v>#REF!</v>
      </c>
      <c r="BV114" s="93" t="e">
        <f>F114-#REF!</f>
        <v>#REF!</v>
      </c>
    </row>
    <row r="115" spans="1:74" s="93" customFormat="1" x14ac:dyDescent="0.2">
      <c r="A115" s="75"/>
      <c r="B115" s="159"/>
      <c r="C115" s="260" t="s">
        <v>292</v>
      </c>
      <c r="D115" s="225">
        <f t="shared" si="125"/>
        <v>27231</v>
      </c>
      <c r="E115" s="213">
        <f t="shared" si="126"/>
        <v>29489</v>
      </c>
      <c r="F115" s="213">
        <v>17733</v>
      </c>
      <c r="G115" s="213">
        <f t="shared" si="127"/>
        <v>17733</v>
      </c>
      <c r="H115" s="213">
        <f t="shared" si="128"/>
        <v>0</v>
      </c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>
        <v>0</v>
      </c>
      <c r="T115" s="213">
        <f t="shared" si="129"/>
        <v>0</v>
      </c>
      <c r="U115" s="213">
        <f t="shared" si="130"/>
        <v>0</v>
      </c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>
        <v>9498</v>
      </c>
      <c r="AG115" s="213">
        <f t="shared" si="131"/>
        <v>11756</v>
      </c>
      <c r="AH115" s="213">
        <f t="shared" si="132"/>
        <v>2258</v>
      </c>
      <c r="AI115" s="213">
        <v>2258</v>
      </c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>
        <v>0</v>
      </c>
      <c r="AT115" s="213">
        <f t="shared" si="133"/>
        <v>0</v>
      </c>
      <c r="AU115" s="213">
        <f t="shared" si="134"/>
        <v>0</v>
      </c>
      <c r="AV115" s="213"/>
      <c r="AW115" s="213"/>
      <c r="AX115" s="213"/>
      <c r="AY115" s="213"/>
      <c r="AZ115" s="213"/>
      <c r="BA115" s="213">
        <f t="shared" si="135"/>
        <v>0</v>
      </c>
      <c r="BB115" s="213">
        <f t="shared" si="136"/>
        <v>0</v>
      </c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64"/>
      <c r="BM115" s="54" t="s">
        <v>354</v>
      </c>
      <c r="BN115" s="57"/>
      <c r="BO115" s="235" t="s">
        <v>692</v>
      </c>
      <c r="BP115" s="10" t="s">
        <v>693</v>
      </c>
      <c r="BT115" s="10" t="e">
        <f>D115-#REF!</f>
        <v>#REF!</v>
      </c>
      <c r="BU115" s="10" t="e">
        <f>D115-#REF!</f>
        <v>#REF!</v>
      </c>
      <c r="BV115" s="93" t="e">
        <f>F115-#REF!</f>
        <v>#REF!</v>
      </c>
    </row>
    <row r="116" spans="1:74" s="114" customFormat="1" x14ac:dyDescent="0.2">
      <c r="A116" s="75"/>
      <c r="B116" s="159"/>
      <c r="C116" s="260" t="s">
        <v>457</v>
      </c>
      <c r="D116" s="225">
        <f t="shared" si="125"/>
        <v>32657</v>
      </c>
      <c r="E116" s="213">
        <f t="shared" si="126"/>
        <v>32810</v>
      </c>
      <c r="F116" s="213">
        <v>20801</v>
      </c>
      <c r="G116" s="213">
        <f t="shared" si="127"/>
        <v>20801</v>
      </c>
      <c r="H116" s="213">
        <f t="shared" si="128"/>
        <v>0</v>
      </c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>
        <v>0</v>
      </c>
      <c r="T116" s="213">
        <f t="shared" si="129"/>
        <v>0</v>
      </c>
      <c r="U116" s="213">
        <f t="shared" si="130"/>
        <v>0</v>
      </c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>
        <v>11856</v>
      </c>
      <c r="AG116" s="213">
        <f t="shared" si="131"/>
        <v>12009</v>
      </c>
      <c r="AH116" s="213">
        <f t="shared" si="132"/>
        <v>153</v>
      </c>
      <c r="AI116" s="213">
        <v>153</v>
      </c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>
        <v>0</v>
      </c>
      <c r="AT116" s="213">
        <f t="shared" si="133"/>
        <v>0</v>
      </c>
      <c r="AU116" s="213">
        <f t="shared" si="134"/>
        <v>0</v>
      </c>
      <c r="AV116" s="213"/>
      <c r="AW116" s="213"/>
      <c r="AX116" s="213"/>
      <c r="AY116" s="213"/>
      <c r="AZ116" s="213"/>
      <c r="BA116" s="213">
        <f t="shared" si="135"/>
        <v>0</v>
      </c>
      <c r="BB116" s="213">
        <f t="shared" si="136"/>
        <v>0</v>
      </c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64"/>
      <c r="BM116" s="54" t="s">
        <v>478</v>
      </c>
      <c r="BN116" s="57"/>
      <c r="BO116" s="235" t="s">
        <v>692</v>
      </c>
      <c r="BP116" s="10" t="s">
        <v>693</v>
      </c>
      <c r="BT116" s="10" t="e">
        <f>D116-#REF!</f>
        <v>#REF!</v>
      </c>
      <c r="BU116" s="10" t="e">
        <f>D116-#REF!</f>
        <v>#REF!</v>
      </c>
      <c r="BV116" s="114" t="e">
        <f>F116-#REF!</f>
        <v>#REF!</v>
      </c>
    </row>
    <row r="117" spans="1:74" ht="24" customHeight="1" x14ac:dyDescent="0.2">
      <c r="A117" s="75">
        <v>90000056408</v>
      </c>
      <c r="B117" s="158" t="s">
        <v>16</v>
      </c>
      <c r="C117" s="260" t="s">
        <v>434</v>
      </c>
      <c r="D117" s="225">
        <f t="shared" si="125"/>
        <v>605222</v>
      </c>
      <c r="E117" s="213">
        <f t="shared" si="126"/>
        <v>607630</v>
      </c>
      <c r="F117" s="213">
        <v>586514</v>
      </c>
      <c r="G117" s="213">
        <f t="shared" si="127"/>
        <v>586514</v>
      </c>
      <c r="H117" s="213">
        <f t="shared" si="128"/>
        <v>0</v>
      </c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>
        <v>0</v>
      </c>
      <c r="T117" s="213">
        <f t="shared" si="129"/>
        <v>0</v>
      </c>
      <c r="U117" s="213">
        <f t="shared" si="130"/>
        <v>0</v>
      </c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>
        <v>18708</v>
      </c>
      <c r="AG117" s="213">
        <f t="shared" si="131"/>
        <v>21116</v>
      </c>
      <c r="AH117" s="213">
        <f t="shared" si="132"/>
        <v>2408</v>
      </c>
      <c r="AI117" s="213">
        <v>2408</v>
      </c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>
        <v>0</v>
      </c>
      <c r="AT117" s="213">
        <f t="shared" si="133"/>
        <v>0</v>
      </c>
      <c r="AU117" s="213">
        <f t="shared" si="134"/>
        <v>0</v>
      </c>
      <c r="AV117" s="213"/>
      <c r="AW117" s="213"/>
      <c r="AX117" s="213"/>
      <c r="AY117" s="213"/>
      <c r="AZ117" s="213"/>
      <c r="BA117" s="213">
        <f t="shared" si="135"/>
        <v>0</v>
      </c>
      <c r="BB117" s="213">
        <f t="shared" si="136"/>
        <v>0</v>
      </c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64"/>
      <c r="BM117" s="54" t="s">
        <v>355</v>
      </c>
      <c r="BN117" s="57"/>
      <c r="BO117" s="235" t="s">
        <v>692</v>
      </c>
      <c r="BP117" s="10" t="s">
        <v>693</v>
      </c>
      <c r="BT117" s="10" t="e">
        <f>D117-#REF!</f>
        <v>#REF!</v>
      </c>
      <c r="BU117" s="10" t="e">
        <f>D117-#REF!</f>
        <v>#REF!</v>
      </c>
      <c r="BV117" s="1" t="e">
        <f>F117-#REF!</f>
        <v>#REF!</v>
      </c>
    </row>
    <row r="118" spans="1:74" ht="12.75" x14ac:dyDescent="0.2">
      <c r="A118" s="75"/>
      <c r="B118" s="160"/>
      <c r="C118" s="260" t="s">
        <v>269</v>
      </c>
      <c r="D118" s="225">
        <f t="shared" si="125"/>
        <v>29698</v>
      </c>
      <c r="E118" s="213">
        <f t="shared" si="126"/>
        <v>29788</v>
      </c>
      <c r="F118" s="213">
        <v>27561</v>
      </c>
      <c r="G118" s="213">
        <f t="shared" si="127"/>
        <v>27561</v>
      </c>
      <c r="H118" s="213">
        <f t="shared" si="128"/>
        <v>0</v>
      </c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>
        <v>0</v>
      </c>
      <c r="T118" s="213">
        <f t="shared" si="129"/>
        <v>0</v>
      </c>
      <c r="U118" s="213">
        <f t="shared" si="130"/>
        <v>0</v>
      </c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>
        <v>2137</v>
      </c>
      <c r="AG118" s="213">
        <f t="shared" si="131"/>
        <v>2227</v>
      </c>
      <c r="AH118" s="213">
        <f t="shared" si="132"/>
        <v>90</v>
      </c>
      <c r="AI118" s="213">
        <v>90</v>
      </c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>
        <v>0</v>
      </c>
      <c r="AT118" s="213">
        <f t="shared" si="133"/>
        <v>0</v>
      </c>
      <c r="AU118" s="213">
        <f t="shared" si="134"/>
        <v>0</v>
      </c>
      <c r="AV118" s="213"/>
      <c r="AW118" s="213"/>
      <c r="AX118" s="213"/>
      <c r="AY118" s="213"/>
      <c r="AZ118" s="213"/>
      <c r="BA118" s="213">
        <f t="shared" si="135"/>
        <v>0</v>
      </c>
      <c r="BB118" s="213">
        <f t="shared" si="136"/>
        <v>0</v>
      </c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64"/>
      <c r="BM118" s="54" t="s">
        <v>522</v>
      </c>
      <c r="BN118" s="57" t="s">
        <v>599</v>
      </c>
      <c r="BO118" s="235" t="s">
        <v>692</v>
      </c>
      <c r="BP118" s="10" t="s">
        <v>693</v>
      </c>
      <c r="BT118" s="10" t="e">
        <f>D118-#REF!</f>
        <v>#REF!</v>
      </c>
      <c r="BU118" s="10" t="e">
        <f>D118-#REF!</f>
        <v>#REF!</v>
      </c>
      <c r="BV118" s="1" t="e">
        <f>F118-#REF!</f>
        <v>#REF!</v>
      </c>
    </row>
    <row r="119" spans="1:74" s="130" customFormat="1" ht="36" x14ac:dyDescent="0.2">
      <c r="A119" s="75"/>
      <c r="B119" s="160"/>
      <c r="C119" s="260" t="s">
        <v>682</v>
      </c>
      <c r="D119" s="225">
        <f t="shared" si="125"/>
        <v>99738</v>
      </c>
      <c r="E119" s="213">
        <f t="shared" si="126"/>
        <v>103038</v>
      </c>
      <c r="F119" s="213">
        <v>99738</v>
      </c>
      <c r="G119" s="213">
        <f t="shared" si="127"/>
        <v>138930</v>
      </c>
      <c r="H119" s="213">
        <f t="shared" si="128"/>
        <v>39192</v>
      </c>
      <c r="I119" s="213"/>
      <c r="J119" s="213"/>
      <c r="K119" s="213"/>
      <c r="L119" s="213"/>
      <c r="M119" s="213">
        <v>39192</v>
      </c>
      <c r="N119" s="213"/>
      <c r="O119" s="213"/>
      <c r="P119" s="213"/>
      <c r="Q119" s="213"/>
      <c r="R119" s="213"/>
      <c r="S119" s="213">
        <v>0</v>
      </c>
      <c r="T119" s="213">
        <f t="shared" si="129"/>
        <v>0</v>
      </c>
      <c r="U119" s="213">
        <f t="shared" si="130"/>
        <v>0</v>
      </c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>
        <v>0</v>
      </c>
      <c r="AG119" s="213">
        <f t="shared" si="131"/>
        <v>0</v>
      </c>
      <c r="AH119" s="213">
        <f t="shared" si="132"/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>
        <v>0</v>
      </c>
      <c r="AT119" s="213">
        <f t="shared" si="133"/>
        <v>0</v>
      </c>
      <c r="AU119" s="213">
        <f t="shared" si="134"/>
        <v>0</v>
      </c>
      <c r="AV119" s="213"/>
      <c r="AW119" s="213"/>
      <c r="AX119" s="213"/>
      <c r="AY119" s="213"/>
      <c r="AZ119" s="213"/>
      <c r="BA119" s="213">
        <f t="shared" si="135"/>
        <v>-35892</v>
      </c>
      <c r="BB119" s="213">
        <f t="shared" si="136"/>
        <v>-35892</v>
      </c>
      <c r="BC119" s="213">
        <v>-35892</v>
      </c>
      <c r="BD119" s="213"/>
      <c r="BE119" s="213"/>
      <c r="BF119" s="213"/>
      <c r="BG119" s="213"/>
      <c r="BH119" s="213"/>
      <c r="BI119" s="213"/>
      <c r="BJ119" s="213"/>
      <c r="BK119" s="213"/>
      <c r="BL119" s="264"/>
      <c r="BM119" s="54" t="s">
        <v>735</v>
      </c>
      <c r="BN119" s="57"/>
      <c r="BO119" s="235" t="s">
        <v>691</v>
      </c>
      <c r="BP119" s="235" t="s">
        <v>691</v>
      </c>
      <c r="BT119" s="10" t="e">
        <f>D119-#REF!</f>
        <v>#REF!</v>
      </c>
      <c r="BU119" s="10" t="e">
        <f>D119-#REF!</f>
        <v>#REF!</v>
      </c>
      <c r="BV119" s="130" t="e">
        <f>F119-#REF!</f>
        <v>#REF!</v>
      </c>
    </row>
    <row r="120" spans="1:74" s="130" customFormat="1" ht="24.6" customHeight="1" x14ac:dyDescent="0.2">
      <c r="A120" s="75"/>
      <c r="B120" s="160"/>
      <c r="C120" s="385" t="s">
        <v>820</v>
      </c>
      <c r="D120" s="225">
        <f t="shared" ref="D120" si="147">F120+S120+AF120+AS120+AZ120</f>
        <v>0</v>
      </c>
      <c r="E120" s="213">
        <f t="shared" ref="E120" si="148">G120+T120+AG120+AT120+BA120</f>
        <v>2001</v>
      </c>
      <c r="F120" s="213"/>
      <c r="G120" s="213">
        <f t="shared" ref="G120" si="149">F120+H120</f>
        <v>2001</v>
      </c>
      <c r="H120" s="213">
        <f t="shared" ref="H120" si="150">SUM(I120:R120)</f>
        <v>2001</v>
      </c>
      <c r="I120" s="213"/>
      <c r="J120" s="213"/>
      <c r="K120" s="213"/>
      <c r="L120" s="213"/>
      <c r="M120" s="213"/>
      <c r="N120" s="213"/>
      <c r="O120" s="213"/>
      <c r="P120" s="213">
        <v>2001</v>
      </c>
      <c r="Q120" s="213"/>
      <c r="R120" s="213"/>
      <c r="S120" s="213"/>
      <c r="T120" s="213">
        <f t="shared" ref="T120" si="151">S120+U120</f>
        <v>0</v>
      </c>
      <c r="U120" s="213">
        <f t="shared" ref="U120" si="152">SUM(V120:AE120)</f>
        <v>0</v>
      </c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>
        <f t="shared" ref="AG120" si="153">AF120+AH120</f>
        <v>0</v>
      </c>
      <c r="AH120" s="213">
        <f t="shared" ref="AH120" si="154">SUM(AI120:AR120)</f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>
        <f t="shared" ref="AT120" si="155">AS120+AU120</f>
        <v>0</v>
      </c>
      <c r="AU120" s="213">
        <f t="shared" ref="AU120" si="156">SUM(AV120:AY120)</f>
        <v>0</v>
      </c>
      <c r="AV120" s="213"/>
      <c r="AW120" s="213"/>
      <c r="AX120" s="213"/>
      <c r="AY120" s="213"/>
      <c r="AZ120" s="213"/>
      <c r="BA120" s="213">
        <f t="shared" ref="BA120" si="157">AZ120+BB120</f>
        <v>0</v>
      </c>
      <c r="BB120" s="213">
        <f t="shared" ref="BB120" si="158">SUM(BC120:BL120)</f>
        <v>0</v>
      </c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64"/>
      <c r="BM120" s="54" t="s">
        <v>821</v>
      </c>
      <c r="BN120" s="57"/>
      <c r="BO120" s="235"/>
      <c r="BP120" s="235"/>
      <c r="BT120" s="10"/>
      <c r="BU120" s="10"/>
    </row>
    <row r="121" spans="1:74" s="8" customFormat="1" ht="28.5" customHeight="1" x14ac:dyDescent="0.2">
      <c r="A121" s="75">
        <v>40003378932</v>
      </c>
      <c r="B121" s="158" t="s">
        <v>293</v>
      </c>
      <c r="C121" s="260" t="s">
        <v>440</v>
      </c>
      <c r="D121" s="225">
        <f t="shared" si="125"/>
        <v>890127</v>
      </c>
      <c r="E121" s="213">
        <f t="shared" si="126"/>
        <v>890127</v>
      </c>
      <c r="F121" s="213">
        <v>890127</v>
      </c>
      <c r="G121" s="213">
        <f t="shared" si="127"/>
        <v>890127</v>
      </c>
      <c r="H121" s="213">
        <f t="shared" si="128"/>
        <v>0</v>
      </c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>
        <v>0</v>
      </c>
      <c r="T121" s="213">
        <f t="shared" si="129"/>
        <v>0</v>
      </c>
      <c r="U121" s="213">
        <f t="shared" si="130"/>
        <v>0</v>
      </c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>
        <v>0</v>
      </c>
      <c r="AG121" s="213">
        <f t="shared" si="131"/>
        <v>0</v>
      </c>
      <c r="AH121" s="213">
        <f t="shared" si="132"/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>
        <v>0</v>
      </c>
      <c r="AT121" s="213">
        <f t="shared" si="133"/>
        <v>0</v>
      </c>
      <c r="AU121" s="213">
        <f t="shared" si="134"/>
        <v>0</v>
      </c>
      <c r="AV121" s="213"/>
      <c r="AW121" s="213"/>
      <c r="AX121" s="213"/>
      <c r="AY121" s="213"/>
      <c r="AZ121" s="213"/>
      <c r="BA121" s="213">
        <f t="shared" si="135"/>
        <v>0</v>
      </c>
      <c r="BB121" s="213">
        <f t="shared" si="136"/>
        <v>0</v>
      </c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64"/>
      <c r="BM121" s="54" t="s">
        <v>356</v>
      </c>
      <c r="BN121" s="57"/>
      <c r="BO121" s="235" t="s">
        <v>694</v>
      </c>
      <c r="BP121" s="10" t="s">
        <v>695</v>
      </c>
      <c r="BT121" s="10" t="e">
        <f>D121-#REF!</f>
        <v>#REF!</v>
      </c>
      <c r="BU121" s="10" t="e">
        <f>D121-#REF!</f>
        <v>#REF!</v>
      </c>
      <c r="BV121" s="8" t="e">
        <f>F121-#REF!</f>
        <v>#REF!</v>
      </c>
    </row>
    <row r="122" spans="1:74" s="8" customFormat="1" x14ac:dyDescent="0.2">
      <c r="A122" s="76"/>
      <c r="B122" s="286"/>
      <c r="C122" s="290" t="s">
        <v>748</v>
      </c>
      <c r="D122" s="225">
        <f t="shared" si="125"/>
        <v>61000</v>
      </c>
      <c r="E122" s="214">
        <f t="shared" si="126"/>
        <v>61000</v>
      </c>
      <c r="F122" s="214">
        <v>61000</v>
      </c>
      <c r="G122" s="214">
        <f t="shared" si="127"/>
        <v>61000</v>
      </c>
      <c r="H122" s="214">
        <f t="shared" si="128"/>
        <v>0</v>
      </c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>
        <v>0</v>
      </c>
      <c r="T122" s="214">
        <f t="shared" si="129"/>
        <v>0</v>
      </c>
      <c r="U122" s="214">
        <f t="shared" si="130"/>
        <v>0</v>
      </c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>
        <v>0</v>
      </c>
      <c r="AG122" s="214">
        <f t="shared" si="131"/>
        <v>0</v>
      </c>
      <c r="AH122" s="214">
        <f t="shared" si="132"/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>
        <v>0</v>
      </c>
      <c r="AT122" s="214">
        <f t="shared" si="133"/>
        <v>0</v>
      </c>
      <c r="AU122" s="214">
        <f t="shared" si="134"/>
        <v>0</v>
      </c>
      <c r="AV122" s="214"/>
      <c r="AW122" s="214"/>
      <c r="AX122" s="214"/>
      <c r="AY122" s="214"/>
      <c r="AZ122" s="214"/>
      <c r="BA122" s="214">
        <f t="shared" si="135"/>
        <v>0</v>
      </c>
      <c r="BB122" s="214">
        <f t="shared" si="136"/>
        <v>0</v>
      </c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77"/>
      <c r="BM122" s="50" t="s">
        <v>744</v>
      </c>
      <c r="BN122" s="58"/>
      <c r="BO122" s="235"/>
      <c r="BP122" s="10"/>
      <c r="BT122" s="10" t="e">
        <f>D122-#REF!</f>
        <v>#REF!</v>
      </c>
      <c r="BU122" s="10" t="e">
        <f>D122-#REF!</f>
        <v>#REF!</v>
      </c>
      <c r="BV122" s="8" t="e">
        <f>F122-#REF!</f>
        <v>#REF!</v>
      </c>
    </row>
    <row r="123" spans="1:74" ht="12.75" thickBot="1" x14ac:dyDescent="0.25">
      <c r="A123" s="69"/>
      <c r="B123" s="376"/>
      <c r="C123" s="299"/>
      <c r="D123" s="227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77"/>
      <c r="BM123" s="50"/>
      <c r="BN123" s="58"/>
      <c r="BO123" s="235"/>
      <c r="BP123" s="10"/>
      <c r="BT123" s="10" t="e">
        <f>D123-#REF!</f>
        <v>#REF!</v>
      </c>
      <c r="BU123" s="10" t="e">
        <f>D123-#REF!</f>
        <v>#REF!</v>
      </c>
      <c r="BV123" s="1" t="e">
        <f>F123-#REF!</f>
        <v>#REF!</v>
      </c>
    </row>
    <row r="124" spans="1:74" ht="12.75" thickBot="1" x14ac:dyDescent="0.25">
      <c r="A124" s="140" t="s">
        <v>17</v>
      </c>
      <c r="B124" s="90" t="s">
        <v>18</v>
      </c>
      <c r="C124" s="377"/>
      <c r="D124" s="228">
        <f t="shared" ref="D124:AI124" si="159">SUM(D125:D218)</f>
        <v>40014226</v>
      </c>
      <c r="E124" s="267">
        <f t="shared" si="159"/>
        <v>40365788</v>
      </c>
      <c r="F124" s="267">
        <f t="shared" si="159"/>
        <v>30135722</v>
      </c>
      <c r="G124" s="267">
        <f t="shared" si="159"/>
        <v>30606160</v>
      </c>
      <c r="H124" s="267">
        <f t="shared" si="159"/>
        <v>470438</v>
      </c>
      <c r="I124" s="267">
        <f t="shared" si="159"/>
        <v>0</v>
      </c>
      <c r="J124" s="267">
        <f t="shared" si="159"/>
        <v>0</v>
      </c>
      <c r="K124" s="267">
        <f t="shared" si="159"/>
        <v>599</v>
      </c>
      <c r="L124" s="267">
        <f t="shared" si="159"/>
        <v>0</v>
      </c>
      <c r="M124" s="267">
        <f t="shared" si="159"/>
        <v>467448</v>
      </c>
      <c r="N124" s="267">
        <f t="shared" si="159"/>
        <v>0</v>
      </c>
      <c r="O124" s="267">
        <f t="shared" si="159"/>
        <v>0</v>
      </c>
      <c r="P124" s="267">
        <f t="shared" si="159"/>
        <v>2391</v>
      </c>
      <c r="Q124" s="267">
        <f t="shared" si="159"/>
        <v>0</v>
      </c>
      <c r="R124" s="267">
        <f t="shared" si="159"/>
        <v>0</v>
      </c>
      <c r="S124" s="267">
        <f t="shared" si="159"/>
        <v>9316555</v>
      </c>
      <c r="T124" s="267">
        <f t="shared" si="159"/>
        <v>9349703</v>
      </c>
      <c r="U124" s="267">
        <f t="shared" si="159"/>
        <v>33148</v>
      </c>
      <c r="V124" s="267">
        <f t="shared" si="159"/>
        <v>33148</v>
      </c>
      <c r="W124" s="267">
        <f t="shared" si="159"/>
        <v>0</v>
      </c>
      <c r="X124" s="267">
        <f t="shared" si="159"/>
        <v>0</v>
      </c>
      <c r="Y124" s="267">
        <f t="shared" si="159"/>
        <v>0</v>
      </c>
      <c r="Z124" s="267">
        <f t="shared" si="159"/>
        <v>0</v>
      </c>
      <c r="AA124" s="267">
        <f t="shared" si="159"/>
        <v>0</v>
      </c>
      <c r="AB124" s="267">
        <f t="shared" si="159"/>
        <v>0</v>
      </c>
      <c r="AC124" s="267">
        <f t="shared" si="159"/>
        <v>0</v>
      </c>
      <c r="AD124" s="267">
        <f t="shared" si="159"/>
        <v>0</v>
      </c>
      <c r="AE124" s="267">
        <f t="shared" si="159"/>
        <v>0</v>
      </c>
      <c r="AF124" s="267">
        <f t="shared" si="159"/>
        <v>580429</v>
      </c>
      <c r="AG124" s="267">
        <f t="shared" si="159"/>
        <v>639704</v>
      </c>
      <c r="AH124" s="267">
        <f t="shared" si="159"/>
        <v>59275</v>
      </c>
      <c r="AI124" s="267">
        <f t="shared" si="159"/>
        <v>59275</v>
      </c>
      <c r="AJ124" s="267">
        <f t="shared" ref="AJ124:BL124" si="160">SUM(AJ125:AJ218)</f>
        <v>0</v>
      </c>
      <c r="AK124" s="267">
        <f t="shared" si="160"/>
        <v>0</v>
      </c>
      <c r="AL124" s="267">
        <f t="shared" si="160"/>
        <v>0</v>
      </c>
      <c r="AM124" s="267">
        <f t="shared" si="160"/>
        <v>0</v>
      </c>
      <c r="AN124" s="267">
        <f t="shared" si="160"/>
        <v>0</v>
      </c>
      <c r="AO124" s="267">
        <f t="shared" si="160"/>
        <v>0</v>
      </c>
      <c r="AP124" s="267">
        <f t="shared" si="160"/>
        <v>0</v>
      </c>
      <c r="AQ124" s="267">
        <f t="shared" si="160"/>
        <v>0</v>
      </c>
      <c r="AR124" s="267">
        <f t="shared" si="160"/>
        <v>0</v>
      </c>
      <c r="AS124" s="267">
        <f t="shared" si="160"/>
        <v>1091</v>
      </c>
      <c r="AT124" s="267">
        <f t="shared" si="160"/>
        <v>1791</v>
      </c>
      <c r="AU124" s="267">
        <f t="shared" si="160"/>
        <v>700</v>
      </c>
      <c r="AV124" s="267">
        <f t="shared" si="160"/>
        <v>700</v>
      </c>
      <c r="AW124" s="267">
        <f t="shared" si="160"/>
        <v>0</v>
      </c>
      <c r="AX124" s="267">
        <f t="shared" si="160"/>
        <v>0</v>
      </c>
      <c r="AY124" s="267">
        <f t="shared" si="160"/>
        <v>0</v>
      </c>
      <c r="AZ124" s="267">
        <f t="shared" si="160"/>
        <v>-19571</v>
      </c>
      <c r="BA124" s="267">
        <f t="shared" si="160"/>
        <v>-231570</v>
      </c>
      <c r="BB124" s="267">
        <f t="shared" si="160"/>
        <v>-211999</v>
      </c>
      <c r="BC124" s="267">
        <f t="shared" si="160"/>
        <v>-211648</v>
      </c>
      <c r="BD124" s="267">
        <f t="shared" si="160"/>
        <v>-351</v>
      </c>
      <c r="BE124" s="267">
        <f t="shared" si="160"/>
        <v>0</v>
      </c>
      <c r="BF124" s="267">
        <f t="shared" si="160"/>
        <v>0</v>
      </c>
      <c r="BG124" s="267">
        <f t="shared" si="160"/>
        <v>0</v>
      </c>
      <c r="BH124" s="267">
        <f t="shared" si="160"/>
        <v>0</v>
      </c>
      <c r="BI124" s="267">
        <f t="shared" si="160"/>
        <v>0</v>
      </c>
      <c r="BJ124" s="267">
        <f t="shared" si="160"/>
        <v>0</v>
      </c>
      <c r="BK124" s="267">
        <f t="shared" si="160"/>
        <v>0</v>
      </c>
      <c r="BL124" s="275">
        <f t="shared" si="160"/>
        <v>0</v>
      </c>
      <c r="BM124" s="7"/>
      <c r="BN124" s="59"/>
      <c r="BO124" s="235"/>
      <c r="BP124" s="10"/>
      <c r="BT124" s="10" t="e">
        <f>D124-#REF!</f>
        <v>#REF!</v>
      </c>
      <c r="BU124" s="10" t="e">
        <f>D124-#REF!</f>
        <v>#REF!</v>
      </c>
      <c r="BV124" s="1" t="e">
        <f>F124-#REF!</f>
        <v>#REF!</v>
      </c>
    </row>
    <row r="125" spans="1:74" ht="12.75" customHeight="1" thickTop="1" x14ac:dyDescent="0.2">
      <c r="A125" s="75">
        <v>90000056357</v>
      </c>
      <c r="B125" s="164" t="s">
        <v>5</v>
      </c>
      <c r="C125" s="191" t="s">
        <v>177</v>
      </c>
      <c r="D125" s="225">
        <f t="shared" ref="D125:D193" si="161">F125+S125+AF125+AS125+AZ125</f>
        <v>380059</v>
      </c>
      <c r="E125" s="215">
        <f t="shared" ref="E125:E193" si="162">G125+T125+AG125+AT125+BA125</f>
        <v>380059</v>
      </c>
      <c r="F125" s="217">
        <v>380059</v>
      </c>
      <c r="G125" s="217">
        <f t="shared" ref="G125:G193" si="163">F125+H125</f>
        <v>380059</v>
      </c>
      <c r="H125" s="217">
        <f t="shared" ref="H125:H193" si="164">SUM(I125:R125)</f>
        <v>0</v>
      </c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>
        <v>0</v>
      </c>
      <c r="T125" s="217">
        <f t="shared" ref="T125:T193" si="165">S125+U125</f>
        <v>0</v>
      </c>
      <c r="U125" s="217">
        <f t="shared" ref="U125:U193" si="166">SUM(V125:AE125)</f>
        <v>0</v>
      </c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>
        <v>0</v>
      </c>
      <c r="AG125" s="217">
        <f t="shared" ref="AG125:AG193" si="167">AF125+AH125</f>
        <v>0</v>
      </c>
      <c r="AH125" s="217">
        <f t="shared" ref="AH125:AH193" si="168">SUM(AI125:AR125)</f>
        <v>0</v>
      </c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>
        <v>0</v>
      </c>
      <c r="AT125" s="217">
        <f t="shared" ref="AT125:AT193" si="169">AS125+AU125</f>
        <v>0</v>
      </c>
      <c r="AU125" s="217">
        <f t="shared" ref="AU125:AU193" si="170">SUM(AV125:AY125)</f>
        <v>0</v>
      </c>
      <c r="AV125" s="217"/>
      <c r="AW125" s="217"/>
      <c r="AX125" s="217"/>
      <c r="AY125" s="217"/>
      <c r="AZ125" s="217"/>
      <c r="BA125" s="217">
        <f t="shared" ref="BA125:BA193" si="171">AZ125+BB125</f>
        <v>0</v>
      </c>
      <c r="BB125" s="217">
        <f t="shared" ref="BB125:BB193" si="172">SUM(BC125:BL125)</f>
        <v>0</v>
      </c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331"/>
      <c r="BM125" s="135" t="s">
        <v>327</v>
      </c>
      <c r="BN125" s="136"/>
      <c r="BO125" s="235" t="s">
        <v>688</v>
      </c>
      <c r="BP125" s="10" t="s">
        <v>689</v>
      </c>
      <c r="BT125" s="10" t="e">
        <f>D125-#REF!</f>
        <v>#REF!</v>
      </c>
      <c r="BU125" s="10" t="e">
        <f>D125-#REF!</f>
        <v>#REF!</v>
      </c>
      <c r="BV125" s="1" t="e">
        <f>F125-#REF!</f>
        <v>#REF!</v>
      </c>
    </row>
    <row r="126" spans="1:74" s="116" customFormat="1" ht="15.75" customHeight="1" x14ac:dyDescent="0.2">
      <c r="A126" s="75"/>
      <c r="B126" s="161"/>
      <c r="C126" s="236" t="s">
        <v>211</v>
      </c>
      <c r="D126" s="225">
        <f t="shared" si="161"/>
        <v>16953</v>
      </c>
      <c r="E126" s="213">
        <f t="shared" si="162"/>
        <v>16953</v>
      </c>
      <c r="F126" s="213">
        <v>16953</v>
      </c>
      <c r="G126" s="213">
        <f t="shared" si="163"/>
        <v>16953</v>
      </c>
      <c r="H126" s="213">
        <f t="shared" si="164"/>
        <v>0</v>
      </c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>
        <v>0</v>
      </c>
      <c r="T126" s="213">
        <f t="shared" si="165"/>
        <v>0</v>
      </c>
      <c r="U126" s="213">
        <f t="shared" si="166"/>
        <v>0</v>
      </c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>
        <v>0</v>
      </c>
      <c r="AG126" s="213">
        <f t="shared" si="167"/>
        <v>0</v>
      </c>
      <c r="AH126" s="213">
        <f t="shared" si="168"/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>
        <v>0</v>
      </c>
      <c r="AT126" s="213">
        <f t="shared" si="169"/>
        <v>0</v>
      </c>
      <c r="AU126" s="213">
        <f t="shared" si="170"/>
        <v>0</v>
      </c>
      <c r="AV126" s="213"/>
      <c r="AW126" s="213"/>
      <c r="AX126" s="213"/>
      <c r="AY126" s="213"/>
      <c r="AZ126" s="213"/>
      <c r="BA126" s="215">
        <f t="shared" si="171"/>
        <v>0</v>
      </c>
      <c r="BB126" s="215">
        <f t="shared" si="172"/>
        <v>0</v>
      </c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76"/>
      <c r="BM126" s="145" t="s">
        <v>328</v>
      </c>
      <c r="BN126" s="57" t="s">
        <v>620</v>
      </c>
      <c r="BO126" s="235" t="s">
        <v>690</v>
      </c>
      <c r="BP126" s="10" t="s">
        <v>690</v>
      </c>
      <c r="BT126" s="10" t="e">
        <f>D126-#REF!</f>
        <v>#REF!</v>
      </c>
      <c r="BU126" s="10" t="e">
        <f>D126-#REF!</f>
        <v>#REF!</v>
      </c>
      <c r="BV126" s="116" t="e">
        <f>F126-#REF!</f>
        <v>#REF!</v>
      </c>
    </row>
    <row r="127" spans="1:74" ht="24" x14ac:dyDescent="0.2">
      <c r="A127" s="75"/>
      <c r="B127" s="161"/>
      <c r="C127" s="236" t="s">
        <v>232</v>
      </c>
      <c r="D127" s="225">
        <f t="shared" si="161"/>
        <v>125000</v>
      </c>
      <c r="E127" s="213">
        <f t="shared" si="162"/>
        <v>125000</v>
      </c>
      <c r="F127" s="213">
        <v>125000</v>
      </c>
      <c r="G127" s="213">
        <f t="shared" si="163"/>
        <v>125000</v>
      </c>
      <c r="H127" s="213">
        <f t="shared" si="164"/>
        <v>0</v>
      </c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>
        <v>0</v>
      </c>
      <c r="T127" s="213">
        <f t="shared" si="165"/>
        <v>0</v>
      </c>
      <c r="U127" s="213">
        <f t="shared" si="166"/>
        <v>0</v>
      </c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>
        <v>0</v>
      </c>
      <c r="AG127" s="213">
        <f t="shared" si="167"/>
        <v>0</v>
      </c>
      <c r="AH127" s="213">
        <f t="shared" si="168"/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>
        <v>0</v>
      </c>
      <c r="AT127" s="213">
        <f t="shared" si="169"/>
        <v>0</v>
      </c>
      <c r="AU127" s="213">
        <f t="shared" si="170"/>
        <v>0</v>
      </c>
      <c r="AV127" s="213"/>
      <c r="AW127" s="213"/>
      <c r="AX127" s="213"/>
      <c r="AY127" s="213"/>
      <c r="AZ127" s="213"/>
      <c r="BA127" s="215">
        <f t="shared" si="171"/>
        <v>0</v>
      </c>
      <c r="BB127" s="215">
        <f t="shared" si="172"/>
        <v>0</v>
      </c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76"/>
      <c r="BM127" s="145" t="s">
        <v>329</v>
      </c>
      <c r="BN127" s="131" t="s">
        <v>532</v>
      </c>
      <c r="BO127" s="235" t="s">
        <v>690</v>
      </c>
      <c r="BP127" s="10" t="s">
        <v>690</v>
      </c>
      <c r="BT127" s="10" t="e">
        <f>D127-#REF!</f>
        <v>#REF!</v>
      </c>
      <c r="BU127" s="10" t="e">
        <f>D127-#REF!</f>
        <v>#REF!</v>
      </c>
      <c r="BV127" s="1" t="e">
        <f>F127-#REF!</f>
        <v>#REF!</v>
      </c>
    </row>
    <row r="128" spans="1:74" s="115" customFormat="1" ht="14.25" customHeight="1" x14ac:dyDescent="0.2">
      <c r="A128" s="75"/>
      <c r="B128" s="161"/>
      <c r="C128" s="236" t="s">
        <v>458</v>
      </c>
      <c r="D128" s="225">
        <f t="shared" si="161"/>
        <v>229594</v>
      </c>
      <c r="E128" s="213">
        <f t="shared" si="162"/>
        <v>333802</v>
      </c>
      <c r="F128" s="213">
        <v>229594</v>
      </c>
      <c r="G128" s="213">
        <f t="shared" si="163"/>
        <v>333802</v>
      </c>
      <c r="H128" s="213">
        <f t="shared" si="164"/>
        <v>104208</v>
      </c>
      <c r="I128" s="213"/>
      <c r="J128" s="213"/>
      <c r="K128" s="213"/>
      <c r="L128" s="213"/>
      <c r="M128" s="213">
        <v>104208</v>
      </c>
      <c r="N128" s="213"/>
      <c r="O128" s="213"/>
      <c r="P128" s="213"/>
      <c r="Q128" s="213"/>
      <c r="R128" s="213"/>
      <c r="S128" s="213">
        <v>0</v>
      </c>
      <c r="T128" s="213">
        <f t="shared" si="165"/>
        <v>0</v>
      </c>
      <c r="U128" s="213">
        <f t="shared" si="166"/>
        <v>0</v>
      </c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>
        <v>0</v>
      </c>
      <c r="AG128" s="213">
        <f t="shared" si="167"/>
        <v>0</v>
      </c>
      <c r="AH128" s="213">
        <f t="shared" si="168"/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>
        <v>0</v>
      </c>
      <c r="AT128" s="213">
        <f t="shared" si="169"/>
        <v>0</v>
      </c>
      <c r="AU128" s="213">
        <f t="shared" si="170"/>
        <v>0</v>
      </c>
      <c r="AV128" s="213"/>
      <c r="AW128" s="213"/>
      <c r="AX128" s="213"/>
      <c r="AY128" s="213"/>
      <c r="AZ128" s="213"/>
      <c r="BA128" s="215">
        <f t="shared" si="171"/>
        <v>0</v>
      </c>
      <c r="BB128" s="215">
        <f t="shared" si="172"/>
        <v>0</v>
      </c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76"/>
      <c r="BM128" s="145" t="s">
        <v>330</v>
      </c>
      <c r="BN128" s="57" t="s">
        <v>620</v>
      </c>
      <c r="BO128" s="235" t="s">
        <v>690</v>
      </c>
      <c r="BP128" s="10" t="s">
        <v>690</v>
      </c>
      <c r="BT128" s="10" t="e">
        <f>D128-#REF!</f>
        <v>#REF!</v>
      </c>
      <c r="BU128" s="10" t="e">
        <f>D128-#REF!</f>
        <v>#REF!</v>
      </c>
      <c r="BV128" s="115" t="e">
        <f>F128-#REF!</f>
        <v>#REF!</v>
      </c>
    </row>
    <row r="129" spans="1:74" s="115" customFormat="1" x14ac:dyDescent="0.2">
      <c r="A129" s="75"/>
      <c r="B129" s="161"/>
      <c r="C129" s="238" t="s">
        <v>459</v>
      </c>
      <c r="D129" s="225">
        <f t="shared" si="161"/>
        <v>167341</v>
      </c>
      <c r="E129" s="215">
        <f t="shared" si="162"/>
        <v>167341</v>
      </c>
      <c r="F129" s="215">
        <v>116941</v>
      </c>
      <c r="G129" s="215">
        <f t="shared" si="163"/>
        <v>116941</v>
      </c>
      <c r="H129" s="215">
        <f t="shared" si="164"/>
        <v>0</v>
      </c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>
        <v>50400</v>
      </c>
      <c r="T129" s="215">
        <f t="shared" si="165"/>
        <v>50400</v>
      </c>
      <c r="U129" s="215">
        <f t="shared" si="166"/>
        <v>0</v>
      </c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>
        <v>0</v>
      </c>
      <c r="AG129" s="215">
        <f t="shared" si="167"/>
        <v>0</v>
      </c>
      <c r="AH129" s="215">
        <f t="shared" si="168"/>
        <v>0</v>
      </c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>
        <v>0</v>
      </c>
      <c r="AT129" s="215">
        <f t="shared" si="169"/>
        <v>0</v>
      </c>
      <c r="AU129" s="215">
        <f t="shared" si="170"/>
        <v>0</v>
      </c>
      <c r="AV129" s="215"/>
      <c r="AW129" s="215"/>
      <c r="AX129" s="215"/>
      <c r="AY129" s="215"/>
      <c r="AZ129" s="215"/>
      <c r="BA129" s="215">
        <f t="shared" si="171"/>
        <v>0</v>
      </c>
      <c r="BB129" s="215">
        <f t="shared" si="172"/>
        <v>0</v>
      </c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76"/>
      <c r="BM129" s="145" t="s">
        <v>331</v>
      </c>
      <c r="BN129" s="57" t="s">
        <v>620</v>
      </c>
      <c r="BO129" s="235" t="s">
        <v>690</v>
      </c>
      <c r="BP129" s="10" t="s">
        <v>690</v>
      </c>
      <c r="BT129" s="10" t="e">
        <f>D129-#REF!</f>
        <v>#REF!</v>
      </c>
      <c r="BU129" s="10" t="e">
        <f>D129-#REF!</f>
        <v>#REF!</v>
      </c>
      <c r="BV129" s="115" t="e">
        <f>F129-#REF!</f>
        <v>#REF!</v>
      </c>
    </row>
    <row r="130" spans="1:74" s="115" customFormat="1" x14ac:dyDescent="0.2">
      <c r="A130" s="75"/>
      <c r="B130" s="161"/>
      <c r="C130" s="236" t="s">
        <v>213</v>
      </c>
      <c r="D130" s="225">
        <f t="shared" si="161"/>
        <v>17266</v>
      </c>
      <c r="E130" s="215">
        <f t="shared" si="162"/>
        <v>17266</v>
      </c>
      <c r="F130" s="215">
        <v>17266</v>
      </c>
      <c r="G130" s="215">
        <f t="shared" si="163"/>
        <v>17266</v>
      </c>
      <c r="H130" s="215">
        <f t="shared" si="164"/>
        <v>0</v>
      </c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>
        <v>0</v>
      </c>
      <c r="T130" s="215">
        <f t="shared" si="165"/>
        <v>0</v>
      </c>
      <c r="U130" s="215">
        <f t="shared" si="166"/>
        <v>0</v>
      </c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>
        <v>0</v>
      </c>
      <c r="AG130" s="215">
        <f t="shared" si="167"/>
        <v>0</v>
      </c>
      <c r="AH130" s="215">
        <f t="shared" si="168"/>
        <v>0</v>
      </c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>
        <v>0</v>
      </c>
      <c r="AT130" s="215">
        <f t="shared" si="169"/>
        <v>0</v>
      </c>
      <c r="AU130" s="215">
        <f t="shared" si="170"/>
        <v>0</v>
      </c>
      <c r="AV130" s="215"/>
      <c r="AW130" s="215"/>
      <c r="AX130" s="215"/>
      <c r="AY130" s="215"/>
      <c r="AZ130" s="215"/>
      <c r="BA130" s="215">
        <f t="shared" si="171"/>
        <v>0</v>
      </c>
      <c r="BB130" s="215">
        <f t="shared" si="172"/>
        <v>0</v>
      </c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76"/>
      <c r="BM130" s="145" t="s">
        <v>462</v>
      </c>
      <c r="BN130" s="57" t="s">
        <v>620</v>
      </c>
      <c r="BO130" s="235" t="s">
        <v>690</v>
      </c>
      <c r="BP130" s="10" t="s">
        <v>690</v>
      </c>
      <c r="BT130" s="10" t="e">
        <f>D130-#REF!</f>
        <v>#REF!</v>
      </c>
      <c r="BU130" s="10" t="e">
        <f>D130-#REF!</f>
        <v>#REF!</v>
      </c>
      <c r="BV130" s="115" t="e">
        <f>F130-#REF!</f>
        <v>#REF!</v>
      </c>
    </row>
    <row r="131" spans="1:74" s="115" customFormat="1" ht="24" x14ac:dyDescent="0.2">
      <c r="A131" s="75"/>
      <c r="B131" s="161"/>
      <c r="C131" s="236" t="s">
        <v>482</v>
      </c>
      <c r="D131" s="225">
        <f t="shared" si="161"/>
        <v>134751</v>
      </c>
      <c r="E131" s="215">
        <f t="shared" si="162"/>
        <v>134751</v>
      </c>
      <c r="F131" s="215">
        <v>134751</v>
      </c>
      <c r="G131" s="215">
        <f t="shared" si="163"/>
        <v>134751</v>
      </c>
      <c r="H131" s="215">
        <f t="shared" si="164"/>
        <v>0</v>
      </c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>
        <v>0</v>
      </c>
      <c r="T131" s="215">
        <f t="shared" si="165"/>
        <v>0</v>
      </c>
      <c r="U131" s="215">
        <f t="shared" si="166"/>
        <v>0</v>
      </c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>
        <v>0</v>
      </c>
      <c r="AG131" s="215">
        <f t="shared" si="167"/>
        <v>0</v>
      </c>
      <c r="AH131" s="215">
        <f t="shared" si="168"/>
        <v>0</v>
      </c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>
        <v>0</v>
      </c>
      <c r="AT131" s="215">
        <f t="shared" si="169"/>
        <v>0</v>
      </c>
      <c r="AU131" s="215">
        <f t="shared" si="170"/>
        <v>0</v>
      </c>
      <c r="AV131" s="215"/>
      <c r="AW131" s="215"/>
      <c r="AX131" s="215"/>
      <c r="AY131" s="215"/>
      <c r="AZ131" s="215"/>
      <c r="BA131" s="215">
        <f t="shared" si="171"/>
        <v>0</v>
      </c>
      <c r="BB131" s="215">
        <f t="shared" si="172"/>
        <v>0</v>
      </c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76"/>
      <c r="BM131" s="145" t="s">
        <v>463</v>
      </c>
      <c r="BN131" s="57" t="s">
        <v>620</v>
      </c>
      <c r="BO131" s="235" t="s">
        <v>690</v>
      </c>
      <c r="BP131" s="10" t="s">
        <v>690</v>
      </c>
      <c r="BT131" s="10" t="e">
        <f>D131-#REF!</f>
        <v>#REF!</v>
      </c>
      <c r="BU131" s="10" t="e">
        <f>D131-#REF!</f>
        <v>#REF!</v>
      </c>
      <c r="BV131" s="115" t="e">
        <f>F131-#REF!</f>
        <v>#REF!</v>
      </c>
    </row>
    <row r="132" spans="1:74" s="116" customFormat="1" ht="26.25" customHeight="1" x14ac:dyDescent="0.2">
      <c r="A132" s="75"/>
      <c r="B132" s="161"/>
      <c r="C132" s="289" t="s">
        <v>249</v>
      </c>
      <c r="D132" s="225">
        <f t="shared" si="161"/>
        <v>220258</v>
      </c>
      <c r="E132" s="213">
        <f t="shared" si="162"/>
        <v>255916</v>
      </c>
      <c r="F132" s="213">
        <v>220258</v>
      </c>
      <c r="G132" s="213">
        <f t="shared" si="163"/>
        <v>255916</v>
      </c>
      <c r="H132" s="213">
        <f t="shared" si="164"/>
        <v>35658</v>
      </c>
      <c r="I132" s="213"/>
      <c r="J132" s="213"/>
      <c r="K132" s="213">
        <v>599</v>
      </c>
      <c r="L132" s="213"/>
      <c r="M132" s="213">
        <v>35059</v>
      </c>
      <c r="N132" s="213"/>
      <c r="O132" s="213"/>
      <c r="P132" s="213"/>
      <c r="Q132" s="213"/>
      <c r="R132" s="213"/>
      <c r="S132" s="213">
        <v>0</v>
      </c>
      <c r="T132" s="213">
        <f t="shared" si="165"/>
        <v>0</v>
      </c>
      <c r="U132" s="213">
        <f t="shared" si="166"/>
        <v>0</v>
      </c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>
        <v>0</v>
      </c>
      <c r="AG132" s="213">
        <f t="shared" si="167"/>
        <v>0</v>
      </c>
      <c r="AH132" s="213">
        <f t="shared" si="168"/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>
        <v>0</v>
      </c>
      <c r="AT132" s="213">
        <f t="shared" si="169"/>
        <v>0</v>
      </c>
      <c r="AU132" s="213">
        <f t="shared" si="170"/>
        <v>0</v>
      </c>
      <c r="AV132" s="213"/>
      <c r="AW132" s="213"/>
      <c r="AX132" s="213"/>
      <c r="AY132" s="213"/>
      <c r="AZ132" s="213"/>
      <c r="BA132" s="215">
        <f t="shared" si="171"/>
        <v>0</v>
      </c>
      <c r="BB132" s="215">
        <f t="shared" si="172"/>
        <v>0</v>
      </c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76"/>
      <c r="BM132" s="145" t="s">
        <v>736</v>
      </c>
      <c r="BN132" s="131" t="s">
        <v>614</v>
      </c>
      <c r="BO132" s="235" t="s">
        <v>690</v>
      </c>
      <c r="BP132" s="10" t="s">
        <v>690</v>
      </c>
      <c r="BQ132" s="239" t="s">
        <v>720</v>
      </c>
      <c r="BR132" s="130" t="s">
        <v>717</v>
      </c>
      <c r="BT132" s="10" t="e">
        <f>D132-#REF!</f>
        <v>#REF!</v>
      </c>
      <c r="BU132" s="10" t="e">
        <f>D132-#REF!</f>
        <v>#REF!</v>
      </c>
      <c r="BV132" s="116" t="e">
        <f>F132-#REF!</f>
        <v>#REF!</v>
      </c>
    </row>
    <row r="133" spans="1:74" s="116" customFormat="1" ht="24" x14ac:dyDescent="0.2">
      <c r="A133" s="75"/>
      <c r="B133" s="161"/>
      <c r="C133" s="236" t="s">
        <v>250</v>
      </c>
      <c r="D133" s="225">
        <f t="shared" si="161"/>
        <v>5091683</v>
      </c>
      <c r="E133" s="213">
        <f t="shared" si="162"/>
        <v>5088489</v>
      </c>
      <c r="F133" s="213">
        <v>5091683</v>
      </c>
      <c r="G133" s="213">
        <f t="shared" si="163"/>
        <v>5088489</v>
      </c>
      <c r="H133" s="213">
        <f t="shared" si="164"/>
        <v>-3194</v>
      </c>
      <c r="I133" s="213"/>
      <c r="J133" s="213"/>
      <c r="K133" s="213"/>
      <c r="L133" s="213"/>
      <c r="M133" s="213">
        <v>-3194</v>
      </c>
      <c r="N133" s="213"/>
      <c r="O133" s="213"/>
      <c r="P133" s="213"/>
      <c r="Q133" s="213"/>
      <c r="R133" s="213"/>
      <c r="S133" s="213">
        <v>0</v>
      </c>
      <c r="T133" s="213">
        <f t="shared" si="165"/>
        <v>0</v>
      </c>
      <c r="U133" s="213">
        <f t="shared" si="166"/>
        <v>0</v>
      </c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>
        <v>0</v>
      </c>
      <c r="AG133" s="213">
        <f t="shared" si="167"/>
        <v>0</v>
      </c>
      <c r="AH133" s="213">
        <f t="shared" si="168"/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>
        <v>0</v>
      </c>
      <c r="AT133" s="213">
        <f t="shared" si="169"/>
        <v>0</v>
      </c>
      <c r="AU133" s="213">
        <f t="shared" si="170"/>
        <v>0</v>
      </c>
      <c r="AV133" s="213"/>
      <c r="AW133" s="213"/>
      <c r="AX133" s="213"/>
      <c r="AY133" s="213"/>
      <c r="AZ133" s="213"/>
      <c r="BA133" s="215">
        <f t="shared" si="171"/>
        <v>0</v>
      </c>
      <c r="BB133" s="215">
        <f t="shared" si="172"/>
        <v>0</v>
      </c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76"/>
      <c r="BM133" s="145" t="s">
        <v>737</v>
      </c>
      <c r="BN133" s="131" t="s">
        <v>614</v>
      </c>
      <c r="BO133" s="235" t="s">
        <v>690</v>
      </c>
      <c r="BP133" s="10" t="s">
        <v>690</v>
      </c>
      <c r="BT133" s="10" t="e">
        <f>D133-#REF!</f>
        <v>#REF!</v>
      </c>
      <c r="BU133" s="10" t="e">
        <f>D133-#REF!</f>
        <v>#REF!</v>
      </c>
      <c r="BV133" s="116" t="e">
        <f>F133-#REF!</f>
        <v>#REF!</v>
      </c>
    </row>
    <row r="134" spans="1:74" ht="24" x14ac:dyDescent="0.2">
      <c r="A134" s="75"/>
      <c r="B134" s="159"/>
      <c r="C134" s="236" t="s">
        <v>251</v>
      </c>
      <c r="D134" s="225">
        <f t="shared" si="161"/>
        <v>31600</v>
      </c>
      <c r="E134" s="215">
        <f t="shared" si="162"/>
        <v>33100</v>
      </c>
      <c r="F134" s="215">
        <v>31600</v>
      </c>
      <c r="G134" s="215">
        <f t="shared" si="163"/>
        <v>33100</v>
      </c>
      <c r="H134" s="215">
        <f t="shared" si="164"/>
        <v>1500</v>
      </c>
      <c r="I134" s="215"/>
      <c r="J134" s="215"/>
      <c r="K134" s="215"/>
      <c r="L134" s="215"/>
      <c r="M134" s="215">
        <v>1500</v>
      </c>
      <c r="N134" s="215"/>
      <c r="O134" s="215"/>
      <c r="P134" s="215"/>
      <c r="Q134" s="215"/>
      <c r="R134" s="215"/>
      <c r="S134" s="215">
        <v>0</v>
      </c>
      <c r="T134" s="215">
        <f t="shared" si="165"/>
        <v>0</v>
      </c>
      <c r="U134" s="215">
        <f t="shared" si="166"/>
        <v>0</v>
      </c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>
        <v>0</v>
      </c>
      <c r="AG134" s="215">
        <f t="shared" si="167"/>
        <v>0</v>
      </c>
      <c r="AH134" s="215">
        <f t="shared" si="168"/>
        <v>0</v>
      </c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>
        <v>0</v>
      </c>
      <c r="AT134" s="215">
        <f t="shared" si="169"/>
        <v>0</v>
      </c>
      <c r="AU134" s="215">
        <f t="shared" si="170"/>
        <v>0</v>
      </c>
      <c r="AV134" s="215"/>
      <c r="AW134" s="215"/>
      <c r="AX134" s="215"/>
      <c r="AY134" s="215"/>
      <c r="AZ134" s="215"/>
      <c r="BA134" s="215">
        <f t="shared" si="171"/>
        <v>0</v>
      </c>
      <c r="BB134" s="215">
        <f t="shared" si="172"/>
        <v>0</v>
      </c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76"/>
      <c r="BM134" s="54" t="s">
        <v>528</v>
      </c>
      <c r="BN134" s="131" t="s">
        <v>424</v>
      </c>
      <c r="BO134" s="235" t="s">
        <v>690</v>
      </c>
      <c r="BP134" s="10" t="s">
        <v>690</v>
      </c>
      <c r="BT134" s="10" t="e">
        <f>D134-#REF!</f>
        <v>#REF!</v>
      </c>
      <c r="BU134" s="10" t="e">
        <f>D134-#REF!</f>
        <v>#REF!</v>
      </c>
      <c r="BV134" s="1" t="e">
        <f>F134-#REF!</f>
        <v>#REF!</v>
      </c>
    </row>
    <row r="135" spans="1:74" s="126" customFormat="1" ht="24" x14ac:dyDescent="0.2">
      <c r="A135" s="75"/>
      <c r="B135" s="159"/>
      <c r="C135" s="260" t="s">
        <v>514</v>
      </c>
      <c r="D135" s="225">
        <f t="shared" si="161"/>
        <v>14048</v>
      </c>
      <c r="E135" s="215">
        <f t="shared" si="162"/>
        <v>14048</v>
      </c>
      <c r="F135" s="215">
        <v>33619</v>
      </c>
      <c r="G135" s="215">
        <f t="shared" si="163"/>
        <v>36484</v>
      </c>
      <c r="H135" s="215">
        <f t="shared" si="164"/>
        <v>2865</v>
      </c>
      <c r="I135" s="215"/>
      <c r="J135" s="215"/>
      <c r="K135" s="215"/>
      <c r="L135" s="215"/>
      <c r="M135" s="215">
        <v>2865</v>
      </c>
      <c r="N135" s="215"/>
      <c r="O135" s="215"/>
      <c r="P135" s="215"/>
      <c r="Q135" s="215"/>
      <c r="R135" s="215"/>
      <c r="S135" s="215">
        <v>0</v>
      </c>
      <c r="T135" s="215">
        <f t="shared" si="165"/>
        <v>0</v>
      </c>
      <c r="U135" s="215">
        <f t="shared" si="166"/>
        <v>0</v>
      </c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>
        <v>0</v>
      </c>
      <c r="AG135" s="215">
        <f t="shared" si="167"/>
        <v>0</v>
      </c>
      <c r="AH135" s="215">
        <f t="shared" si="168"/>
        <v>0</v>
      </c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>
        <v>0</v>
      </c>
      <c r="AT135" s="215">
        <f t="shared" si="169"/>
        <v>0</v>
      </c>
      <c r="AU135" s="215">
        <f t="shared" si="170"/>
        <v>0</v>
      </c>
      <c r="AV135" s="215"/>
      <c r="AW135" s="215"/>
      <c r="AX135" s="215"/>
      <c r="AY135" s="215"/>
      <c r="AZ135" s="215">
        <v>-19571</v>
      </c>
      <c r="BA135" s="215">
        <f t="shared" si="171"/>
        <v>-22436</v>
      </c>
      <c r="BB135" s="215">
        <f t="shared" si="172"/>
        <v>-2865</v>
      </c>
      <c r="BC135" s="215">
        <v>-2865</v>
      </c>
      <c r="BD135" s="215"/>
      <c r="BE135" s="215"/>
      <c r="BF135" s="215"/>
      <c r="BG135" s="215"/>
      <c r="BH135" s="215"/>
      <c r="BI135" s="215"/>
      <c r="BJ135" s="215"/>
      <c r="BK135" s="215"/>
      <c r="BL135" s="276"/>
      <c r="BM135" s="54" t="s">
        <v>616</v>
      </c>
      <c r="BN135" s="131"/>
      <c r="BO135" s="235" t="s">
        <v>691</v>
      </c>
      <c r="BP135" s="235" t="s">
        <v>691</v>
      </c>
      <c r="BT135" s="10" t="e">
        <f>D135-#REF!</f>
        <v>#REF!</v>
      </c>
      <c r="BU135" s="10" t="e">
        <f>D135-#REF!</f>
        <v>#REF!</v>
      </c>
      <c r="BV135" s="126" t="e">
        <f>F135-#REF!</f>
        <v>#REF!</v>
      </c>
    </row>
    <row r="136" spans="1:74" s="126" customFormat="1" ht="24" x14ac:dyDescent="0.2">
      <c r="A136" s="75"/>
      <c r="B136" s="159"/>
      <c r="C136" s="260" t="s">
        <v>515</v>
      </c>
      <c r="D136" s="225">
        <f t="shared" si="161"/>
        <v>220438</v>
      </c>
      <c r="E136" s="215">
        <f t="shared" si="162"/>
        <v>276959</v>
      </c>
      <c r="F136" s="215">
        <v>220438</v>
      </c>
      <c r="G136" s="215">
        <f t="shared" si="163"/>
        <v>276959</v>
      </c>
      <c r="H136" s="215">
        <f t="shared" si="164"/>
        <v>56521</v>
      </c>
      <c r="I136" s="215"/>
      <c r="J136" s="215"/>
      <c r="K136" s="215"/>
      <c r="L136" s="215"/>
      <c r="M136" s="215">
        <v>56521</v>
      </c>
      <c r="N136" s="215"/>
      <c r="O136" s="215"/>
      <c r="P136" s="215"/>
      <c r="Q136" s="215"/>
      <c r="R136" s="215"/>
      <c r="S136" s="215">
        <v>0</v>
      </c>
      <c r="T136" s="215">
        <f t="shared" si="165"/>
        <v>0</v>
      </c>
      <c r="U136" s="215">
        <f t="shared" si="166"/>
        <v>0</v>
      </c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>
        <v>0</v>
      </c>
      <c r="AG136" s="215">
        <f t="shared" si="167"/>
        <v>0</v>
      </c>
      <c r="AH136" s="215">
        <f t="shared" si="168"/>
        <v>0</v>
      </c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>
        <v>0</v>
      </c>
      <c r="AT136" s="215">
        <f t="shared" si="169"/>
        <v>0</v>
      </c>
      <c r="AU136" s="215">
        <f t="shared" si="170"/>
        <v>0</v>
      </c>
      <c r="AV136" s="215"/>
      <c r="AW136" s="215"/>
      <c r="AX136" s="215"/>
      <c r="AY136" s="215"/>
      <c r="AZ136" s="215"/>
      <c r="BA136" s="215">
        <f t="shared" si="171"/>
        <v>0</v>
      </c>
      <c r="BB136" s="215">
        <f t="shared" si="172"/>
        <v>0</v>
      </c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76"/>
      <c r="BM136" s="54" t="s">
        <v>529</v>
      </c>
      <c r="BN136" s="131"/>
      <c r="BO136" s="235" t="s">
        <v>691</v>
      </c>
      <c r="BP136" s="235" t="s">
        <v>691</v>
      </c>
      <c r="BT136" s="10" t="e">
        <f>D136-#REF!</f>
        <v>#REF!</v>
      </c>
      <c r="BU136" s="10" t="e">
        <f>D136-#REF!</f>
        <v>#REF!</v>
      </c>
      <c r="BV136" s="126" t="e">
        <f>F136-#REF!</f>
        <v>#REF!</v>
      </c>
    </row>
    <row r="137" spans="1:74" s="130" customFormat="1" ht="30" customHeight="1" x14ac:dyDescent="0.2">
      <c r="A137" s="75"/>
      <c r="B137" s="159"/>
      <c r="C137" s="260" t="s">
        <v>584</v>
      </c>
      <c r="D137" s="225">
        <f t="shared" si="161"/>
        <v>398405</v>
      </c>
      <c r="E137" s="215">
        <f t="shared" si="162"/>
        <v>506373</v>
      </c>
      <c r="F137" s="215">
        <v>398405</v>
      </c>
      <c r="G137" s="215">
        <f t="shared" si="163"/>
        <v>583800</v>
      </c>
      <c r="H137" s="215">
        <f t="shared" si="164"/>
        <v>185395</v>
      </c>
      <c r="I137" s="215"/>
      <c r="J137" s="215"/>
      <c r="K137" s="215"/>
      <c r="L137" s="215"/>
      <c r="M137" s="215">
        <v>185395</v>
      </c>
      <c r="N137" s="215"/>
      <c r="O137" s="215"/>
      <c r="P137" s="215"/>
      <c r="Q137" s="215"/>
      <c r="R137" s="215"/>
      <c r="S137" s="215">
        <v>0</v>
      </c>
      <c r="T137" s="215">
        <f t="shared" si="165"/>
        <v>0</v>
      </c>
      <c r="U137" s="215">
        <f t="shared" si="166"/>
        <v>0</v>
      </c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>
        <v>0</v>
      </c>
      <c r="AG137" s="215">
        <f t="shared" si="167"/>
        <v>0</v>
      </c>
      <c r="AH137" s="215">
        <f t="shared" si="168"/>
        <v>0</v>
      </c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>
        <v>0</v>
      </c>
      <c r="AT137" s="215">
        <f t="shared" si="169"/>
        <v>0</v>
      </c>
      <c r="AU137" s="215">
        <f t="shared" si="170"/>
        <v>0</v>
      </c>
      <c r="AV137" s="215"/>
      <c r="AW137" s="215"/>
      <c r="AX137" s="215"/>
      <c r="AY137" s="215"/>
      <c r="AZ137" s="215"/>
      <c r="BA137" s="215">
        <f t="shared" si="171"/>
        <v>-77427</v>
      </c>
      <c r="BB137" s="215">
        <f t="shared" si="172"/>
        <v>-77427</v>
      </c>
      <c r="BC137" s="215">
        <f>-77426-1</f>
        <v>-77427</v>
      </c>
      <c r="BD137" s="215"/>
      <c r="BE137" s="215"/>
      <c r="BF137" s="215"/>
      <c r="BG137" s="215"/>
      <c r="BH137" s="215"/>
      <c r="BI137" s="215"/>
      <c r="BJ137" s="215"/>
      <c r="BK137" s="215"/>
      <c r="BL137" s="276"/>
      <c r="BM137" s="54" t="s">
        <v>530</v>
      </c>
      <c r="BN137" s="131"/>
      <c r="BO137" s="235" t="s">
        <v>691</v>
      </c>
      <c r="BP137" s="235" t="s">
        <v>691</v>
      </c>
      <c r="BT137" s="10" t="e">
        <f>D137-#REF!</f>
        <v>#REF!</v>
      </c>
      <c r="BU137" s="10" t="e">
        <f>D137-#REF!</f>
        <v>#REF!</v>
      </c>
      <c r="BV137" s="130" t="e">
        <f>F137-#REF!</f>
        <v>#REF!</v>
      </c>
    </row>
    <row r="138" spans="1:74" s="130" customFormat="1" ht="25.5" customHeight="1" x14ac:dyDescent="0.2">
      <c r="A138" s="75"/>
      <c r="B138" s="159"/>
      <c r="C138" s="260" t="s">
        <v>585</v>
      </c>
      <c r="D138" s="225">
        <f t="shared" si="161"/>
        <v>51681</v>
      </c>
      <c r="E138" s="215">
        <f t="shared" si="162"/>
        <v>71842</v>
      </c>
      <c r="F138" s="215">
        <v>51681</v>
      </c>
      <c r="G138" s="215">
        <f t="shared" si="163"/>
        <v>71842</v>
      </c>
      <c r="H138" s="215">
        <f t="shared" si="164"/>
        <v>20161</v>
      </c>
      <c r="I138" s="215"/>
      <c r="J138" s="215"/>
      <c r="K138" s="215"/>
      <c r="L138" s="215"/>
      <c r="M138" s="215">
        <v>20161</v>
      </c>
      <c r="N138" s="215"/>
      <c r="O138" s="215"/>
      <c r="P138" s="215"/>
      <c r="Q138" s="215"/>
      <c r="R138" s="215"/>
      <c r="S138" s="215">
        <v>0</v>
      </c>
      <c r="T138" s="215">
        <f t="shared" si="165"/>
        <v>0</v>
      </c>
      <c r="U138" s="215">
        <f t="shared" si="166"/>
        <v>0</v>
      </c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>
        <v>0</v>
      </c>
      <c r="AG138" s="215">
        <f t="shared" si="167"/>
        <v>0</v>
      </c>
      <c r="AH138" s="215">
        <f t="shared" si="168"/>
        <v>0</v>
      </c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>
        <v>0</v>
      </c>
      <c r="AT138" s="215">
        <f t="shared" si="169"/>
        <v>0</v>
      </c>
      <c r="AU138" s="215">
        <f t="shared" si="170"/>
        <v>0</v>
      </c>
      <c r="AV138" s="215"/>
      <c r="AW138" s="215"/>
      <c r="AX138" s="215"/>
      <c r="AY138" s="215"/>
      <c r="AZ138" s="215"/>
      <c r="BA138" s="215">
        <f t="shared" si="171"/>
        <v>0</v>
      </c>
      <c r="BB138" s="215">
        <f t="shared" si="172"/>
        <v>0</v>
      </c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76"/>
      <c r="BM138" s="54" t="s">
        <v>738</v>
      </c>
      <c r="BN138" s="131"/>
      <c r="BO138" s="235" t="s">
        <v>691</v>
      </c>
      <c r="BP138" s="235" t="s">
        <v>691</v>
      </c>
      <c r="BT138" s="10" t="e">
        <f>D138-#REF!</f>
        <v>#REF!</v>
      </c>
      <c r="BU138" s="10" t="e">
        <f>D138-#REF!</f>
        <v>#REF!</v>
      </c>
      <c r="BV138" s="130" t="e">
        <f>F138-#REF!</f>
        <v>#REF!</v>
      </c>
    </row>
    <row r="139" spans="1:74" s="130" customFormat="1" ht="39" customHeight="1" x14ac:dyDescent="0.2">
      <c r="A139" s="75"/>
      <c r="B139" s="159"/>
      <c r="C139" s="260" t="s">
        <v>654</v>
      </c>
      <c r="D139" s="225">
        <f t="shared" si="161"/>
        <v>2044080</v>
      </c>
      <c r="E139" s="215">
        <f t="shared" si="162"/>
        <v>2044080</v>
      </c>
      <c r="F139" s="215">
        <v>2044080</v>
      </c>
      <c r="G139" s="215">
        <f t="shared" si="163"/>
        <v>2044080</v>
      </c>
      <c r="H139" s="215">
        <f t="shared" si="164"/>
        <v>0</v>
      </c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>
        <v>0</v>
      </c>
      <c r="T139" s="215">
        <f t="shared" si="165"/>
        <v>0</v>
      </c>
      <c r="U139" s="215">
        <f t="shared" si="166"/>
        <v>0</v>
      </c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>
        <v>0</v>
      </c>
      <c r="AG139" s="215">
        <f t="shared" si="167"/>
        <v>0</v>
      </c>
      <c r="AH139" s="215">
        <f t="shared" si="168"/>
        <v>0</v>
      </c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>
        <v>0</v>
      </c>
      <c r="AT139" s="215">
        <f t="shared" si="169"/>
        <v>0</v>
      </c>
      <c r="AU139" s="215">
        <f t="shared" si="170"/>
        <v>0</v>
      </c>
      <c r="AV139" s="215"/>
      <c r="AW139" s="215"/>
      <c r="AX139" s="215"/>
      <c r="AY139" s="215"/>
      <c r="AZ139" s="215"/>
      <c r="BA139" s="215">
        <f t="shared" si="171"/>
        <v>0</v>
      </c>
      <c r="BB139" s="215">
        <f t="shared" si="172"/>
        <v>0</v>
      </c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76"/>
      <c r="BM139" s="54" t="s">
        <v>739</v>
      </c>
      <c r="BN139" s="131"/>
      <c r="BO139" s="235" t="s">
        <v>691</v>
      </c>
      <c r="BP139" s="235" t="s">
        <v>691</v>
      </c>
      <c r="BT139" s="10" t="e">
        <f>D139-#REF!</f>
        <v>#REF!</v>
      </c>
      <c r="BU139" s="10" t="e">
        <f>D139-#REF!</f>
        <v>#REF!</v>
      </c>
      <c r="BV139" s="130" t="e">
        <f>F139-#REF!</f>
        <v>#REF!</v>
      </c>
    </row>
    <row r="140" spans="1:74" s="130" customFormat="1" ht="24.75" customHeight="1" x14ac:dyDescent="0.2">
      <c r="A140" s="75"/>
      <c r="B140" s="159"/>
      <c r="C140" s="260" t="s">
        <v>656</v>
      </c>
      <c r="D140" s="225">
        <f t="shared" si="161"/>
        <v>4929426</v>
      </c>
      <c r="E140" s="215">
        <f t="shared" si="162"/>
        <v>4854951</v>
      </c>
      <c r="F140" s="215">
        <v>4929426</v>
      </c>
      <c r="G140" s="215">
        <f t="shared" si="163"/>
        <v>4854951</v>
      </c>
      <c r="H140" s="215">
        <f t="shared" si="164"/>
        <v>-74475</v>
      </c>
      <c r="I140" s="215"/>
      <c r="J140" s="215"/>
      <c r="K140" s="215"/>
      <c r="L140" s="215"/>
      <c r="M140" s="215">
        <v>-74475</v>
      </c>
      <c r="N140" s="215"/>
      <c r="O140" s="215"/>
      <c r="P140" s="215"/>
      <c r="Q140" s="215"/>
      <c r="R140" s="215"/>
      <c r="S140" s="215">
        <v>0</v>
      </c>
      <c r="T140" s="215">
        <f t="shared" si="165"/>
        <v>0</v>
      </c>
      <c r="U140" s="215">
        <f t="shared" si="166"/>
        <v>0</v>
      </c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>
        <v>0</v>
      </c>
      <c r="AG140" s="215">
        <f t="shared" si="167"/>
        <v>0</v>
      </c>
      <c r="AH140" s="215">
        <f t="shared" si="168"/>
        <v>0</v>
      </c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>
        <v>0</v>
      </c>
      <c r="AT140" s="215">
        <f t="shared" si="169"/>
        <v>0</v>
      </c>
      <c r="AU140" s="215">
        <f t="shared" si="170"/>
        <v>0</v>
      </c>
      <c r="AV140" s="215"/>
      <c r="AW140" s="215"/>
      <c r="AX140" s="215"/>
      <c r="AY140" s="215"/>
      <c r="AZ140" s="215"/>
      <c r="BA140" s="215">
        <f t="shared" si="171"/>
        <v>0</v>
      </c>
      <c r="BB140" s="215">
        <f t="shared" si="172"/>
        <v>0</v>
      </c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76"/>
      <c r="BM140" s="54" t="s">
        <v>740</v>
      </c>
      <c r="BN140" s="131"/>
      <c r="BO140" s="235" t="s">
        <v>691</v>
      </c>
      <c r="BP140" s="235" t="s">
        <v>691</v>
      </c>
      <c r="BT140" s="10" t="e">
        <f>D140-#REF!</f>
        <v>#REF!</v>
      </c>
      <c r="BU140" s="10" t="e">
        <f>D140-#REF!</f>
        <v>#REF!</v>
      </c>
      <c r="BV140" s="130" t="e">
        <f>F140-#REF!</f>
        <v>#REF!</v>
      </c>
    </row>
    <row r="141" spans="1:74" s="130" customFormat="1" ht="36" x14ac:dyDescent="0.2">
      <c r="A141" s="75"/>
      <c r="B141" s="159"/>
      <c r="C141" s="260" t="s">
        <v>674</v>
      </c>
      <c r="D141" s="225">
        <f t="shared" si="161"/>
        <v>1287155</v>
      </c>
      <c r="E141" s="215">
        <f t="shared" si="162"/>
        <v>1287155</v>
      </c>
      <c r="F141" s="215">
        <v>1287155</v>
      </c>
      <c r="G141" s="215">
        <f t="shared" si="163"/>
        <v>1287155</v>
      </c>
      <c r="H141" s="215">
        <f t="shared" si="164"/>
        <v>0</v>
      </c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>
        <v>0</v>
      </c>
      <c r="T141" s="215">
        <f t="shared" si="165"/>
        <v>0</v>
      </c>
      <c r="U141" s="215">
        <f t="shared" si="166"/>
        <v>0</v>
      </c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>
        <v>0</v>
      </c>
      <c r="AG141" s="215">
        <f t="shared" si="167"/>
        <v>0</v>
      </c>
      <c r="AH141" s="215">
        <f t="shared" si="168"/>
        <v>0</v>
      </c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>
        <v>0</v>
      </c>
      <c r="AT141" s="215">
        <f t="shared" si="169"/>
        <v>0</v>
      </c>
      <c r="AU141" s="215">
        <f t="shared" si="170"/>
        <v>0</v>
      </c>
      <c r="AV141" s="215"/>
      <c r="AW141" s="215"/>
      <c r="AX141" s="215"/>
      <c r="AY141" s="215"/>
      <c r="AZ141" s="215"/>
      <c r="BA141" s="215">
        <f t="shared" si="171"/>
        <v>0</v>
      </c>
      <c r="BB141" s="215">
        <f t="shared" si="172"/>
        <v>0</v>
      </c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76"/>
      <c r="BM141" s="54" t="s">
        <v>617</v>
      </c>
      <c r="BN141" s="131"/>
      <c r="BO141" s="235" t="s">
        <v>691</v>
      </c>
      <c r="BP141" s="235" t="s">
        <v>691</v>
      </c>
      <c r="BT141" s="10" t="e">
        <f>D141-#REF!</f>
        <v>#REF!</v>
      </c>
      <c r="BU141" s="10" t="e">
        <f>D141-#REF!</f>
        <v>#REF!</v>
      </c>
      <c r="BV141" s="130" t="e">
        <f>F141-#REF!</f>
        <v>#REF!</v>
      </c>
    </row>
    <row r="142" spans="1:74" s="130" customFormat="1" x14ac:dyDescent="0.2">
      <c r="A142" s="75"/>
      <c r="B142" s="159"/>
      <c r="C142" s="260" t="s">
        <v>672</v>
      </c>
      <c r="D142" s="225">
        <f t="shared" si="161"/>
        <v>1604</v>
      </c>
      <c r="E142" s="215">
        <f t="shared" si="162"/>
        <v>1604</v>
      </c>
      <c r="F142" s="215">
        <v>1604</v>
      </c>
      <c r="G142" s="215">
        <f t="shared" si="163"/>
        <v>1955</v>
      </c>
      <c r="H142" s="215">
        <f t="shared" si="164"/>
        <v>351</v>
      </c>
      <c r="I142" s="215"/>
      <c r="J142" s="215"/>
      <c r="K142" s="215"/>
      <c r="L142" s="215"/>
      <c r="M142" s="215"/>
      <c r="N142" s="215"/>
      <c r="O142" s="215"/>
      <c r="P142" s="215">
        <v>351</v>
      </c>
      <c r="Q142" s="215"/>
      <c r="R142" s="215"/>
      <c r="S142" s="215">
        <v>0</v>
      </c>
      <c r="T142" s="215">
        <f t="shared" si="165"/>
        <v>0</v>
      </c>
      <c r="U142" s="215">
        <f t="shared" si="166"/>
        <v>0</v>
      </c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>
        <v>0</v>
      </c>
      <c r="AG142" s="215">
        <f t="shared" si="167"/>
        <v>0</v>
      </c>
      <c r="AH142" s="215">
        <f t="shared" si="168"/>
        <v>0</v>
      </c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>
        <v>0</v>
      </c>
      <c r="AT142" s="215">
        <f t="shared" si="169"/>
        <v>0</v>
      </c>
      <c r="AU142" s="215">
        <f t="shared" si="170"/>
        <v>0</v>
      </c>
      <c r="AV142" s="215"/>
      <c r="AW142" s="215"/>
      <c r="AX142" s="215"/>
      <c r="AY142" s="215"/>
      <c r="AZ142" s="215"/>
      <c r="BA142" s="215">
        <f t="shared" si="171"/>
        <v>-351</v>
      </c>
      <c r="BB142" s="215">
        <f t="shared" si="172"/>
        <v>-351</v>
      </c>
      <c r="BC142" s="215"/>
      <c r="BD142" s="215">
        <v>-351</v>
      </c>
      <c r="BE142" s="215"/>
      <c r="BF142" s="215"/>
      <c r="BG142" s="215"/>
      <c r="BH142" s="215"/>
      <c r="BI142" s="215"/>
      <c r="BJ142" s="215"/>
      <c r="BK142" s="215"/>
      <c r="BL142" s="276"/>
      <c r="BM142" s="54" t="s">
        <v>618</v>
      </c>
      <c r="BN142" s="131"/>
      <c r="BO142" s="235" t="s">
        <v>691</v>
      </c>
      <c r="BP142" s="235" t="s">
        <v>691</v>
      </c>
      <c r="BT142" s="10" t="e">
        <f>D142-#REF!</f>
        <v>#REF!</v>
      </c>
      <c r="BU142" s="10" t="e">
        <f>D142-#REF!</f>
        <v>#REF!</v>
      </c>
      <c r="BV142" s="130" t="e">
        <f>F142-#REF!</f>
        <v>#REF!</v>
      </c>
    </row>
    <row r="143" spans="1:74" s="130" customFormat="1" ht="36" x14ac:dyDescent="0.2">
      <c r="A143" s="75"/>
      <c r="B143" s="159"/>
      <c r="C143" s="371" t="s">
        <v>792</v>
      </c>
      <c r="D143" s="225"/>
      <c r="E143" s="215">
        <f t="shared" si="162"/>
        <v>0</v>
      </c>
      <c r="F143" s="215"/>
      <c r="G143" s="215">
        <f t="shared" ref="G143" si="173">F143+H143</f>
        <v>3592</v>
      </c>
      <c r="H143" s="215">
        <f t="shared" ref="H143" si="174">SUM(I143:R143)</f>
        <v>3592</v>
      </c>
      <c r="I143" s="215"/>
      <c r="J143" s="215"/>
      <c r="K143" s="215"/>
      <c r="L143" s="215"/>
      <c r="M143" s="215">
        <v>3592</v>
      </c>
      <c r="N143" s="215"/>
      <c r="O143" s="215"/>
      <c r="P143" s="215"/>
      <c r="Q143" s="215"/>
      <c r="R143" s="215"/>
      <c r="S143" s="215"/>
      <c r="T143" s="215">
        <f t="shared" ref="T143" si="175">S143+U143</f>
        <v>0</v>
      </c>
      <c r="U143" s="215">
        <f t="shared" ref="U143" si="176">SUM(V143:AE143)</f>
        <v>0</v>
      </c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>
        <f t="shared" ref="AG143" si="177">AF143+AH143</f>
        <v>0</v>
      </c>
      <c r="AH143" s="215">
        <f t="shared" ref="AH143" si="178">SUM(AI143:AR143)</f>
        <v>0</v>
      </c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>
        <f t="shared" ref="AT143" si="179">AS143+AU143</f>
        <v>0</v>
      </c>
      <c r="AU143" s="215">
        <f t="shared" ref="AU143" si="180">SUM(AV143:AY143)</f>
        <v>0</v>
      </c>
      <c r="AV143" s="215"/>
      <c r="AW143" s="215"/>
      <c r="AX143" s="215"/>
      <c r="AY143" s="215"/>
      <c r="AZ143" s="215"/>
      <c r="BA143" s="215">
        <f t="shared" ref="BA143" si="181">AZ143+BB143</f>
        <v>-3592</v>
      </c>
      <c r="BB143" s="215">
        <f t="shared" ref="BB143" si="182">SUM(BC143:BL143)</f>
        <v>-3592</v>
      </c>
      <c r="BC143" s="215">
        <v>-3592</v>
      </c>
      <c r="BD143" s="215"/>
      <c r="BE143" s="215"/>
      <c r="BF143" s="215"/>
      <c r="BG143" s="215"/>
      <c r="BH143" s="215"/>
      <c r="BI143" s="215"/>
      <c r="BJ143" s="215"/>
      <c r="BK143" s="215"/>
      <c r="BL143" s="276"/>
      <c r="BM143" s="54" t="s">
        <v>793</v>
      </c>
      <c r="BN143" s="131"/>
      <c r="BO143" s="235"/>
      <c r="BP143" s="235"/>
      <c r="BT143" s="10"/>
      <c r="BU143" s="10"/>
    </row>
    <row r="144" spans="1:74" s="130" customFormat="1" ht="36" x14ac:dyDescent="0.2">
      <c r="A144" s="75"/>
      <c r="B144" s="159"/>
      <c r="C144" s="378" t="s">
        <v>802</v>
      </c>
      <c r="D144" s="225"/>
      <c r="E144" s="215">
        <f t="shared" si="162"/>
        <v>0</v>
      </c>
      <c r="F144" s="215"/>
      <c r="G144" s="215">
        <f t="shared" ref="G144:G145" si="183">F144+H144</f>
        <v>94554</v>
      </c>
      <c r="H144" s="215">
        <f t="shared" ref="H144:H145" si="184">SUM(I144:R144)</f>
        <v>94554</v>
      </c>
      <c r="I144" s="215"/>
      <c r="J144" s="215"/>
      <c r="K144" s="215"/>
      <c r="L144" s="215"/>
      <c r="M144" s="215">
        <v>94554</v>
      </c>
      <c r="N144" s="215"/>
      <c r="O144" s="215"/>
      <c r="P144" s="215"/>
      <c r="Q144" s="215"/>
      <c r="R144" s="215"/>
      <c r="S144" s="215"/>
      <c r="T144" s="215">
        <f t="shared" ref="T144:T145" si="185">S144+U144</f>
        <v>0</v>
      </c>
      <c r="U144" s="215">
        <f t="shared" ref="U144:U145" si="186">SUM(V144:AE144)</f>
        <v>0</v>
      </c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>
        <f t="shared" ref="AG144:AG145" si="187">AF144+AH144</f>
        <v>0</v>
      </c>
      <c r="AH144" s="215">
        <f t="shared" ref="AH144:AH145" si="188">SUM(AI144:AR144)</f>
        <v>0</v>
      </c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>
        <f t="shared" ref="AT144:AT145" si="189">AS144+AU144</f>
        <v>0</v>
      </c>
      <c r="AU144" s="215">
        <f t="shared" ref="AU144:AU145" si="190">SUM(AV144:AY144)</f>
        <v>0</v>
      </c>
      <c r="AV144" s="215"/>
      <c r="AW144" s="215"/>
      <c r="AX144" s="215"/>
      <c r="AY144" s="215"/>
      <c r="AZ144" s="215"/>
      <c r="BA144" s="215">
        <f t="shared" ref="BA144:BA145" si="191">AZ144+BB144</f>
        <v>-94554</v>
      </c>
      <c r="BB144" s="215">
        <f t="shared" ref="BB144:BB145" si="192">SUM(BC144:BL144)</f>
        <v>-94554</v>
      </c>
      <c r="BC144" s="215">
        <v>-94554</v>
      </c>
      <c r="BD144" s="215"/>
      <c r="BE144" s="215"/>
      <c r="BF144" s="215"/>
      <c r="BG144" s="215"/>
      <c r="BH144" s="215"/>
      <c r="BI144" s="215"/>
      <c r="BJ144" s="215"/>
      <c r="BK144" s="215"/>
      <c r="BL144" s="276"/>
      <c r="BM144" s="54" t="s">
        <v>804</v>
      </c>
      <c r="BN144" s="131"/>
      <c r="BO144" s="235"/>
      <c r="BP144" s="235"/>
      <c r="BT144" s="10"/>
      <c r="BU144" s="10"/>
    </row>
    <row r="145" spans="1:74" s="130" customFormat="1" ht="36" x14ac:dyDescent="0.2">
      <c r="A145" s="75"/>
      <c r="B145" s="159"/>
      <c r="C145" s="378" t="s">
        <v>803</v>
      </c>
      <c r="D145" s="225"/>
      <c r="E145" s="215">
        <f t="shared" si="162"/>
        <v>0</v>
      </c>
      <c r="F145" s="215"/>
      <c r="G145" s="215">
        <f t="shared" si="183"/>
        <v>9232</v>
      </c>
      <c r="H145" s="215">
        <f t="shared" si="184"/>
        <v>9232</v>
      </c>
      <c r="I145" s="215"/>
      <c r="J145" s="215"/>
      <c r="K145" s="215"/>
      <c r="L145" s="215"/>
      <c r="M145" s="215">
        <v>9232</v>
      </c>
      <c r="N145" s="215"/>
      <c r="O145" s="215"/>
      <c r="P145" s="215"/>
      <c r="Q145" s="215"/>
      <c r="R145" s="215"/>
      <c r="S145" s="215"/>
      <c r="T145" s="215">
        <f t="shared" si="185"/>
        <v>0</v>
      </c>
      <c r="U145" s="215">
        <f t="shared" si="186"/>
        <v>0</v>
      </c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>
        <f t="shared" si="187"/>
        <v>0</v>
      </c>
      <c r="AH145" s="215">
        <f t="shared" si="188"/>
        <v>0</v>
      </c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>
        <f t="shared" si="189"/>
        <v>0</v>
      </c>
      <c r="AU145" s="215">
        <f t="shared" si="190"/>
        <v>0</v>
      </c>
      <c r="AV145" s="215"/>
      <c r="AW145" s="215"/>
      <c r="AX145" s="215"/>
      <c r="AY145" s="215"/>
      <c r="AZ145" s="215"/>
      <c r="BA145" s="215">
        <f t="shared" si="191"/>
        <v>-9232</v>
      </c>
      <c r="BB145" s="215">
        <f t="shared" si="192"/>
        <v>-9232</v>
      </c>
      <c r="BC145" s="215">
        <v>-9232</v>
      </c>
      <c r="BD145" s="215"/>
      <c r="BE145" s="215"/>
      <c r="BF145" s="215"/>
      <c r="BG145" s="215"/>
      <c r="BH145" s="215"/>
      <c r="BI145" s="215"/>
      <c r="BJ145" s="215"/>
      <c r="BK145" s="215"/>
      <c r="BL145" s="276"/>
      <c r="BM145" s="54" t="s">
        <v>805</v>
      </c>
      <c r="BN145" s="131"/>
      <c r="BO145" s="235"/>
      <c r="BP145" s="235"/>
      <c r="BT145" s="10"/>
      <c r="BU145" s="10"/>
    </row>
    <row r="146" spans="1:74" ht="24" customHeight="1" x14ac:dyDescent="0.2">
      <c r="A146" s="75">
        <v>90000051665</v>
      </c>
      <c r="B146" s="158" t="s">
        <v>239</v>
      </c>
      <c r="C146" s="260" t="s">
        <v>221</v>
      </c>
      <c r="D146" s="225">
        <f t="shared" si="161"/>
        <v>950038</v>
      </c>
      <c r="E146" s="213">
        <f t="shared" si="162"/>
        <v>952684</v>
      </c>
      <c r="F146" s="213">
        <v>678171</v>
      </c>
      <c r="G146" s="213">
        <f t="shared" si="163"/>
        <v>678171</v>
      </c>
      <c r="H146" s="213">
        <f t="shared" si="164"/>
        <v>0</v>
      </c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>
        <v>242973</v>
      </c>
      <c r="T146" s="213">
        <f t="shared" si="165"/>
        <v>242973</v>
      </c>
      <c r="U146" s="213">
        <f t="shared" si="166"/>
        <v>0</v>
      </c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>
        <v>28894</v>
      </c>
      <c r="AG146" s="213">
        <f t="shared" si="167"/>
        <v>31540</v>
      </c>
      <c r="AH146" s="213">
        <f t="shared" si="168"/>
        <v>2646</v>
      </c>
      <c r="AI146" s="213">
        <v>2646</v>
      </c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>
        <v>0</v>
      </c>
      <c r="AT146" s="213">
        <f t="shared" si="169"/>
        <v>0</v>
      </c>
      <c r="AU146" s="213">
        <f t="shared" si="170"/>
        <v>0</v>
      </c>
      <c r="AV146" s="213"/>
      <c r="AW146" s="213"/>
      <c r="AX146" s="213"/>
      <c r="AY146" s="213"/>
      <c r="AZ146" s="213"/>
      <c r="BA146" s="213">
        <f t="shared" si="171"/>
        <v>0</v>
      </c>
      <c r="BB146" s="213">
        <f t="shared" si="172"/>
        <v>0</v>
      </c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64"/>
      <c r="BM146" s="54" t="s">
        <v>357</v>
      </c>
      <c r="BN146" s="57"/>
      <c r="BO146" s="235" t="s">
        <v>698</v>
      </c>
      <c r="BP146" s="10" t="s">
        <v>699</v>
      </c>
      <c r="BT146" s="10" t="e">
        <f>D146-#REF!-S146</f>
        <v>#REF!</v>
      </c>
      <c r="BU146" s="10" t="e">
        <f>D146-#REF!</f>
        <v>#REF!</v>
      </c>
      <c r="BV146" s="1" t="e">
        <f>F146-#REF!</f>
        <v>#REF!</v>
      </c>
    </row>
    <row r="147" spans="1:74" x14ac:dyDescent="0.2">
      <c r="A147" s="75"/>
      <c r="B147" s="159"/>
      <c r="C147" s="260" t="s">
        <v>234</v>
      </c>
      <c r="D147" s="225">
        <f t="shared" si="161"/>
        <v>53751</v>
      </c>
      <c r="E147" s="213">
        <f t="shared" si="162"/>
        <v>53751</v>
      </c>
      <c r="F147" s="213">
        <v>44234</v>
      </c>
      <c r="G147" s="213">
        <f t="shared" si="163"/>
        <v>44234</v>
      </c>
      <c r="H147" s="213">
        <f t="shared" si="164"/>
        <v>0</v>
      </c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>
        <v>9517</v>
      </c>
      <c r="T147" s="213">
        <f t="shared" si="165"/>
        <v>9517</v>
      </c>
      <c r="U147" s="213">
        <f t="shared" si="166"/>
        <v>0</v>
      </c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>
        <v>0</v>
      </c>
      <c r="AG147" s="213">
        <f t="shared" si="167"/>
        <v>0</v>
      </c>
      <c r="AH147" s="213">
        <f t="shared" si="168"/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>
        <v>0</v>
      </c>
      <c r="AT147" s="213">
        <f t="shared" si="169"/>
        <v>0</v>
      </c>
      <c r="AU147" s="213">
        <f t="shared" si="170"/>
        <v>0</v>
      </c>
      <c r="AV147" s="213"/>
      <c r="AW147" s="213"/>
      <c r="AX147" s="213"/>
      <c r="AY147" s="213"/>
      <c r="AZ147" s="213"/>
      <c r="BA147" s="213">
        <f t="shared" si="171"/>
        <v>0</v>
      </c>
      <c r="BB147" s="213">
        <f t="shared" si="172"/>
        <v>0</v>
      </c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64"/>
      <c r="BM147" s="54" t="s">
        <v>358</v>
      </c>
      <c r="BN147" s="57"/>
      <c r="BO147" s="235" t="s">
        <v>700</v>
      </c>
      <c r="BP147" s="10" t="s">
        <v>701</v>
      </c>
      <c r="BT147" s="10" t="e">
        <f>D147-#REF!-S147</f>
        <v>#REF!</v>
      </c>
      <c r="BU147" s="10" t="e">
        <f>D147-#REF!</f>
        <v>#REF!</v>
      </c>
      <c r="BV147" s="1" t="e">
        <f>F147-#REF!</f>
        <v>#REF!</v>
      </c>
    </row>
    <row r="148" spans="1:74" s="130" customFormat="1" ht="24" x14ac:dyDescent="0.2">
      <c r="A148" s="75"/>
      <c r="B148" s="159"/>
      <c r="C148" s="285" t="s">
        <v>665</v>
      </c>
      <c r="D148" s="225">
        <f t="shared" si="161"/>
        <v>0</v>
      </c>
      <c r="E148" s="213">
        <f t="shared" si="162"/>
        <v>0</v>
      </c>
      <c r="F148" s="213">
        <v>0</v>
      </c>
      <c r="G148" s="213">
        <f t="shared" si="163"/>
        <v>467</v>
      </c>
      <c r="H148" s="213">
        <f t="shared" si="164"/>
        <v>467</v>
      </c>
      <c r="I148" s="213"/>
      <c r="J148" s="213"/>
      <c r="K148" s="213"/>
      <c r="L148" s="213"/>
      <c r="M148" s="213">
        <v>467</v>
      </c>
      <c r="N148" s="213"/>
      <c r="O148" s="213"/>
      <c r="P148" s="213"/>
      <c r="Q148" s="213"/>
      <c r="R148" s="213"/>
      <c r="S148" s="213">
        <v>0</v>
      </c>
      <c r="T148" s="213">
        <f t="shared" si="165"/>
        <v>0</v>
      </c>
      <c r="U148" s="213">
        <f t="shared" si="166"/>
        <v>0</v>
      </c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>
        <v>0</v>
      </c>
      <c r="AG148" s="213">
        <f t="shared" si="167"/>
        <v>0</v>
      </c>
      <c r="AH148" s="213">
        <f t="shared" si="168"/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>
        <v>0</v>
      </c>
      <c r="AT148" s="213">
        <f t="shared" si="169"/>
        <v>0</v>
      </c>
      <c r="AU148" s="213">
        <f t="shared" si="170"/>
        <v>0</v>
      </c>
      <c r="AV148" s="213"/>
      <c r="AW148" s="213"/>
      <c r="AX148" s="213"/>
      <c r="AY148" s="213"/>
      <c r="AZ148" s="273"/>
      <c r="BA148" s="213">
        <f t="shared" si="171"/>
        <v>-467</v>
      </c>
      <c r="BB148" s="213">
        <f t="shared" si="172"/>
        <v>-467</v>
      </c>
      <c r="BC148" s="213">
        <v>-467</v>
      </c>
      <c r="BD148" s="273"/>
      <c r="BE148" s="273"/>
      <c r="BF148" s="273"/>
      <c r="BG148" s="273"/>
      <c r="BH148" s="273"/>
      <c r="BI148" s="273"/>
      <c r="BJ148" s="273"/>
      <c r="BK148" s="273"/>
      <c r="BL148" s="334"/>
      <c r="BM148" s="54" t="s">
        <v>666</v>
      </c>
      <c r="BN148" s="57"/>
      <c r="BO148" s="235" t="s">
        <v>691</v>
      </c>
      <c r="BP148" s="10" t="s">
        <v>691</v>
      </c>
      <c r="BT148" s="10" t="e">
        <f>D148-#REF!-S148</f>
        <v>#REF!</v>
      </c>
      <c r="BU148" s="10" t="e">
        <f>D148-#REF!</f>
        <v>#REF!</v>
      </c>
      <c r="BV148" s="130" t="e">
        <f>F148-#REF!</f>
        <v>#REF!</v>
      </c>
    </row>
    <row r="149" spans="1:74" ht="22.5" customHeight="1" x14ac:dyDescent="0.2">
      <c r="A149" s="75">
        <v>90000051561</v>
      </c>
      <c r="B149" s="158" t="s">
        <v>270</v>
      </c>
      <c r="C149" s="260" t="s">
        <v>221</v>
      </c>
      <c r="D149" s="225">
        <f t="shared" si="161"/>
        <v>778597</v>
      </c>
      <c r="E149" s="213">
        <f t="shared" si="162"/>
        <v>778597</v>
      </c>
      <c r="F149" s="213">
        <v>324207</v>
      </c>
      <c r="G149" s="213">
        <f t="shared" si="163"/>
        <v>319942</v>
      </c>
      <c r="H149" s="213">
        <f t="shared" si="164"/>
        <v>-4265</v>
      </c>
      <c r="I149" s="213"/>
      <c r="J149" s="213"/>
      <c r="K149" s="213"/>
      <c r="L149" s="213"/>
      <c r="M149" s="213">
        <v>-4265</v>
      </c>
      <c r="N149" s="213"/>
      <c r="O149" s="213"/>
      <c r="P149" s="213"/>
      <c r="Q149" s="213"/>
      <c r="R149" s="213"/>
      <c r="S149" s="213">
        <v>421705</v>
      </c>
      <c r="T149" s="213">
        <f t="shared" si="165"/>
        <v>421705</v>
      </c>
      <c r="U149" s="213">
        <f t="shared" si="166"/>
        <v>0</v>
      </c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>
        <v>32685</v>
      </c>
      <c r="AG149" s="213">
        <f t="shared" si="167"/>
        <v>36950</v>
      </c>
      <c r="AH149" s="213">
        <f t="shared" si="168"/>
        <v>4265</v>
      </c>
      <c r="AI149" s="213">
        <v>4265</v>
      </c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>
        <v>0</v>
      </c>
      <c r="AT149" s="213">
        <f t="shared" si="169"/>
        <v>0</v>
      </c>
      <c r="AU149" s="213">
        <f t="shared" si="170"/>
        <v>0</v>
      </c>
      <c r="AV149" s="213"/>
      <c r="AW149" s="213"/>
      <c r="AX149" s="213"/>
      <c r="AY149" s="213"/>
      <c r="AZ149" s="213"/>
      <c r="BA149" s="213">
        <f t="shared" si="171"/>
        <v>0</v>
      </c>
      <c r="BB149" s="213">
        <f t="shared" si="172"/>
        <v>0</v>
      </c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64"/>
      <c r="BM149" s="54" t="s">
        <v>359</v>
      </c>
      <c r="BN149" s="57"/>
      <c r="BO149" s="235" t="s">
        <v>698</v>
      </c>
      <c r="BP149" s="10" t="s">
        <v>699</v>
      </c>
      <c r="BT149" s="10" t="e">
        <f>D149-#REF!-S149</f>
        <v>#REF!</v>
      </c>
      <c r="BU149" s="10" t="e">
        <f>D149-#REF!</f>
        <v>#REF!</v>
      </c>
      <c r="BV149" s="1" t="e">
        <f>F149-#REF!</f>
        <v>#REF!</v>
      </c>
    </row>
    <row r="150" spans="1:74" x14ac:dyDescent="0.2">
      <c r="A150" s="75"/>
      <c r="B150" s="159"/>
      <c r="C150" s="260" t="s">
        <v>234</v>
      </c>
      <c r="D150" s="225">
        <f t="shared" si="161"/>
        <v>100692</v>
      </c>
      <c r="E150" s="213">
        <f t="shared" si="162"/>
        <v>100692</v>
      </c>
      <c r="F150" s="213">
        <v>88157</v>
      </c>
      <c r="G150" s="213">
        <f t="shared" si="163"/>
        <v>88157</v>
      </c>
      <c r="H150" s="213">
        <f t="shared" si="164"/>
        <v>0</v>
      </c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>
        <v>12535</v>
      </c>
      <c r="T150" s="213">
        <f t="shared" si="165"/>
        <v>12535</v>
      </c>
      <c r="U150" s="213">
        <f t="shared" si="166"/>
        <v>0</v>
      </c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>
        <v>0</v>
      </c>
      <c r="AG150" s="213">
        <f t="shared" si="167"/>
        <v>0</v>
      </c>
      <c r="AH150" s="213">
        <f t="shared" si="168"/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>
        <v>0</v>
      </c>
      <c r="AT150" s="213">
        <f t="shared" si="169"/>
        <v>0</v>
      </c>
      <c r="AU150" s="213">
        <f t="shared" si="170"/>
        <v>0</v>
      </c>
      <c r="AV150" s="213"/>
      <c r="AW150" s="213"/>
      <c r="AX150" s="213"/>
      <c r="AY150" s="213"/>
      <c r="AZ150" s="213"/>
      <c r="BA150" s="213">
        <f t="shared" si="171"/>
        <v>0</v>
      </c>
      <c r="BB150" s="213">
        <f t="shared" si="172"/>
        <v>0</v>
      </c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64"/>
      <c r="BM150" s="54" t="s">
        <v>360</v>
      </c>
      <c r="BN150" s="57"/>
      <c r="BO150" s="235" t="s">
        <v>700</v>
      </c>
      <c r="BP150" s="10" t="s">
        <v>701</v>
      </c>
      <c r="BT150" s="10" t="e">
        <f>D150-#REF!-S150</f>
        <v>#REF!</v>
      </c>
      <c r="BU150" s="10" t="e">
        <f>D150-#REF!</f>
        <v>#REF!</v>
      </c>
      <c r="BV150" s="1" t="e">
        <f>F150-#REF!</f>
        <v>#REF!</v>
      </c>
    </row>
    <row r="151" spans="1:74" ht="24" customHeight="1" x14ac:dyDescent="0.2">
      <c r="A151" s="75">
        <v>90009226256</v>
      </c>
      <c r="B151" s="158" t="s">
        <v>149</v>
      </c>
      <c r="C151" s="260" t="s">
        <v>435</v>
      </c>
      <c r="D151" s="225">
        <f t="shared" si="161"/>
        <v>355172</v>
      </c>
      <c r="E151" s="213">
        <f t="shared" si="162"/>
        <v>358636</v>
      </c>
      <c r="F151" s="213">
        <v>270268</v>
      </c>
      <c r="G151" s="213">
        <f t="shared" si="163"/>
        <v>272704</v>
      </c>
      <c r="H151" s="213">
        <f t="shared" si="164"/>
        <v>2436</v>
      </c>
      <c r="I151" s="213"/>
      <c r="J151" s="213"/>
      <c r="K151" s="213"/>
      <c r="L151" s="213"/>
      <c r="M151" s="213">
        <v>2436</v>
      </c>
      <c r="N151" s="213"/>
      <c r="O151" s="213"/>
      <c r="P151" s="213"/>
      <c r="Q151" s="213"/>
      <c r="R151" s="213"/>
      <c r="S151" s="213">
        <v>72084</v>
      </c>
      <c r="T151" s="213">
        <f t="shared" si="165"/>
        <v>72084</v>
      </c>
      <c r="U151" s="213">
        <f t="shared" si="166"/>
        <v>0</v>
      </c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>
        <v>12820</v>
      </c>
      <c r="AG151" s="213">
        <f t="shared" si="167"/>
        <v>13848</v>
      </c>
      <c r="AH151" s="213">
        <f t="shared" si="168"/>
        <v>1028</v>
      </c>
      <c r="AI151" s="213">
        <v>1028</v>
      </c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>
        <v>0</v>
      </c>
      <c r="AT151" s="213">
        <f t="shared" si="169"/>
        <v>0</v>
      </c>
      <c r="AU151" s="213">
        <f t="shared" si="170"/>
        <v>0</v>
      </c>
      <c r="AV151" s="213"/>
      <c r="AW151" s="213"/>
      <c r="AX151" s="213"/>
      <c r="AY151" s="213"/>
      <c r="AZ151" s="213"/>
      <c r="BA151" s="213">
        <f t="shared" si="171"/>
        <v>0</v>
      </c>
      <c r="BB151" s="213">
        <f t="shared" si="172"/>
        <v>0</v>
      </c>
      <c r="BC151" s="213"/>
      <c r="BD151" s="213"/>
      <c r="BE151" s="213"/>
      <c r="BF151" s="213"/>
      <c r="BG151" s="213"/>
      <c r="BH151" s="213"/>
      <c r="BI151" s="213"/>
      <c r="BJ151" s="213"/>
      <c r="BK151" s="213"/>
      <c r="BL151" s="264"/>
      <c r="BM151" s="54" t="s">
        <v>361</v>
      </c>
      <c r="BN151" s="57"/>
      <c r="BO151" s="235" t="s">
        <v>692</v>
      </c>
      <c r="BP151" s="10" t="s">
        <v>693</v>
      </c>
      <c r="BT151" s="10" t="e">
        <f>D151-#REF!-S151</f>
        <v>#REF!</v>
      </c>
      <c r="BU151" s="10" t="e">
        <f>D151-#REF!</f>
        <v>#REF!</v>
      </c>
      <c r="BV151" s="1" t="e">
        <f>F151-#REF!</f>
        <v>#REF!</v>
      </c>
    </row>
    <row r="152" spans="1:74" s="93" customFormat="1" ht="12.75" x14ac:dyDescent="0.2">
      <c r="A152" s="77"/>
      <c r="B152" s="162"/>
      <c r="C152" s="260" t="s">
        <v>511</v>
      </c>
      <c r="D152" s="225">
        <f t="shared" si="161"/>
        <v>26212</v>
      </c>
      <c r="E152" s="213">
        <f t="shared" si="162"/>
        <v>31221</v>
      </c>
      <c r="F152" s="213">
        <v>26212</v>
      </c>
      <c r="G152" s="213">
        <f t="shared" si="163"/>
        <v>31221</v>
      </c>
      <c r="H152" s="213">
        <f t="shared" si="164"/>
        <v>5009</v>
      </c>
      <c r="I152" s="213"/>
      <c r="J152" s="213"/>
      <c r="K152" s="213"/>
      <c r="L152" s="213"/>
      <c r="M152" s="213">
        <v>5009</v>
      </c>
      <c r="N152" s="213"/>
      <c r="O152" s="213"/>
      <c r="P152" s="213"/>
      <c r="Q152" s="213"/>
      <c r="R152" s="213"/>
      <c r="S152" s="213">
        <v>0</v>
      </c>
      <c r="T152" s="213">
        <f t="shared" si="165"/>
        <v>0</v>
      </c>
      <c r="U152" s="213">
        <f t="shared" si="166"/>
        <v>0</v>
      </c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>
        <v>0</v>
      </c>
      <c r="AG152" s="213">
        <f t="shared" si="167"/>
        <v>0</v>
      </c>
      <c r="AH152" s="213">
        <f t="shared" si="168"/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>
        <v>0</v>
      </c>
      <c r="AT152" s="213">
        <f t="shared" si="169"/>
        <v>0</v>
      </c>
      <c r="AU152" s="213">
        <f t="shared" si="170"/>
        <v>0</v>
      </c>
      <c r="AV152" s="213"/>
      <c r="AW152" s="213"/>
      <c r="AX152" s="213"/>
      <c r="AY152" s="213"/>
      <c r="AZ152" s="213"/>
      <c r="BA152" s="213">
        <f t="shared" si="171"/>
        <v>0</v>
      </c>
      <c r="BB152" s="213">
        <f t="shared" si="172"/>
        <v>0</v>
      </c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64"/>
      <c r="BM152" s="54" t="s">
        <v>619</v>
      </c>
      <c r="BN152" s="57"/>
      <c r="BO152" s="235" t="s">
        <v>691</v>
      </c>
      <c r="BP152" s="10" t="s">
        <v>691</v>
      </c>
      <c r="BT152" s="10" t="e">
        <f>D152-#REF!-S152</f>
        <v>#REF!</v>
      </c>
      <c r="BU152" s="10" t="e">
        <f>D152-#REF!</f>
        <v>#REF!</v>
      </c>
      <c r="BV152" s="93" t="e">
        <f>F152-#REF!</f>
        <v>#REF!</v>
      </c>
    </row>
    <row r="153" spans="1:74" s="130" customFormat="1" ht="24" x14ac:dyDescent="0.2">
      <c r="A153" s="77"/>
      <c r="B153" s="162"/>
      <c r="C153" s="291" t="s">
        <v>753</v>
      </c>
      <c r="D153" s="225">
        <f t="shared" si="161"/>
        <v>17330</v>
      </c>
      <c r="E153" s="213">
        <f t="shared" si="162"/>
        <v>17330</v>
      </c>
      <c r="F153" s="213">
        <v>17330</v>
      </c>
      <c r="G153" s="213">
        <f t="shared" si="163"/>
        <v>20796</v>
      </c>
      <c r="H153" s="213">
        <f t="shared" si="164"/>
        <v>3466</v>
      </c>
      <c r="I153" s="213"/>
      <c r="J153" s="213"/>
      <c r="K153" s="213"/>
      <c r="L153" s="213"/>
      <c r="M153" s="213">
        <v>3466</v>
      </c>
      <c r="N153" s="213"/>
      <c r="O153" s="213"/>
      <c r="P153" s="213"/>
      <c r="Q153" s="213"/>
      <c r="R153" s="213"/>
      <c r="S153" s="213">
        <v>0</v>
      </c>
      <c r="T153" s="213">
        <f t="shared" si="165"/>
        <v>0</v>
      </c>
      <c r="U153" s="213">
        <f t="shared" si="166"/>
        <v>0</v>
      </c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>
        <v>0</v>
      </c>
      <c r="AG153" s="213">
        <f t="shared" si="167"/>
        <v>0</v>
      </c>
      <c r="AH153" s="213">
        <f t="shared" si="168"/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>
        <v>0</v>
      </c>
      <c r="AT153" s="213">
        <f t="shared" si="169"/>
        <v>0</v>
      </c>
      <c r="AU153" s="213">
        <f t="shared" si="170"/>
        <v>0</v>
      </c>
      <c r="AV153" s="213"/>
      <c r="AW153" s="213"/>
      <c r="AX153" s="213"/>
      <c r="AY153" s="213"/>
      <c r="AZ153" s="213"/>
      <c r="BA153" s="213">
        <f t="shared" si="171"/>
        <v>-3466</v>
      </c>
      <c r="BB153" s="213">
        <f t="shared" si="172"/>
        <v>-3466</v>
      </c>
      <c r="BC153" s="213">
        <v>-3466</v>
      </c>
      <c r="BD153" s="213"/>
      <c r="BE153" s="213"/>
      <c r="BF153" s="213"/>
      <c r="BG153" s="213"/>
      <c r="BH153" s="213"/>
      <c r="BI153" s="213"/>
      <c r="BJ153" s="213"/>
      <c r="BK153" s="213"/>
      <c r="BL153" s="264"/>
      <c r="BM153" s="54" t="s">
        <v>752</v>
      </c>
      <c r="BN153" s="57"/>
      <c r="BO153" s="235"/>
      <c r="BP153" s="10"/>
      <c r="BT153" s="10"/>
      <c r="BU153" s="10"/>
      <c r="BV153" s="130" t="e">
        <f>F153-#REF!</f>
        <v>#REF!</v>
      </c>
    </row>
    <row r="154" spans="1:74" ht="24" customHeight="1" x14ac:dyDescent="0.2">
      <c r="A154" s="75">
        <v>90000051487</v>
      </c>
      <c r="B154" s="158" t="s">
        <v>134</v>
      </c>
      <c r="C154" s="260" t="s">
        <v>221</v>
      </c>
      <c r="D154" s="225">
        <f t="shared" si="161"/>
        <v>1797552</v>
      </c>
      <c r="E154" s="213">
        <f t="shared" si="162"/>
        <v>1797552</v>
      </c>
      <c r="F154" s="213">
        <v>690204</v>
      </c>
      <c r="G154" s="213">
        <f t="shared" si="163"/>
        <v>690204</v>
      </c>
      <c r="H154" s="213">
        <f t="shared" si="164"/>
        <v>0</v>
      </c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>
        <v>1088225</v>
      </c>
      <c r="T154" s="213">
        <f t="shared" si="165"/>
        <v>1088225</v>
      </c>
      <c r="U154" s="213">
        <f t="shared" si="166"/>
        <v>0</v>
      </c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>
        <v>19123</v>
      </c>
      <c r="AG154" s="213">
        <f t="shared" si="167"/>
        <v>19123</v>
      </c>
      <c r="AH154" s="213">
        <f t="shared" si="168"/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>
        <v>0</v>
      </c>
      <c r="AT154" s="213">
        <f t="shared" si="169"/>
        <v>0</v>
      </c>
      <c r="AU154" s="213">
        <f t="shared" si="170"/>
        <v>0</v>
      </c>
      <c r="AV154" s="213"/>
      <c r="AW154" s="213"/>
      <c r="AX154" s="213"/>
      <c r="AY154" s="213"/>
      <c r="AZ154" s="213"/>
      <c r="BA154" s="213">
        <f t="shared" si="171"/>
        <v>0</v>
      </c>
      <c r="BB154" s="213">
        <f t="shared" si="172"/>
        <v>0</v>
      </c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64"/>
      <c r="BM154" s="54" t="s">
        <v>362</v>
      </c>
      <c r="BN154" s="57"/>
      <c r="BO154" s="235" t="s">
        <v>698</v>
      </c>
      <c r="BP154" s="10" t="s">
        <v>699</v>
      </c>
      <c r="BT154" s="10" t="e">
        <f>D154-#REF!-S154</f>
        <v>#REF!</v>
      </c>
      <c r="BU154" s="10" t="e">
        <f>D154-#REF!</f>
        <v>#REF!</v>
      </c>
      <c r="BV154" s="1" t="e">
        <f>F154-#REF!</f>
        <v>#REF!</v>
      </c>
    </row>
    <row r="155" spans="1:74" s="70" customFormat="1" x14ac:dyDescent="0.2">
      <c r="A155" s="75"/>
      <c r="B155" s="159"/>
      <c r="C155" s="260" t="s">
        <v>234</v>
      </c>
      <c r="D155" s="225">
        <f t="shared" si="161"/>
        <v>208738</v>
      </c>
      <c r="E155" s="213">
        <f t="shared" si="162"/>
        <v>208738</v>
      </c>
      <c r="F155" s="213">
        <v>173719</v>
      </c>
      <c r="G155" s="213">
        <f t="shared" si="163"/>
        <v>173719</v>
      </c>
      <c r="H155" s="213">
        <f t="shared" si="164"/>
        <v>0</v>
      </c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>
        <v>35019</v>
      </c>
      <c r="T155" s="213">
        <f t="shared" si="165"/>
        <v>35019</v>
      </c>
      <c r="U155" s="213">
        <f t="shared" si="166"/>
        <v>0</v>
      </c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>
        <v>0</v>
      </c>
      <c r="AG155" s="213">
        <f t="shared" si="167"/>
        <v>0</v>
      </c>
      <c r="AH155" s="213">
        <f t="shared" si="168"/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>
        <v>0</v>
      </c>
      <c r="AT155" s="213">
        <f t="shared" si="169"/>
        <v>0</v>
      </c>
      <c r="AU155" s="213">
        <f t="shared" si="170"/>
        <v>0</v>
      </c>
      <c r="AV155" s="213"/>
      <c r="AW155" s="213"/>
      <c r="AX155" s="213"/>
      <c r="AY155" s="213"/>
      <c r="AZ155" s="213"/>
      <c r="BA155" s="213">
        <f t="shared" si="171"/>
        <v>0</v>
      </c>
      <c r="BB155" s="213">
        <f t="shared" si="172"/>
        <v>0</v>
      </c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64"/>
      <c r="BM155" s="54" t="s">
        <v>363</v>
      </c>
      <c r="BN155" s="57"/>
      <c r="BO155" s="235" t="s">
        <v>700</v>
      </c>
      <c r="BP155" s="10" t="s">
        <v>701</v>
      </c>
      <c r="BT155" s="10" t="e">
        <f>D155-#REF!-S155</f>
        <v>#REF!</v>
      </c>
      <c r="BU155" s="10" t="e">
        <f>D155-#REF!</f>
        <v>#REF!</v>
      </c>
      <c r="BV155" s="70" t="e">
        <f>F155-#REF!</f>
        <v>#REF!</v>
      </c>
    </row>
    <row r="156" spans="1:74" s="126" customFormat="1" ht="24" x14ac:dyDescent="0.2">
      <c r="A156" s="75"/>
      <c r="B156" s="159"/>
      <c r="C156" s="260" t="s">
        <v>514</v>
      </c>
      <c r="D156" s="225">
        <f t="shared" si="161"/>
        <v>9541</v>
      </c>
      <c r="E156" s="213">
        <f t="shared" si="162"/>
        <v>11286</v>
      </c>
      <c r="F156" s="213">
        <v>9541</v>
      </c>
      <c r="G156" s="213">
        <f t="shared" si="163"/>
        <v>11286</v>
      </c>
      <c r="H156" s="213">
        <f t="shared" si="164"/>
        <v>1745</v>
      </c>
      <c r="I156" s="213"/>
      <c r="J156" s="213"/>
      <c r="K156" s="213"/>
      <c r="L156" s="213"/>
      <c r="M156" s="213">
        <v>1745</v>
      </c>
      <c r="N156" s="213"/>
      <c r="O156" s="213"/>
      <c r="P156" s="213"/>
      <c r="Q156" s="213"/>
      <c r="R156" s="213"/>
      <c r="S156" s="213">
        <v>0</v>
      </c>
      <c r="T156" s="213">
        <f t="shared" si="165"/>
        <v>0</v>
      </c>
      <c r="U156" s="213">
        <f t="shared" si="166"/>
        <v>0</v>
      </c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>
        <v>0</v>
      </c>
      <c r="AG156" s="213">
        <f t="shared" si="167"/>
        <v>0</v>
      </c>
      <c r="AH156" s="213">
        <f t="shared" si="168"/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>
        <v>0</v>
      </c>
      <c r="AT156" s="213">
        <f t="shared" si="169"/>
        <v>0</v>
      </c>
      <c r="AU156" s="213">
        <f t="shared" si="170"/>
        <v>0</v>
      </c>
      <c r="AV156" s="213"/>
      <c r="AW156" s="213"/>
      <c r="AX156" s="213"/>
      <c r="AY156" s="213"/>
      <c r="AZ156" s="213"/>
      <c r="BA156" s="213">
        <f t="shared" si="171"/>
        <v>0</v>
      </c>
      <c r="BB156" s="213">
        <f t="shared" si="172"/>
        <v>0</v>
      </c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64"/>
      <c r="BM156" s="54" t="s">
        <v>621</v>
      </c>
      <c r="BN156" s="57"/>
      <c r="BO156" s="235" t="s">
        <v>691</v>
      </c>
      <c r="BP156" s="235" t="s">
        <v>691</v>
      </c>
      <c r="BT156" s="10" t="e">
        <f>D156-#REF!-S156</f>
        <v>#REF!</v>
      </c>
      <c r="BU156" s="10" t="e">
        <f>D156-#REF!</f>
        <v>#REF!</v>
      </c>
      <c r="BV156" s="126" t="e">
        <f>F156-#REF!</f>
        <v>#REF!</v>
      </c>
    </row>
    <row r="157" spans="1:74" s="130" customFormat="1" ht="24" x14ac:dyDescent="0.2">
      <c r="A157" s="75"/>
      <c r="B157" s="159"/>
      <c r="C157" s="260" t="s">
        <v>586</v>
      </c>
      <c r="D157" s="225">
        <f t="shared" si="161"/>
        <v>3542</v>
      </c>
      <c r="E157" s="213">
        <f t="shared" si="162"/>
        <v>3542</v>
      </c>
      <c r="F157" s="213">
        <v>3542</v>
      </c>
      <c r="G157" s="213">
        <f t="shared" si="163"/>
        <v>3542</v>
      </c>
      <c r="H157" s="213">
        <f t="shared" si="164"/>
        <v>0</v>
      </c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>
        <v>0</v>
      </c>
      <c r="T157" s="213">
        <f t="shared" si="165"/>
        <v>0</v>
      </c>
      <c r="U157" s="213">
        <f t="shared" si="166"/>
        <v>0</v>
      </c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>
        <v>0</v>
      </c>
      <c r="AG157" s="213">
        <f t="shared" si="167"/>
        <v>0</v>
      </c>
      <c r="AH157" s="213">
        <f t="shared" si="168"/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>
        <v>0</v>
      </c>
      <c r="AT157" s="213">
        <f t="shared" si="169"/>
        <v>0</v>
      </c>
      <c r="AU157" s="213">
        <f t="shared" si="170"/>
        <v>0</v>
      </c>
      <c r="AV157" s="213"/>
      <c r="AW157" s="213"/>
      <c r="AX157" s="213"/>
      <c r="AY157" s="213"/>
      <c r="AZ157" s="213"/>
      <c r="BA157" s="213">
        <f t="shared" si="171"/>
        <v>0</v>
      </c>
      <c r="BB157" s="213">
        <f t="shared" si="172"/>
        <v>0</v>
      </c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64"/>
      <c r="BM157" s="54" t="s">
        <v>622</v>
      </c>
      <c r="BN157" s="57"/>
      <c r="BO157" s="235" t="s">
        <v>691</v>
      </c>
      <c r="BP157" s="235" t="s">
        <v>691</v>
      </c>
      <c r="BT157" s="10" t="e">
        <f>D157-#REF!-S157</f>
        <v>#REF!</v>
      </c>
      <c r="BU157" s="10" t="e">
        <f>D157-#REF!</f>
        <v>#REF!</v>
      </c>
      <c r="BV157" s="130" t="e">
        <f>F157-#REF!</f>
        <v>#REF!</v>
      </c>
    </row>
    <row r="158" spans="1:74" ht="26.25" customHeight="1" x14ac:dyDescent="0.2">
      <c r="A158" s="75">
        <v>90000051519</v>
      </c>
      <c r="B158" s="158" t="s">
        <v>635</v>
      </c>
      <c r="C158" s="260" t="s">
        <v>221</v>
      </c>
      <c r="D158" s="225">
        <f t="shared" si="161"/>
        <v>1477910</v>
      </c>
      <c r="E158" s="213">
        <f t="shared" si="162"/>
        <v>1477910</v>
      </c>
      <c r="F158" s="213">
        <v>655814</v>
      </c>
      <c r="G158" s="213">
        <f t="shared" si="163"/>
        <v>654521</v>
      </c>
      <c r="H158" s="213">
        <f t="shared" si="164"/>
        <v>-1293</v>
      </c>
      <c r="I158" s="213"/>
      <c r="J158" s="213"/>
      <c r="K158" s="213"/>
      <c r="L158" s="213"/>
      <c r="M158" s="213">
        <v>-1293</v>
      </c>
      <c r="N158" s="213"/>
      <c r="O158" s="213"/>
      <c r="P158" s="213"/>
      <c r="Q158" s="213"/>
      <c r="R158" s="213"/>
      <c r="S158" s="213">
        <v>798333</v>
      </c>
      <c r="T158" s="213">
        <f t="shared" si="165"/>
        <v>798333</v>
      </c>
      <c r="U158" s="213">
        <f t="shared" si="166"/>
        <v>0</v>
      </c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>
        <v>23763</v>
      </c>
      <c r="AG158" s="213">
        <f t="shared" si="167"/>
        <v>25056</v>
      </c>
      <c r="AH158" s="213">
        <f t="shared" si="168"/>
        <v>1293</v>
      </c>
      <c r="AI158" s="213">
        <v>1293</v>
      </c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>
        <v>0</v>
      </c>
      <c r="AT158" s="213">
        <f t="shared" si="169"/>
        <v>0</v>
      </c>
      <c r="AU158" s="213">
        <f t="shared" si="170"/>
        <v>0</v>
      </c>
      <c r="AV158" s="213"/>
      <c r="AW158" s="213"/>
      <c r="AX158" s="213"/>
      <c r="AY158" s="213"/>
      <c r="AZ158" s="213"/>
      <c r="BA158" s="213">
        <f t="shared" si="171"/>
        <v>0</v>
      </c>
      <c r="BB158" s="213">
        <f t="shared" si="172"/>
        <v>0</v>
      </c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64"/>
      <c r="BM158" s="54" t="s">
        <v>364</v>
      </c>
      <c r="BN158" s="57"/>
      <c r="BO158" s="235" t="s">
        <v>698</v>
      </c>
      <c r="BP158" s="10" t="s">
        <v>699</v>
      </c>
      <c r="BT158" s="10" t="e">
        <f>D158-#REF!-S158</f>
        <v>#REF!</v>
      </c>
      <c r="BU158" s="10" t="e">
        <f>D158-#REF!</f>
        <v>#REF!</v>
      </c>
      <c r="BV158" s="1" t="e">
        <f>F158-#REF!</f>
        <v>#REF!</v>
      </c>
    </row>
    <row r="159" spans="1:74" x14ac:dyDescent="0.2">
      <c r="A159" s="75"/>
      <c r="B159" s="159"/>
      <c r="C159" s="260" t="s">
        <v>234</v>
      </c>
      <c r="D159" s="225">
        <f t="shared" si="161"/>
        <v>194278</v>
      </c>
      <c r="E159" s="213">
        <f t="shared" si="162"/>
        <v>194278</v>
      </c>
      <c r="F159" s="213">
        <v>165424</v>
      </c>
      <c r="G159" s="213">
        <f t="shared" si="163"/>
        <v>165424</v>
      </c>
      <c r="H159" s="213">
        <f t="shared" si="164"/>
        <v>0</v>
      </c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>
        <v>28854</v>
      </c>
      <c r="T159" s="213">
        <f t="shared" si="165"/>
        <v>28854</v>
      </c>
      <c r="U159" s="213">
        <f t="shared" si="166"/>
        <v>0</v>
      </c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>
        <v>0</v>
      </c>
      <c r="AG159" s="213">
        <f t="shared" si="167"/>
        <v>0</v>
      </c>
      <c r="AH159" s="213">
        <f t="shared" si="168"/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>
        <v>0</v>
      </c>
      <c r="AT159" s="213">
        <f t="shared" si="169"/>
        <v>0</v>
      </c>
      <c r="AU159" s="213">
        <f t="shared" si="170"/>
        <v>0</v>
      </c>
      <c r="AV159" s="213"/>
      <c r="AW159" s="213"/>
      <c r="AX159" s="213"/>
      <c r="AY159" s="213"/>
      <c r="AZ159" s="213"/>
      <c r="BA159" s="213">
        <f t="shared" si="171"/>
        <v>0</v>
      </c>
      <c r="BB159" s="213">
        <f t="shared" si="172"/>
        <v>0</v>
      </c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64"/>
      <c r="BM159" s="54" t="s">
        <v>365</v>
      </c>
      <c r="BN159" s="57"/>
      <c r="BO159" s="235" t="s">
        <v>700</v>
      </c>
      <c r="BP159" s="10" t="s">
        <v>701</v>
      </c>
      <c r="BT159" s="10" t="e">
        <f>D159-#REF!-S159</f>
        <v>#REF!</v>
      </c>
      <c r="BU159" s="10" t="e">
        <f>D159-#REF!</f>
        <v>#REF!</v>
      </c>
      <c r="BV159" s="1" t="e">
        <f>F159-#REF!</f>
        <v>#REF!</v>
      </c>
    </row>
    <row r="160" spans="1:74" ht="24" customHeight="1" x14ac:dyDescent="0.2">
      <c r="A160" s="75">
        <v>90009251338</v>
      </c>
      <c r="B160" s="158" t="s">
        <v>454</v>
      </c>
      <c r="C160" s="260" t="s">
        <v>221</v>
      </c>
      <c r="D160" s="225">
        <f t="shared" si="161"/>
        <v>465232</v>
      </c>
      <c r="E160" s="213">
        <f t="shared" si="162"/>
        <v>465232</v>
      </c>
      <c r="F160" s="213">
        <v>285856</v>
      </c>
      <c r="G160" s="213">
        <f t="shared" si="163"/>
        <v>285409</v>
      </c>
      <c r="H160" s="213">
        <f t="shared" si="164"/>
        <v>-447</v>
      </c>
      <c r="I160" s="213"/>
      <c r="J160" s="213"/>
      <c r="K160" s="213"/>
      <c r="L160" s="213"/>
      <c r="M160" s="213">
        <v>-447</v>
      </c>
      <c r="N160" s="213"/>
      <c r="O160" s="213"/>
      <c r="P160" s="213"/>
      <c r="Q160" s="213"/>
      <c r="R160" s="213"/>
      <c r="S160" s="213">
        <v>145636</v>
      </c>
      <c r="T160" s="213">
        <f t="shared" si="165"/>
        <v>145636</v>
      </c>
      <c r="U160" s="213">
        <f t="shared" si="166"/>
        <v>0</v>
      </c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>
        <v>33740</v>
      </c>
      <c r="AG160" s="213">
        <f t="shared" si="167"/>
        <v>34187</v>
      </c>
      <c r="AH160" s="213">
        <f t="shared" si="168"/>
        <v>447</v>
      </c>
      <c r="AI160" s="213">
        <v>447</v>
      </c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>
        <v>0</v>
      </c>
      <c r="AT160" s="213">
        <f t="shared" si="169"/>
        <v>0</v>
      </c>
      <c r="AU160" s="213">
        <f t="shared" si="170"/>
        <v>0</v>
      </c>
      <c r="AV160" s="213"/>
      <c r="AW160" s="213"/>
      <c r="AX160" s="213"/>
      <c r="AY160" s="213"/>
      <c r="AZ160" s="213"/>
      <c r="BA160" s="213">
        <f t="shared" si="171"/>
        <v>0</v>
      </c>
      <c r="BB160" s="213">
        <f t="shared" si="172"/>
        <v>0</v>
      </c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64"/>
      <c r="BM160" s="54" t="s">
        <v>366</v>
      </c>
      <c r="BN160" s="57"/>
      <c r="BO160" s="235" t="s">
        <v>698</v>
      </c>
      <c r="BP160" s="10" t="s">
        <v>699</v>
      </c>
      <c r="BT160" s="10" t="e">
        <f>D160-#REF!-S160</f>
        <v>#REF!</v>
      </c>
      <c r="BU160" s="10" t="e">
        <f>D160-#REF!</f>
        <v>#REF!</v>
      </c>
      <c r="BV160" s="1" t="e">
        <f>F160-#REF!</f>
        <v>#REF!</v>
      </c>
    </row>
    <row r="161" spans="1:74" x14ac:dyDescent="0.2">
      <c r="A161" s="75"/>
      <c r="B161" s="159"/>
      <c r="C161" s="260" t="s">
        <v>234</v>
      </c>
      <c r="D161" s="225">
        <f t="shared" si="161"/>
        <v>35842</v>
      </c>
      <c r="E161" s="213">
        <f t="shared" si="162"/>
        <v>35842</v>
      </c>
      <c r="F161" s="213">
        <v>29585</v>
      </c>
      <c r="G161" s="213">
        <f t="shared" si="163"/>
        <v>29585</v>
      </c>
      <c r="H161" s="213">
        <f t="shared" si="164"/>
        <v>0</v>
      </c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>
        <v>6257</v>
      </c>
      <c r="T161" s="213">
        <f t="shared" si="165"/>
        <v>6257</v>
      </c>
      <c r="U161" s="213">
        <f t="shared" si="166"/>
        <v>0</v>
      </c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>
        <v>0</v>
      </c>
      <c r="AG161" s="213">
        <f t="shared" si="167"/>
        <v>0</v>
      </c>
      <c r="AH161" s="213">
        <f t="shared" si="168"/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>
        <v>0</v>
      </c>
      <c r="AT161" s="213">
        <f t="shared" si="169"/>
        <v>0</v>
      </c>
      <c r="AU161" s="213">
        <f t="shared" si="170"/>
        <v>0</v>
      </c>
      <c r="AV161" s="213"/>
      <c r="AW161" s="213"/>
      <c r="AX161" s="213"/>
      <c r="AY161" s="213"/>
      <c r="AZ161" s="213"/>
      <c r="BA161" s="213">
        <f t="shared" si="171"/>
        <v>0</v>
      </c>
      <c r="BB161" s="213">
        <f t="shared" si="172"/>
        <v>0</v>
      </c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64"/>
      <c r="BM161" s="54" t="s">
        <v>367</v>
      </c>
      <c r="BN161" s="57"/>
      <c r="BO161" s="235" t="s">
        <v>700</v>
      </c>
      <c r="BP161" s="10" t="s">
        <v>701</v>
      </c>
      <c r="BT161" s="10" t="e">
        <f>D161-#REF!-S161</f>
        <v>#REF!</v>
      </c>
      <c r="BU161" s="10" t="e">
        <f>D161-#REF!</f>
        <v>#REF!</v>
      </c>
      <c r="BV161" s="1" t="e">
        <f>F161-#REF!</f>
        <v>#REF!</v>
      </c>
    </row>
    <row r="162" spans="1:74" ht="24" x14ac:dyDescent="0.2">
      <c r="A162" s="75">
        <v>90000051576</v>
      </c>
      <c r="B162" s="158" t="s">
        <v>453</v>
      </c>
      <c r="C162" s="260" t="s">
        <v>221</v>
      </c>
      <c r="D162" s="225">
        <f t="shared" si="161"/>
        <v>624665</v>
      </c>
      <c r="E162" s="213">
        <f t="shared" si="162"/>
        <v>629835</v>
      </c>
      <c r="F162" s="213">
        <v>414780</v>
      </c>
      <c r="G162" s="213">
        <f t="shared" si="163"/>
        <v>414780</v>
      </c>
      <c r="H162" s="213">
        <f t="shared" si="164"/>
        <v>0</v>
      </c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>
        <v>193032</v>
      </c>
      <c r="T162" s="213">
        <f t="shared" si="165"/>
        <v>193032</v>
      </c>
      <c r="U162" s="213">
        <f t="shared" si="166"/>
        <v>0</v>
      </c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>
        <v>16853</v>
      </c>
      <c r="AG162" s="213">
        <f t="shared" si="167"/>
        <v>22023</v>
      </c>
      <c r="AH162" s="213">
        <f t="shared" si="168"/>
        <v>5170</v>
      </c>
      <c r="AI162" s="213">
        <v>5170</v>
      </c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>
        <v>0</v>
      </c>
      <c r="AT162" s="213">
        <f t="shared" si="169"/>
        <v>0</v>
      </c>
      <c r="AU162" s="213">
        <f t="shared" si="170"/>
        <v>0</v>
      </c>
      <c r="AV162" s="213"/>
      <c r="AW162" s="213"/>
      <c r="AX162" s="213"/>
      <c r="AY162" s="213"/>
      <c r="AZ162" s="213"/>
      <c r="BA162" s="213">
        <f t="shared" si="171"/>
        <v>0</v>
      </c>
      <c r="BB162" s="213">
        <f t="shared" si="172"/>
        <v>0</v>
      </c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64"/>
      <c r="BM162" s="54" t="s">
        <v>368</v>
      </c>
      <c r="BN162" s="57"/>
      <c r="BO162" s="235" t="s">
        <v>698</v>
      </c>
      <c r="BP162" s="10" t="s">
        <v>699</v>
      </c>
      <c r="BT162" s="10" t="e">
        <f>D162-#REF!-S162</f>
        <v>#REF!</v>
      </c>
      <c r="BU162" s="10" t="e">
        <f>D162-#REF!</f>
        <v>#REF!</v>
      </c>
      <c r="BV162" s="1" t="e">
        <f>F162-#REF!</f>
        <v>#REF!</v>
      </c>
    </row>
    <row r="163" spans="1:74" x14ac:dyDescent="0.2">
      <c r="A163" s="75"/>
      <c r="B163" s="159"/>
      <c r="C163" s="260" t="s">
        <v>234</v>
      </c>
      <c r="D163" s="225">
        <f t="shared" si="161"/>
        <v>56801</v>
      </c>
      <c r="E163" s="213">
        <f t="shared" si="162"/>
        <v>56803</v>
      </c>
      <c r="F163" s="213">
        <v>48001</v>
      </c>
      <c r="G163" s="213">
        <f t="shared" si="163"/>
        <v>48001</v>
      </c>
      <c r="H163" s="213">
        <f t="shared" si="164"/>
        <v>0</v>
      </c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>
        <v>8800</v>
      </c>
      <c r="T163" s="213">
        <f t="shared" si="165"/>
        <v>8802</v>
      </c>
      <c r="U163" s="213">
        <f t="shared" si="166"/>
        <v>2</v>
      </c>
      <c r="V163" s="213">
        <v>2</v>
      </c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>
        <v>0</v>
      </c>
      <c r="AG163" s="213">
        <f t="shared" si="167"/>
        <v>0</v>
      </c>
      <c r="AH163" s="213">
        <f t="shared" si="168"/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>
        <v>0</v>
      </c>
      <c r="AT163" s="213">
        <f t="shared" si="169"/>
        <v>0</v>
      </c>
      <c r="AU163" s="213">
        <f t="shared" si="170"/>
        <v>0</v>
      </c>
      <c r="AV163" s="213"/>
      <c r="AW163" s="213"/>
      <c r="AX163" s="213"/>
      <c r="AY163" s="213"/>
      <c r="AZ163" s="213"/>
      <c r="BA163" s="213">
        <f t="shared" si="171"/>
        <v>0</v>
      </c>
      <c r="BB163" s="213">
        <f t="shared" si="172"/>
        <v>0</v>
      </c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64"/>
      <c r="BM163" s="54" t="s">
        <v>369</v>
      </c>
      <c r="BN163" s="57"/>
      <c r="BO163" s="235" t="s">
        <v>700</v>
      </c>
      <c r="BP163" s="10" t="s">
        <v>701</v>
      </c>
      <c r="BT163" s="10" t="e">
        <f>D163-#REF!-S163</f>
        <v>#REF!</v>
      </c>
      <c r="BU163" s="10" t="e">
        <f>D163-#REF!</f>
        <v>#REF!</v>
      </c>
      <c r="BV163" s="1" t="e">
        <f>F163-#REF!</f>
        <v>#REF!</v>
      </c>
    </row>
    <row r="164" spans="1:74" ht="24" customHeight="1" x14ac:dyDescent="0.2">
      <c r="A164" s="75">
        <v>90000051627</v>
      </c>
      <c r="B164" s="158" t="s">
        <v>193</v>
      </c>
      <c r="C164" s="260" t="s">
        <v>221</v>
      </c>
      <c r="D164" s="225">
        <f t="shared" si="161"/>
        <v>1021888</v>
      </c>
      <c r="E164" s="213">
        <f t="shared" si="162"/>
        <v>1022034</v>
      </c>
      <c r="F164" s="213">
        <v>459668</v>
      </c>
      <c r="G164" s="213">
        <f t="shared" si="163"/>
        <v>457969</v>
      </c>
      <c r="H164" s="213">
        <f t="shared" si="164"/>
        <v>-1699</v>
      </c>
      <c r="I164" s="213"/>
      <c r="J164" s="213"/>
      <c r="K164" s="213"/>
      <c r="L164" s="213"/>
      <c r="M164" s="213">
        <v>-1699</v>
      </c>
      <c r="N164" s="213"/>
      <c r="O164" s="213"/>
      <c r="P164" s="213"/>
      <c r="Q164" s="213"/>
      <c r="R164" s="213"/>
      <c r="S164" s="213">
        <v>546370</v>
      </c>
      <c r="T164" s="213">
        <f t="shared" si="165"/>
        <v>546370</v>
      </c>
      <c r="U164" s="213">
        <f t="shared" si="166"/>
        <v>0</v>
      </c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>
        <v>15850</v>
      </c>
      <c r="AG164" s="213">
        <f t="shared" si="167"/>
        <v>17695</v>
      </c>
      <c r="AH164" s="213">
        <f t="shared" si="168"/>
        <v>1845</v>
      </c>
      <c r="AI164" s="213">
        <v>1845</v>
      </c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>
        <v>0</v>
      </c>
      <c r="AT164" s="213">
        <f t="shared" si="169"/>
        <v>0</v>
      </c>
      <c r="AU164" s="213">
        <f t="shared" si="170"/>
        <v>0</v>
      </c>
      <c r="AV164" s="213"/>
      <c r="AW164" s="213"/>
      <c r="AX164" s="213"/>
      <c r="AY164" s="213"/>
      <c r="AZ164" s="213"/>
      <c r="BA164" s="213">
        <f t="shared" si="171"/>
        <v>0</v>
      </c>
      <c r="BB164" s="213">
        <f t="shared" si="172"/>
        <v>0</v>
      </c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64"/>
      <c r="BM164" s="54" t="s">
        <v>370</v>
      </c>
      <c r="BN164" s="57"/>
      <c r="BO164" s="235" t="s">
        <v>698</v>
      </c>
      <c r="BP164" s="10" t="s">
        <v>699</v>
      </c>
      <c r="BT164" s="10" t="e">
        <f>D164-#REF!-S164</f>
        <v>#REF!</v>
      </c>
      <c r="BU164" s="10" t="e">
        <f>D164-#REF!</f>
        <v>#REF!</v>
      </c>
      <c r="BV164" s="1" t="e">
        <f>F164-#REF!</f>
        <v>#REF!</v>
      </c>
    </row>
    <row r="165" spans="1:74" x14ac:dyDescent="0.2">
      <c r="A165" s="75"/>
      <c r="B165" s="159"/>
      <c r="C165" s="260" t="s">
        <v>234</v>
      </c>
      <c r="D165" s="225">
        <f t="shared" si="161"/>
        <v>137431</v>
      </c>
      <c r="E165" s="213">
        <f t="shared" si="162"/>
        <v>137431</v>
      </c>
      <c r="F165" s="213">
        <v>120290</v>
      </c>
      <c r="G165" s="213">
        <f t="shared" si="163"/>
        <v>120290</v>
      </c>
      <c r="H165" s="213">
        <f t="shared" si="164"/>
        <v>0</v>
      </c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>
        <v>17141</v>
      </c>
      <c r="T165" s="213">
        <f t="shared" si="165"/>
        <v>17141</v>
      </c>
      <c r="U165" s="213">
        <f t="shared" si="166"/>
        <v>0</v>
      </c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>
        <v>0</v>
      </c>
      <c r="AG165" s="213">
        <f t="shared" si="167"/>
        <v>0</v>
      </c>
      <c r="AH165" s="213">
        <f t="shared" si="168"/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>
        <v>0</v>
      </c>
      <c r="AT165" s="213">
        <f t="shared" si="169"/>
        <v>0</v>
      </c>
      <c r="AU165" s="213">
        <f t="shared" si="170"/>
        <v>0</v>
      </c>
      <c r="AV165" s="213"/>
      <c r="AW165" s="213"/>
      <c r="AX165" s="213"/>
      <c r="AY165" s="213"/>
      <c r="AZ165" s="213"/>
      <c r="BA165" s="213">
        <f t="shared" si="171"/>
        <v>0</v>
      </c>
      <c r="BB165" s="213">
        <f t="shared" si="172"/>
        <v>0</v>
      </c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64"/>
      <c r="BM165" s="54" t="s">
        <v>371</v>
      </c>
      <c r="BN165" s="57"/>
      <c r="BO165" s="235" t="s">
        <v>700</v>
      </c>
      <c r="BP165" s="10" t="s">
        <v>701</v>
      </c>
      <c r="BT165" s="10" t="e">
        <f>D165-#REF!-S165</f>
        <v>#REF!</v>
      </c>
      <c r="BU165" s="10" t="e">
        <f>D165-#REF!</f>
        <v>#REF!</v>
      </c>
      <c r="BV165" s="1" t="e">
        <f>F165-#REF!</f>
        <v>#REF!</v>
      </c>
    </row>
    <row r="166" spans="1:74" ht="24" customHeight="1" x14ac:dyDescent="0.2">
      <c r="A166" s="75">
        <v>90000053670</v>
      </c>
      <c r="B166" s="158" t="s">
        <v>271</v>
      </c>
      <c r="C166" s="260" t="s">
        <v>235</v>
      </c>
      <c r="D166" s="225">
        <f t="shared" si="161"/>
        <v>570409</v>
      </c>
      <c r="E166" s="213">
        <f t="shared" si="162"/>
        <v>580179</v>
      </c>
      <c r="F166" s="213">
        <v>309334</v>
      </c>
      <c r="G166" s="213">
        <f t="shared" si="163"/>
        <v>308969</v>
      </c>
      <c r="H166" s="213">
        <f t="shared" si="164"/>
        <v>-365</v>
      </c>
      <c r="I166" s="213"/>
      <c r="J166" s="213"/>
      <c r="K166" s="213"/>
      <c r="L166" s="213"/>
      <c r="M166" s="213">
        <v>-365</v>
      </c>
      <c r="N166" s="213"/>
      <c r="O166" s="213"/>
      <c r="P166" s="213"/>
      <c r="Q166" s="213"/>
      <c r="R166" s="213"/>
      <c r="S166" s="213">
        <v>189834</v>
      </c>
      <c r="T166" s="213">
        <f t="shared" si="165"/>
        <v>193095</v>
      </c>
      <c r="U166" s="213">
        <f t="shared" si="166"/>
        <v>3261</v>
      </c>
      <c r="V166" s="213">
        <v>3261</v>
      </c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>
        <v>71241</v>
      </c>
      <c r="AG166" s="213">
        <f t="shared" si="167"/>
        <v>78115</v>
      </c>
      <c r="AH166" s="213">
        <f t="shared" si="168"/>
        <v>6874</v>
      </c>
      <c r="AI166" s="213">
        <v>6874</v>
      </c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>
        <v>0</v>
      </c>
      <c r="AT166" s="213">
        <f t="shared" si="169"/>
        <v>0</v>
      </c>
      <c r="AU166" s="213">
        <f t="shared" si="170"/>
        <v>0</v>
      </c>
      <c r="AV166" s="213"/>
      <c r="AW166" s="213"/>
      <c r="AX166" s="213"/>
      <c r="AY166" s="213"/>
      <c r="AZ166" s="213"/>
      <c r="BA166" s="213">
        <f t="shared" si="171"/>
        <v>0</v>
      </c>
      <c r="BB166" s="213">
        <f t="shared" si="172"/>
        <v>0</v>
      </c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64"/>
      <c r="BM166" s="54" t="s">
        <v>372</v>
      </c>
      <c r="BN166" s="57"/>
      <c r="BO166" s="235" t="s">
        <v>692</v>
      </c>
      <c r="BP166" s="10" t="s">
        <v>693</v>
      </c>
      <c r="BT166" s="10" t="e">
        <f>D166-#REF!-S166</f>
        <v>#REF!</v>
      </c>
      <c r="BU166" s="10" t="e">
        <f>D166-#REF!</f>
        <v>#REF!</v>
      </c>
      <c r="BV166" s="1" t="e">
        <f>F166-#REF!</f>
        <v>#REF!</v>
      </c>
    </row>
    <row r="167" spans="1:74" s="93" customFormat="1" x14ac:dyDescent="0.2">
      <c r="A167" s="75"/>
      <c r="B167" s="159"/>
      <c r="C167" s="260" t="s">
        <v>234</v>
      </c>
      <c r="D167" s="225">
        <f t="shared" si="161"/>
        <v>13112</v>
      </c>
      <c r="E167" s="213">
        <f t="shared" si="162"/>
        <v>13112</v>
      </c>
      <c r="F167" s="213">
        <v>13112</v>
      </c>
      <c r="G167" s="213">
        <f t="shared" si="163"/>
        <v>13112</v>
      </c>
      <c r="H167" s="213">
        <f t="shared" si="164"/>
        <v>0</v>
      </c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>
        <v>0</v>
      </c>
      <c r="T167" s="213">
        <f t="shared" si="165"/>
        <v>0</v>
      </c>
      <c r="U167" s="213">
        <f t="shared" si="166"/>
        <v>0</v>
      </c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>
        <v>0</v>
      </c>
      <c r="AG167" s="213">
        <f t="shared" si="167"/>
        <v>0</v>
      </c>
      <c r="AH167" s="213">
        <f t="shared" si="168"/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>
        <v>0</v>
      </c>
      <c r="AT167" s="213">
        <f t="shared" si="169"/>
        <v>0</v>
      </c>
      <c r="AU167" s="213">
        <f t="shared" si="170"/>
        <v>0</v>
      </c>
      <c r="AV167" s="213"/>
      <c r="AW167" s="213"/>
      <c r="AX167" s="213"/>
      <c r="AY167" s="213"/>
      <c r="AZ167" s="213"/>
      <c r="BA167" s="213">
        <f t="shared" si="171"/>
        <v>0</v>
      </c>
      <c r="BB167" s="213">
        <f t="shared" si="172"/>
        <v>0</v>
      </c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64"/>
      <c r="BM167" s="54" t="s">
        <v>374</v>
      </c>
      <c r="BN167" s="57"/>
      <c r="BO167" s="235" t="s">
        <v>700</v>
      </c>
      <c r="BP167" s="10" t="s">
        <v>701</v>
      </c>
      <c r="BT167" s="10" t="e">
        <f>D167-#REF!-S167</f>
        <v>#REF!</v>
      </c>
      <c r="BU167" s="10" t="e">
        <f>D167-#REF!</f>
        <v>#REF!</v>
      </c>
      <c r="BV167" s="93" t="e">
        <f>F167-#REF!</f>
        <v>#REF!</v>
      </c>
    </row>
    <row r="168" spans="1:74" s="130" customFormat="1" ht="39" customHeight="1" x14ac:dyDescent="0.2">
      <c r="A168" s="75"/>
      <c r="B168" s="159"/>
      <c r="C168" s="385" t="s">
        <v>823</v>
      </c>
      <c r="D168" s="225">
        <f t="shared" ref="D168" si="193">F168+S168+AF168+AS168+AZ168</f>
        <v>0</v>
      </c>
      <c r="E168" s="213">
        <f t="shared" ref="E168" si="194">G168+T168+AG168+AT168+BA168</f>
        <v>2040</v>
      </c>
      <c r="F168" s="213"/>
      <c r="G168" s="213">
        <f t="shared" ref="G168" si="195">F168+H168</f>
        <v>2040</v>
      </c>
      <c r="H168" s="213">
        <f t="shared" ref="H168" si="196">SUM(I168:R168)</f>
        <v>2040</v>
      </c>
      <c r="I168" s="213"/>
      <c r="J168" s="213"/>
      <c r="K168" s="213"/>
      <c r="L168" s="213"/>
      <c r="M168" s="213"/>
      <c r="N168" s="213"/>
      <c r="O168" s="213"/>
      <c r="P168" s="213">
        <v>2040</v>
      </c>
      <c r="Q168" s="213"/>
      <c r="R168" s="213"/>
      <c r="S168" s="213"/>
      <c r="T168" s="213">
        <f t="shared" ref="T168" si="197">S168+U168</f>
        <v>0</v>
      </c>
      <c r="U168" s="213">
        <f t="shared" ref="U168" si="198">SUM(V168:AE168)</f>
        <v>0</v>
      </c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>
        <f t="shared" ref="AG168" si="199">AF168+AH168</f>
        <v>0</v>
      </c>
      <c r="AH168" s="213">
        <f t="shared" ref="AH168" si="200">SUM(AI168:AR168)</f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>
        <f t="shared" ref="AT168" si="201">AS168+AU168</f>
        <v>0</v>
      </c>
      <c r="AU168" s="213">
        <f t="shared" ref="AU168" si="202">SUM(AV168:AY168)</f>
        <v>0</v>
      </c>
      <c r="AV168" s="213"/>
      <c r="AW168" s="213"/>
      <c r="AX168" s="213"/>
      <c r="AY168" s="213"/>
      <c r="AZ168" s="213"/>
      <c r="BA168" s="213">
        <f t="shared" ref="BA168" si="203">AZ168+BB168</f>
        <v>0</v>
      </c>
      <c r="BB168" s="213">
        <f t="shared" ref="BB168" si="204">SUM(BC168:BL168)</f>
        <v>0</v>
      </c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64"/>
      <c r="BM168" s="54" t="s">
        <v>822</v>
      </c>
      <c r="BN168" s="57"/>
      <c r="BO168" s="235"/>
      <c r="BP168" s="10"/>
      <c r="BT168" s="10"/>
      <c r="BU168" s="10"/>
    </row>
    <row r="169" spans="1:74" ht="24" x14ac:dyDescent="0.2">
      <c r="A169" s="75">
        <v>90000051595</v>
      </c>
      <c r="B169" s="158" t="s">
        <v>150</v>
      </c>
      <c r="C169" s="260" t="s">
        <v>221</v>
      </c>
      <c r="D169" s="225">
        <f t="shared" si="161"/>
        <v>1174751</v>
      </c>
      <c r="E169" s="213">
        <f t="shared" si="162"/>
        <v>1175961</v>
      </c>
      <c r="F169" s="213">
        <v>516733</v>
      </c>
      <c r="G169" s="213">
        <f t="shared" si="163"/>
        <v>511615</v>
      </c>
      <c r="H169" s="213">
        <f t="shared" si="164"/>
        <v>-5118</v>
      </c>
      <c r="I169" s="213"/>
      <c r="J169" s="213"/>
      <c r="K169" s="213"/>
      <c r="L169" s="213"/>
      <c r="M169" s="213">
        <v>-5118</v>
      </c>
      <c r="N169" s="213"/>
      <c r="O169" s="213"/>
      <c r="P169" s="213"/>
      <c r="Q169" s="213"/>
      <c r="R169" s="213"/>
      <c r="S169" s="213">
        <v>636688</v>
      </c>
      <c r="T169" s="213">
        <f t="shared" si="165"/>
        <v>636688</v>
      </c>
      <c r="U169" s="213">
        <f t="shared" si="166"/>
        <v>0</v>
      </c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>
        <v>21330</v>
      </c>
      <c r="AG169" s="213">
        <f t="shared" si="167"/>
        <v>27658</v>
      </c>
      <c r="AH169" s="213">
        <f t="shared" si="168"/>
        <v>6328</v>
      </c>
      <c r="AI169" s="213">
        <v>6328</v>
      </c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>
        <v>0</v>
      </c>
      <c r="AT169" s="213">
        <f t="shared" si="169"/>
        <v>0</v>
      </c>
      <c r="AU169" s="213">
        <f t="shared" si="170"/>
        <v>0</v>
      </c>
      <c r="AV169" s="213"/>
      <c r="AW169" s="213"/>
      <c r="AX169" s="213"/>
      <c r="AY169" s="213"/>
      <c r="AZ169" s="213"/>
      <c r="BA169" s="213">
        <f t="shared" si="171"/>
        <v>0</v>
      </c>
      <c r="BB169" s="213">
        <f t="shared" si="172"/>
        <v>0</v>
      </c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64"/>
      <c r="BM169" s="54" t="s">
        <v>375</v>
      </c>
      <c r="BN169" s="57"/>
      <c r="BO169" s="235" t="s">
        <v>698</v>
      </c>
      <c r="BP169" s="10" t="s">
        <v>699</v>
      </c>
      <c r="BT169" s="10" t="e">
        <f>D169-#REF!-S169</f>
        <v>#REF!</v>
      </c>
      <c r="BU169" s="10" t="e">
        <f>D169-#REF!</f>
        <v>#REF!</v>
      </c>
      <c r="BV169" s="1" t="e">
        <f>F169-#REF!</f>
        <v>#REF!</v>
      </c>
    </row>
    <row r="170" spans="1:74" x14ac:dyDescent="0.2">
      <c r="A170" s="75"/>
      <c r="B170" s="159"/>
      <c r="C170" s="260" t="s">
        <v>234</v>
      </c>
      <c r="D170" s="225">
        <f t="shared" si="161"/>
        <v>162026</v>
      </c>
      <c r="E170" s="213">
        <f t="shared" si="162"/>
        <v>162026</v>
      </c>
      <c r="F170" s="213">
        <v>141563</v>
      </c>
      <c r="G170" s="213">
        <f t="shared" si="163"/>
        <v>141563</v>
      </c>
      <c r="H170" s="213">
        <f t="shared" si="164"/>
        <v>0</v>
      </c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>
        <v>20463</v>
      </c>
      <c r="T170" s="213">
        <f t="shared" si="165"/>
        <v>20463</v>
      </c>
      <c r="U170" s="213">
        <f t="shared" si="166"/>
        <v>0</v>
      </c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>
        <v>0</v>
      </c>
      <c r="AG170" s="213">
        <f t="shared" si="167"/>
        <v>0</v>
      </c>
      <c r="AH170" s="213">
        <f t="shared" si="168"/>
        <v>0</v>
      </c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>
        <v>0</v>
      </c>
      <c r="AT170" s="213">
        <f t="shared" si="169"/>
        <v>0</v>
      </c>
      <c r="AU170" s="213">
        <f t="shared" si="170"/>
        <v>0</v>
      </c>
      <c r="AV170" s="213"/>
      <c r="AW170" s="213"/>
      <c r="AX170" s="213"/>
      <c r="AY170" s="213"/>
      <c r="AZ170" s="213"/>
      <c r="BA170" s="213">
        <f t="shared" si="171"/>
        <v>0</v>
      </c>
      <c r="BB170" s="213">
        <f t="shared" si="172"/>
        <v>0</v>
      </c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64"/>
      <c r="BM170" s="54" t="s">
        <v>373</v>
      </c>
      <c r="BN170" s="57"/>
      <c r="BO170" s="235" t="s">
        <v>700</v>
      </c>
      <c r="BP170" s="10" t="s">
        <v>701</v>
      </c>
      <c r="BT170" s="10" t="e">
        <f>D170-#REF!-S170</f>
        <v>#REF!</v>
      </c>
      <c r="BU170" s="10" t="e">
        <f>D170-#REF!</f>
        <v>#REF!</v>
      </c>
      <c r="BV170" s="1" t="e">
        <f>F170-#REF!</f>
        <v>#REF!</v>
      </c>
    </row>
    <row r="171" spans="1:74" s="130" customFormat="1" x14ac:dyDescent="0.2">
      <c r="A171" s="75"/>
      <c r="B171" s="159"/>
      <c r="C171" s="260" t="s">
        <v>587</v>
      </c>
      <c r="D171" s="225">
        <f t="shared" si="161"/>
        <v>1813</v>
      </c>
      <c r="E171" s="213">
        <f t="shared" si="162"/>
        <v>5122</v>
      </c>
      <c r="F171" s="213">
        <v>1813</v>
      </c>
      <c r="G171" s="213">
        <f t="shared" si="163"/>
        <v>9150</v>
      </c>
      <c r="H171" s="213">
        <f t="shared" si="164"/>
        <v>7337</v>
      </c>
      <c r="I171" s="213"/>
      <c r="J171" s="213"/>
      <c r="K171" s="213"/>
      <c r="L171" s="213"/>
      <c r="M171" s="213">
        <v>7337</v>
      </c>
      <c r="N171" s="213"/>
      <c r="O171" s="213"/>
      <c r="P171" s="213"/>
      <c r="Q171" s="213"/>
      <c r="R171" s="213"/>
      <c r="S171" s="213">
        <v>0</v>
      </c>
      <c r="T171" s="213">
        <f t="shared" si="165"/>
        <v>0</v>
      </c>
      <c r="U171" s="213">
        <f t="shared" si="166"/>
        <v>0</v>
      </c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>
        <v>0</v>
      </c>
      <c r="AG171" s="213">
        <f t="shared" si="167"/>
        <v>0</v>
      </c>
      <c r="AH171" s="213">
        <f t="shared" si="168"/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>
        <v>0</v>
      </c>
      <c r="AT171" s="213">
        <f t="shared" si="169"/>
        <v>0</v>
      </c>
      <c r="AU171" s="213">
        <f t="shared" si="170"/>
        <v>0</v>
      </c>
      <c r="AV171" s="213"/>
      <c r="AW171" s="213"/>
      <c r="AX171" s="213"/>
      <c r="AY171" s="213"/>
      <c r="AZ171" s="213"/>
      <c r="BA171" s="213">
        <f t="shared" si="171"/>
        <v>-4028</v>
      </c>
      <c r="BB171" s="213">
        <f t="shared" si="172"/>
        <v>-4028</v>
      </c>
      <c r="BC171" s="213">
        <v>-4028</v>
      </c>
      <c r="BD171" s="213"/>
      <c r="BE171" s="213"/>
      <c r="BF171" s="213"/>
      <c r="BG171" s="213"/>
      <c r="BH171" s="213"/>
      <c r="BI171" s="213"/>
      <c r="BJ171" s="213"/>
      <c r="BK171" s="213"/>
      <c r="BL171" s="264"/>
      <c r="BM171" s="54" t="s">
        <v>523</v>
      </c>
      <c r="BN171" s="57"/>
      <c r="BO171" s="235" t="s">
        <v>691</v>
      </c>
      <c r="BP171" s="235" t="s">
        <v>691</v>
      </c>
      <c r="BT171" s="10" t="e">
        <f>D171-#REF!-S171</f>
        <v>#REF!</v>
      </c>
      <c r="BU171" s="10" t="e">
        <f>D171-#REF!</f>
        <v>#REF!</v>
      </c>
      <c r="BV171" s="130" t="e">
        <f>F171-#REF!</f>
        <v>#REF!</v>
      </c>
    </row>
    <row r="172" spans="1:74" s="126" customFormat="1" ht="24" x14ac:dyDescent="0.2">
      <c r="A172" s="75"/>
      <c r="B172" s="160"/>
      <c r="C172" s="260" t="s">
        <v>514</v>
      </c>
      <c r="D172" s="225">
        <f t="shared" si="161"/>
        <v>6361</v>
      </c>
      <c r="E172" s="213">
        <f t="shared" si="162"/>
        <v>7420</v>
      </c>
      <c r="F172" s="213">
        <v>6361</v>
      </c>
      <c r="G172" s="213">
        <f t="shared" si="163"/>
        <v>7420</v>
      </c>
      <c r="H172" s="213">
        <f t="shared" si="164"/>
        <v>1059</v>
      </c>
      <c r="I172" s="213"/>
      <c r="J172" s="213"/>
      <c r="K172" s="213"/>
      <c r="L172" s="213"/>
      <c r="M172" s="213">
        <v>1059</v>
      </c>
      <c r="N172" s="213"/>
      <c r="O172" s="213"/>
      <c r="P172" s="213"/>
      <c r="Q172" s="213"/>
      <c r="R172" s="213"/>
      <c r="S172" s="213">
        <v>0</v>
      </c>
      <c r="T172" s="213">
        <f t="shared" si="165"/>
        <v>0</v>
      </c>
      <c r="U172" s="213">
        <f t="shared" si="166"/>
        <v>0</v>
      </c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>
        <v>0</v>
      </c>
      <c r="AG172" s="213">
        <f t="shared" si="167"/>
        <v>0</v>
      </c>
      <c r="AH172" s="213">
        <f t="shared" si="168"/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>
        <v>0</v>
      </c>
      <c r="AT172" s="213">
        <f t="shared" si="169"/>
        <v>0</v>
      </c>
      <c r="AU172" s="213">
        <f t="shared" si="170"/>
        <v>0</v>
      </c>
      <c r="AV172" s="213"/>
      <c r="AW172" s="213"/>
      <c r="AX172" s="213"/>
      <c r="AY172" s="213"/>
      <c r="AZ172" s="213"/>
      <c r="BA172" s="213">
        <f t="shared" si="171"/>
        <v>0</v>
      </c>
      <c r="BB172" s="213">
        <f t="shared" si="172"/>
        <v>0</v>
      </c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64"/>
      <c r="BM172" s="54" t="s">
        <v>623</v>
      </c>
      <c r="BN172" s="57"/>
      <c r="BO172" s="235" t="s">
        <v>691</v>
      </c>
      <c r="BP172" s="235" t="s">
        <v>691</v>
      </c>
      <c r="BT172" s="10" t="e">
        <f>D172-#REF!-S172</f>
        <v>#REF!</v>
      </c>
      <c r="BU172" s="10" t="e">
        <f>D172-#REF!</f>
        <v>#REF!</v>
      </c>
      <c r="BV172" s="126" t="e">
        <f>F172-#REF!</f>
        <v>#REF!</v>
      </c>
    </row>
    <row r="173" spans="1:74" s="130" customFormat="1" ht="24" x14ac:dyDescent="0.2">
      <c r="A173" s="75"/>
      <c r="B173" s="160"/>
      <c r="C173" s="379" t="s">
        <v>806</v>
      </c>
      <c r="D173" s="225"/>
      <c r="E173" s="213">
        <f t="shared" si="162"/>
        <v>193</v>
      </c>
      <c r="F173" s="213"/>
      <c r="G173" s="213">
        <f t="shared" ref="G173" si="205">F173+H173</f>
        <v>2475</v>
      </c>
      <c r="H173" s="213">
        <f t="shared" ref="H173" si="206">SUM(I173:R173)</f>
        <v>2475</v>
      </c>
      <c r="I173" s="213"/>
      <c r="J173" s="213"/>
      <c r="K173" s="213"/>
      <c r="L173" s="213"/>
      <c r="M173" s="213">
        <v>2475</v>
      </c>
      <c r="N173" s="213"/>
      <c r="O173" s="213"/>
      <c r="P173" s="213"/>
      <c r="Q173" s="213"/>
      <c r="R173" s="213"/>
      <c r="S173" s="213"/>
      <c r="T173" s="213">
        <f t="shared" ref="T173" si="207">S173+U173</f>
        <v>0</v>
      </c>
      <c r="U173" s="213">
        <f t="shared" ref="U173" si="208">SUM(V173:AE173)</f>
        <v>0</v>
      </c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>
        <f t="shared" ref="AG173" si="209">AF173+AH173</f>
        <v>0</v>
      </c>
      <c r="AH173" s="213">
        <f t="shared" ref="AH173" si="210">SUM(AI173:AR173)</f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>
        <f t="shared" ref="AT173" si="211">AS173+AU173</f>
        <v>0</v>
      </c>
      <c r="AU173" s="213">
        <f t="shared" ref="AU173" si="212">SUM(AV173:AY173)</f>
        <v>0</v>
      </c>
      <c r="AV173" s="213"/>
      <c r="AW173" s="213"/>
      <c r="AX173" s="213"/>
      <c r="AY173" s="213"/>
      <c r="AZ173" s="213"/>
      <c r="BA173" s="213">
        <f t="shared" ref="BA173" si="213">AZ173+BB173</f>
        <v>-2282</v>
      </c>
      <c r="BB173" s="213">
        <f t="shared" ref="BB173" si="214">SUM(BC173:BL173)</f>
        <v>-2282</v>
      </c>
      <c r="BC173" s="213">
        <v>-2282</v>
      </c>
      <c r="BD173" s="213"/>
      <c r="BE173" s="213"/>
      <c r="BF173" s="213"/>
      <c r="BG173" s="213"/>
      <c r="BH173" s="213"/>
      <c r="BI173" s="213"/>
      <c r="BJ173" s="213"/>
      <c r="BK173" s="213"/>
      <c r="BL173" s="264"/>
      <c r="BM173" s="54" t="s">
        <v>807</v>
      </c>
      <c r="BN173" s="57"/>
      <c r="BO173" s="235"/>
      <c r="BP173" s="235"/>
      <c r="BT173" s="10"/>
      <c r="BU173" s="10"/>
    </row>
    <row r="174" spans="1:74" ht="24" customHeight="1" x14ac:dyDescent="0.2">
      <c r="A174" s="75">
        <v>90000056465</v>
      </c>
      <c r="B174" s="158" t="s">
        <v>272</v>
      </c>
      <c r="C174" s="260" t="s">
        <v>236</v>
      </c>
      <c r="D174" s="225">
        <f t="shared" si="161"/>
        <v>1118958</v>
      </c>
      <c r="E174" s="213">
        <f t="shared" si="162"/>
        <v>1167696</v>
      </c>
      <c r="F174" s="213">
        <v>487846</v>
      </c>
      <c r="G174" s="213">
        <f t="shared" si="163"/>
        <v>483826</v>
      </c>
      <c r="H174" s="213">
        <f t="shared" si="164"/>
        <v>-4020</v>
      </c>
      <c r="I174" s="213"/>
      <c r="J174" s="213"/>
      <c r="K174" s="213"/>
      <c r="L174" s="213"/>
      <c r="M174" s="213">
        <v>-4020</v>
      </c>
      <c r="N174" s="213"/>
      <c r="O174" s="213"/>
      <c r="P174" s="213"/>
      <c r="Q174" s="213"/>
      <c r="R174" s="213"/>
      <c r="S174" s="213">
        <v>508540</v>
      </c>
      <c r="T174" s="213">
        <f t="shared" si="165"/>
        <v>551652</v>
      </c>
      <c r="U174" s="213">
        <f t="shared" si="166"/>
        <v>43112</v>
      </c>
      <c r="V174" s="213">
        <v>43112</v>
      </c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>
        <v>122572</v>
      </c>
      <c r="AG174" s="213">
        <f t="shared" si="167"/>
        <v>132218</v>
      </c>
      <c r="AH174" s="213">
        <f t="shared" si="168"/>
        <v>9646</v>
      </c>
      <c r="AI174" s="213">
        <v>9646</v>
      </c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>
        <v>0</v>
      </c>
      <c r="AT174" s="213">
        <f t="shared" si="169"/>
        <v>0</v>
      </c>
      <c r="AU174" s="213">
        <f t="shared" si="170"/>
        <v>0</v>
      </c>
      <c r="AV174" s="213"/>
      <c r="AW174" s="213"/>
      <c r="AX174" s="213"/>
      <c r="AY174" s="213"/>
      <c r="AZ174" s="213"/>
      <c r="BA174" s="213">
        <f t="shared" si="171"/>
        <v>0</v>
      </c>
      <c r="BB174" s="213">
        <f t="shared" si="172"/>
        <v>0</v>
      </c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64"/>
      <c r="BM174" s="54" t="s">
        <v>376</v>
      </c>
      <c r="BN174" s="57"/>
      <c r="BO174" s="235" t="s">
        <v>692</v>
      </c>
      <c r="BP174" s="10" t="s">
        <v>693</v>
      </c>
      <c r="BT174" s="10" t="e">
        <f>D174-#REF!-S174</f>
        <v>#REF!</v>
      </c>
      <c r="BU174" s="10" t="e">
        <f>D174-#REF!</f>
        <v>#REF!</v>
      </c>
      <c r="BV174" s="1" t="e">
        <f>F174-#REF!</f>
        <v>#REF!</v>
      </c>
    </row>
    <row r="175" spans="1:74" ht="24" customHeight="1" x14ac:dyDescent="0.2">
      <c r="A175" s="75">
        <v>90009249140</v>
      </c>
      <c r="B175" s="158" t="s">
        <v>488</v>
      </c>
      <c r="C175" s="260" t="s">
        <v>222</v>
      </c>
      <c r="D175" s="225">
        <f t="shared" si="161"/>
        <v>356569</v>
      </c>
      <c r="E175" s="213">
        <f t="shared" si="162"/>
        <v>356571</v>
      </c>
      <c r="F175" s="213">
        <v>329408</v>
      </c>
      <c r="G175" s="213">
        <f t="shared" si="163"/>
        <v>329408</v>
      </c>
      <c r="H175" s="213">
        <f t="shared" si="164"/>
        <v>0</v>
      </c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>
        <v>26062</v>
      </c>
      <c r="T175" s="213">
        <f t="shared" si="165"/>
        <v>26062</v>
      </c>
      <c r="U175" s="213">
        <f t="shared" si="166"/>
        <v>0</v>
      </c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>
        <v>1099</v>
      </c>
      <c r="AG175" s="213">
        <f t="shared" si="167"/>
        <v>1101</v>
      </c>
      <c r="AH175" s="213">
        <f t="shared" si="168"/>
        <v>2</v>
      </c>
      <c r="AI175" s="213">
        <v>2</v>
      </c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>
        <v>0</v>
      </c>
      <c r="AT175" s="213">
        <f t="shared" si="169"/>
        <v>0</v>
      </c>
      <c r="AU175" s="213">
        <f t="shared" si="170"/>
        <v>0</v>
      </c>
      <c r="AV175" s="213"/>
      <c r="AW175" s="213"/>
      <c r="AX175" s="213"/>
      <c r="AY175" s="213"/>
      <c r="AZ175" s="213"/>
      <c r="BA175" s="213">
        <f t="shared" si="171"/>
        <v>0</v>
      </c>
      <c r="BB175" s="213">
        <f t="shared" si="172"/>
        <v>0</v>
      </c>
      <c r="BC175" s="213"/>
      <c r="BD175" s="213"/>
      <c r="BE175" s="213"/>
      <c r="BF175" s="213"/>
      <c r="BG175" s="213"/>
      <c r="BH175" s="213"/>
      <c r="BI175" s="213"/>
      <c r="BJ175" s="213"/>
      <c r="BK175" s="213"/>
      <c r="BL175" s="264"/>
      <c r="BM175" s="54" t="s">
        <v>377</v>
      </c>
      <c r="BN175" s="57"/>
      <c r="BO175" s="235" t="s">
        <v>702</v>
      </c>
      <c r="BP175" s="10" t="s">
        <v>703</v>
      </c>
      <c r="BT175" s="10" t="e">
        <f>D175-#REF!-S175</f>
        <v>#REF!</v>
      </c>
      <c r="BU175" s="10" t="e">
        <f>D175-#REF!</f>
        <v>#REF!</v>
      </c>
      <c r="BV175" s="1" t="e">
        <f>F175-#REF!</f>
        <v>#REF!</v>
      </c>
    </row>
    <row r="176" spans="1:74" x14ac:dyDescent="0.2">
      <c r="A176" s="75"/>
      <c r="B176" s="159"/>
      <c r="C176" s="260" t="s">
        <v>234</v>
      </c>
      <c r="D176" s="225">
        <f t="shared" si="161"/>
        <v>31930</v>
      </c>
      <c r="E176" s="213">
        <f t="shared" si="162"/>
        <v>31930</v>
      </c>
      <c r="F176" s="213">
        <v>31930</v>
      </c>
      <c r="G176" s="213">
        <f t="shared" si="163"/>
        <v>31930</v>
      </c>
      <c r="H176" s="213">
        <f t="shared" si="164"/>
        <v>0</v>
      </c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>
        <v>0</v>
      </c>
      <c r="T176" s="213">
        <f t="shared" si="165"/>
        <v>0</v>
      </c>
      <c r="U176" s="213">
        <f t="shared" si="166"/>
        <v>0</v>
      </c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>
        <v>0</v>
      </c>
      <c r="AG176" s="213">
        <f t="shared" si="167"/>
        <v>0</v>
      </c>
      <c r="AH176" s="213">
        <f t="shared" si="168"/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>
        <v>0</v>
      </c>
      <c r="AT176" s="213">
        <f t="shared" si="169"/>
        <v>0</v>
      </c>
      <c r="AU176" s="213">
        <f t="shared" si="170"/>
        <v>0</v>
      </c>
      <c r="AV176" s="213"/>
      <c r="AW176" s="213"/>
      <c r="AX176" s="213"/>
      <c r="AY176" s="213"/>
      <c r="AZ176" s="213"/>
      <c r="BA176" s="213">
        <f t="shared" si="171"/>
        <v>0</v>
      </c>
      <c r="BB176" s="213">
        <f t="shared" si="172"/>
        <v>0</v>
      </c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64"/>
      <c r="BM176" s="54" t="s">
        <v>378</v>
      </c>
      <c r="BN176" s="57"/>
      <c r="BO176" s="235" t="s">
        <v>700</v>
      </c>
      <c r="BP176" s="10" t="s">
        <v>701</v>
      </c>
      <c r="BT176" s="10" t="e">
        <f>D176-#REF!-S176</f>
        <v>#REF!</v>
      </c>
      <c r="BU176" s="10" t="e">
        <f>D176-#REF!</f>
        <v>#REF!</v>
      </c>
      <c r="BV176" s="1" t="e">
        <f>F176-#REF!</f>
        <v>#REF!</v>
      </c>
    </row>
    <row r="177" spans="1:74" ht="24" customHeight="1" x14ac:dyDescent="0.2">
      <c r="A177" s="75">
        <v>90009249210</v>
      </c>
      <c r="B177" s="158" t="s">
        <v>489</v>
      </c>
      <c r="C177" s="260" t="s">
        <v>222</v>
      </c>
      <c r="D177" s="225">
        <f t="shared" si="161"/>
        <v>399866</v>
      </c>
      <c r="E177" s="213">
        <f t="shared" si="162"/>
        <v>399866</v>
      </c>
      <c r="F177" s="213">
        <v>386018</v>
      </c>
      <c r="G177" s="213">
        <f t="shared" si="163"/>
        <v>386018</v>
      </c>
      <c r="H177" s="213">
        <f t="shared" si="164"/>
        <v>0</v>
      </c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>
        <v>13848</v>
      </c>
      <c r="T177" s="213">
        <f t="shared" si="165"/>
        <v>13848</v>
      </c>
      <c r="U177" s="213">
        <f t="shared" si="166"/>
        <v>0</v>
      </c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>
        <v>0</v>
      </c>
      <c r="AG177" s="213">
        <f t="shared" si="167"/>
        <v>0</v>
      </c>
      <c r="AH177" s="213">
        <f t="shared" si="168"/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>
        <v>0</v>
      </c>
      <c r="AT177" s="213">
        <f t="shared" si="169"/>
        <v>0</v>
      </c>
      <c r="AU177" s="213">
        <f t="shared" si="170"/>
        <v>0</v>
      </c>
      <c r="AV177" s="213"/>
      <c r="AW177" s="213"/>
      <c r="AX177" s="213"/>
      <c r="AY177" s="213"/>
      <c r="AZ177" s="213"/>
      <c r="BA177" s="213">
        <f t="shared" si="171"/>
        <v>0</v>
      </c>
      <c r="BB177" s="213">
        <f t="shared" si="172"/>
        <v>0</v>
      </c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64"/>
      <c r="BM177" s="54" t="s">
        <v>379</v>
      </c>
      <c r="BN177" s="57"/>
      <c r="BO177" s="235" t="s">
        <v>702</v>
      </c>
      <c r="BP177" s="10" t="s">
        <v>703</v>
      </c>
      <c r="BT177" s="10" t="e">
        <f>D177-#REF!-S177</f>
        <v>#REF!</v>
      </c>
      <c r="BU177" s="10" t="e">
        <f>D177-#REF!</f>
        <v>#REF!</v>
      </c>
      <c r="BV177" s="1" t="e">
        <f>F177-#REF!</f>
        <v>#REF!</v>
      </c>
    </row>
    <row r="178" spans="1:74" x14ac:dyDescent="0.2">
      <c r="A178" s="75"/>
      <c r="B178" s="159"/>
      <c r="C178" s="260" t="s">
        <v>234</v>
      </c>
      <c r="D178" s="225">
        <f t="shared" si="161"/>
        <v>31930</v>
      </c>
      <c r="E178" s="213">
        <f t="shared" si="162"/>
        <v>31930</v>
      </c>
      <c r="F178" s="213">
        <v>31930</v>
      </c>
      <c r="G178" s="213">
        <f t="shared" si="163"/>
        <v>31930</v>
      </c>
      <c r="H178" s="213">
        <f t="shared" si="164"/>
        <v>0</v>
      </c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>
        <v>0</v>
      </c>
      <c r="T178" s="213">
        <f t="shared" si="165"/>
        <v>0</v>
      </c>
      <c r="U178" s="213">
        <f t="shared" si="166"/>
        <v>0</v>
      </c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>
        <v>0</v>
      </c>
      <c r="AG178" s="213">
        <f t="shared" si="167"/>
        <v>0</v>
      </c>
      <c r="AH178" s="213">
        <f t="shared" si="168"/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>
        <v>0</v>
      </c>
      <c r="AT178" s="213">
        <f t="shared" si="169"/>
        <v>0</v>
      </c>
      <c r="AU178" s="213">
        <f t="shared" si="170"/>
        <v>0</v>
      </c>
      <c r="AV178" s="213"/>
      <c r="AW178" s="213"/>
      <c r="AX178" s="213"/>
      <c r="AY178" s="213"/>
      <c r="AZ178" s="213"/>
      <c r="BA178" s="213">
        <f t="shared" si="171"/>
        <v>0</v>
      </c>
      <c r="BB178" s="213">
        <f t="shared" si="172"/>
        <v>0</v>
      </c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64"/>
      <c r="BM178" s="54" t="s">
        <v>380</v>
      </c>
      <c r="BN178" s="57"/>
      <c r="BO178" s="235" t="s">
        <v>700</v>
      </c>
      <c r="BP178" s="10" t="s">
        <v>701</v>
      </c>
      <c r="BT178" s="10" t="e">
        <f>D178-#REF!-S178</f>
        <v>#REF!</v>
      </c>
      <c r="BU178" s="10" t="e">
        <f>D178-#REF!</f>
        <v>#REF!</v>
      </c>
      <c r="BV178" s="1" t="e">
        <f>F178-#REF!</f>
        <v>#REF!</v>
      </c>
    </row>
    <row r="179" spans="1:74" ht="24" customHeight="1" x14ac:dyDescent="0.2">
      <c r="A179" s="75">
        <v>90009249155</v>
      </c>
      <c r="B179" s="158" t="s">
        <v>490</v>
      </c>
      <c r="C179" s="260" t="s">
        <v>222</v>
      </c>
      <c r="D179" s="225">
        <f t="shared" si="161"/>
        <v>370843</v>
      </c>
      <c r="E179" s="213">
        <f t="shared" si="162"/>
        <v>374004</v>
      </c>
      <c r="F179" s="213">
        <v>348839</v>
      </c>
      <c r="G179" s="213">
        <f t="shared" si="163"/>
        <v>351979</v>
      </c>
      <c r="H179" s="213">
        <f t="shared" si="164"/>
        <v>3140</v>
      </c>
      <c r="I179" s="213"/>
      <c r="J179" s="213"/>
      <c r="K179" s="213"/>
      <c r="L179" s="213"/>
      <c r="M179" s="213">
        <v>3140</v>
      </c>
      <c r="N179" s="213"/>
      <c r="O179" s="213"/>
      <c r="P179" s="213"/>
      <c r="Q179" s="213"/>
      <c r="R179" s="213"/>
      <c r="S179" s="213">
        <v>21999</v>
      </c>
      <c r="T179" s="213">
        <f t="shared" si="165"/>
        <v>22020</v>
      </c>
      <c r="U179" s="213">
        <f t="shared" si="166"/>
        <v>21</v>
      </c>
      <c r="V179" s="213">
        <v>21</v>
      </c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>
        <v>5</v>
      </c>
      <c r="AG179" s="213">
        <f t="shared" si="167"/>
        <v>5</v>
      </c>
      <c r="AH179" s="213">
        <f t="shared" si="168"/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>
        <v>0</v>
      </c>
      <c r="AT179" s="213">
        <f t="shared" si="169"/>
        <v>0</v>
      </c>
      <c r="AU179" s="213">
        <f t="shared" si="170"/>
        <v>0</v>
      </c>
      <c r="AV179" s="213"/>
      <c r="AW179" s="213"/>
      <c r="AX179" s="213"/>
      <c r="AY179" s="213"/>
      <c r="AZ179" s="213"/>
      <c r="BA179" s="213">
        <f t="shared" si="171"/>
        <v>0</v>
      </c>
      <c r="BB179" s="213">
        <f t="shared" si="172"/>
        <v>0</v>
      </c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64"/>
      <c r="BM179" s="54" t="s">
        <v>381</v>
      </c>
      <c r="BN179" s="57"/>
      <c r="BO179" s="235" t="s">
        <v>702</v>
      </c>
      <c r="BP179" s="10" t="s">
        <v>703</v>
      </c>
      <c r="BT179" s="10" t="e">
        <f>D179-#REF!-S179</f>
        <v>#REF!</v>
      </c>
      <c r="BU179" s="10" t="e">
        <f>D179-#REF!</f>
        <v>#REF!</v>
      </c>
      <c r="BV179" s="1" t="e">
        <f>F179-#REF!</f>
        <v>#REF!</v>
      </c>
    </row>
    <row r="180" spans="1:74" x14ac:dyDescent="0.2">
      <c r="A180" s="75"/>
      <c r="B180" s="159"/>
      <c r="C180" s="260" t="s">
        <v>234</v>
      </c>
      <c r="D180" s="225">
        <f t="shared" si="161"/>
        <v>28638</v>
      </c>
      <c r="E180" s="213">
        <f t="shared" si="162"/>
        <v>28638</v>
      </c>
      <c r="F180" s="213">
        <v>28638</v>
      </c>
      <c r="G180" s="213">
        <f t="shared" si="163"/>
        <v>28638</v>
      </c>
      <c r="H180" s="213">
        <f t="shared" si="164"/>
        <v>0</v>
      </c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>
        <v>0</v>
      </c>
      <c r="T180" s="213">
        <f t="shared" si="165"/>
        <v>0</v>
      </c>
      <c r="U180" s="213">
        <f t="shared" si="166"/>
        <v>0</v>
      </c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>
        <v>0</v>
      </c>
      <c r="AG180" s="213">
        <f t="shared" si="167"/>
        <v>0</v>
      </c>
      <c r="AH180" s="213">
        <f t="shared" si="168"/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>
        <v>0</v>
      </c>
      <c r="AT180" s="213">
        <f t="shared" si="169"/>
        <v>0</v>
      </c>
      <c r="AU180" s="213">
        <f t="shared" si="170"/>
        <v>0</v>
      </c>
      <c r="AV180" s="213"/>
      <c r="AW180" s="213"/>
      <c r="AX180" s="213"/>
      <c r="AY180" s="213"/>
      <c r="AZ180" s="213"/>
      <c r="BA180" s="213">
        <f t="shared" si="171"/>
        <v>0</v>
      </c>
      <c r="BB180" s="213">
        <f t="shared" si="172"/>
        <v>0</v>
      </c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64"/>
      <c r="BM180" s="54" t="s">
        <v>382</v>
      </c>
      <c r="BN180" s="57"/>
      <c r="BO180" s="235" t="s">
        <v>700</v>
      </c>
      <c r="BP180" s="10" t="s">
        <v>701</v>
      </c>
      <c r="BT180" s="10" t="e">
        <f>D180-#REF!-S180</f>
        <v>#REF!</v>
      </c>
      <c r="BU180" s="10" t="e">
        <f>D180-#REF!</f>
        <v>#REF!</v>
      </c>
      <c r="BV180" s="1" t="e">
        <f>F180-#REF!</f>
        <v>#REF!</v>
      </c>
    </row>
    <row r="181" spans="1:74" ht="24" customHeight="1" x14ac:dyDescent="0.2">
      <c r="A181" s="75">
        <v>90009249259</v>
      </c>
      <c r="B181" s="158" t="s">
        <v>491</v>
      </c>
      <c r="C181" s="260" t="s">
        <v>222</v>
      </c>
      <c r="D181" s="225">
        <f t="shared" si="161"/>
        <v>660803</v>
      </c>
      <c r="E181" s="213">
        <f t="shared" si="162"/>
        <v>661174</v>
      </c>
      <c r="F181" s="213">
        <v>585436</v>
      </c>
      <c r="G181" s="213">
        <f t="shared" si="163"/>
        <v>583845</v>
      </c>
      <c r="H181" s="213">
        <f t="shared" si="164"/>
        <v>-1591</v>
      </c>
      <c r="I181" s="213"/>
      <c r="J181" s="213"/>
      <c r="K181" s="213"/>
      <c r="L181" s="213"/>
      <c r="M181" s="213">
        <v>-1591</v>
      </c>
      <c r="N181" s="213"/>
      <c r="O181" s="213"/>
      <c r="P181" s="213"/>
      <c r="Q181" s="213"/>
      <c r="R181" s="213"/>
      <c r="S181" s="213">
        <v>69261</v>
      </c>
      <c r="T181" s="213">
        <f t="shared" si="165"/>
        <v>69261</v>
      </c>
      <c r="U181" s="213">
        <f t="shared" si="166"/>
        <v>0</v>
      </c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>
        <v>6106</v>
      </c>
      <c r="AG181" s="213">
        <f t="shared" si="167"/>
        <v>8068</v>
      </c>
      <c r="AH181" s="213">
        <f t="shared" si="168"/>
        <v>1962</v>
      </c>
      <c r="AI181" s="213">
        <v>1962</v>
      </c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>
        <v>0</v>
      </c>
      <c r="AT181" s="213">
        <f t="shared" si="169"/>
        <v>0</v>
      </c>
      <c r="AU181" s="213">
        <f t="shared" si="170"/>
        <v>0</v>
      </c>
      <c r="AV181" s="213"/>
      <c r="AW181" s="213"/>
      <c r="AX181" s="213"/>
      <c r="AY181" s="213"/>
      <c r="AZ181" s="213"/>
      <c r="BA181" s="213">
        <f t="shared" si="171"/>
        <v>0</v>
      </c>
      <c r="BB181" s="213">
        <f t="shared" si="172"/>
        <v>0</v>
      </c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64"/>
      <c r="BM181" s="54" t="s">
        <v>383</v>
      </c>
      <c r="BN181" s="57"/>
      <c r="BO181" s="235" t="s">
        <v>702</v>
      </c>
      <c r="BP181" s="10" t="s">
        <v>703</v>
      </c>
      <c r="BT181" s="10" t="e">
        <f>D181-#REF!-S181</f>
        <v>#REF!</v>
      </c>
      <c r="BU181" s="10" t="e">
        <f>D181-#REF!</f>
        <v>#REF!</v>
      </c>
      <c r="BV181" s="1" t="e">
        <f>F181-#REF!</f>
        <v>#REF!</v>
      </c>
    </row>
    <row r="182" spans="1:74" x14ac:dyDescent="0.2">
      <c r="A182" s="75"/>
      <c r="B182" s="159"/>
      <c r="C182" s="260" t="s">
        <v>234</v>
      </c>
      <c r="D182" s="225">
        <f t="shared" si="161"/>
        <v>79837</v>
      </c>
      <c r="E182" s="213">
        <f t="shared" si="162"/>
        <v>80073</v>
      </c>
      <c r="F182" s="213">
        <v>72748</v>
      </c>
      <c r="G182" s="213">
        <f t="shared" si="163"/>
        <v>72748</v>
      </c>
      <c r="H182" s="213">
        <f t="shared" si="164"/>
        <v>0</v>
      </c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>
        <v>0</v>
      </c>
      <c r="T182" s="213">
        <f t="shared" si="165"/>
        <v>0</v>
      </c>
      <c r="U182" s="213">
        <f t="shared" si="166"/>
        <v>0</v>
      </c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>
        <v>7089</v>
      </c>
      <c r="AG182" s="213">
        <f t="shared" si="167"/>
        <v>7325</v>
      </c>
      <c r="AH182" s="213">
        <f t="shared" si="168"/>
        <v>236</v>
      </c>
      <c r="AI182" s="213">
        <v>236</v>
      </c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>
        <v>0</v>
      </c>
      <c r="AT182" s="213">
        <f t="shared" si="169"/>
        <v>0</v>
      </c>
      <c r="AU182" s="213">
        <f t="shared" si="170"/>
        <v>0</v>
      </c>
      <c r="AV182" s="213"/>
      <c r="AW182" s="213"/>
      <c r="AX182" s="213"/>
      <c r="AY182" s="213"/>
      <c r="AZ182" s="213"/>
      <c r="BA182" s="213">
        <f t="shared" si="171"/>
        <v>0</v>
      </c>
      <c r="BB182" s="213">
        <f t="shared" si="172"/>
        <v>0</v>
      </c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64"/>
      <c r="BM182" s="54" t="s">
        <v>384</v>
      </c>
      <c r="BN182" s="57"/>
      <c r="BO182" s="235" t="s">
        <v>700</v>
      </c>
      <c r="BP182" s="10" t="s">
        <v>701</v>
      </c>
      <c r="BT182" s="10" t="e">
        <f>D182-#REF!-S182</f>
        <v>#REF!</v>
      </c>
      <c r="BU182" s="10" t="e">
        <f>D182-#REF!</f>
        <v>#REF!</v>
      </c>
      <c r="BV182" s="1" t="e">
        <f>F182-#REF!</f>
        <v>#REF!</v>
      </c>
    </row>
    <row r="183" spans="1:74" ht="24" customHeight="1" x14ac:dyDescent="0.2">
      <c r="A183" s="75">
        <v>90009249314</v>
      </c>
      <c r="B183" s="158" t="s">
        <v>492</v>
      </c>
      <c r="C183" s="260" t="s">
        <v>222</v>
      </c>
      <c r="D183" s="225">
        <f t="shared" si="161"/>
        <v>682569</v>
      </c>
      <c r="E183" s="213">
        <f t="shared" si="162"/>
        <v>683115</v>
      </c>
      <c r="F183" s="213">
        <v>574356</v>
      </c>
      <c r="G183" s="213">
        <f t="shared" si="163"/>
        <v>574273</v>
      </c>
      <c r="H183" s="213">
        <f t="shared" si="164"/>
        <v>-83</v>
      </c>
      <c r="I183" s="213"/>
      <c r="J183" s="213"/>
      <c r="K183" s="213"/>
      <c r="L183" s="213"/>
      <c r="M183" s="213">
        <v>-83</v>
      </c>
      <c r="N183" s="213"/>
      <c r="O183" s="213"/>
      <c r="P183" s="213"/>
      <c r="Q183" s="213"/>
      <c r="R183" s="213"/>
      <c r="S183" s="213">
        <v>102043</v>
      </c>
      <c r="T183" s="213">
        <f t="shared" si="165"/>
        <v>102043</v>
      </c>
      <c r="U183" s="213">
        <f t="shared" si="166"/>
        <v>0</v>
      </c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>
        <v>6170</v>
      </c>
      <c r="AG183" s="213">
        <f t="shared" si="167"/>
        <v>6799</v>
      </c>
      <c r="AH183" s="213">
        <f t="shared" si="168"/>
        <v>629</v>
      </c>
      <c r="AI183" s="213">
        <v>629</v>
      </c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>
        <v>0</v>
      </c>
      <c r="AT183" s="213">
        <f t="shared" si="169"/>
        <v>0</v>
      </c>
      <c r="AU183" s="213">
        <f t="shared" si="170"/>
        <v>0</v>
      </c>
      <c r="AV183" s="213"/>
      <c r="AW183" s="213"/>
      <c r="AX183" s="213"/>
      <c r="AY183" s="213"/>
      <c r="AZ183" s="213"/>
      <c r="BA183" s="213">
        <f t="shared" si="171"/>
        <v>0</v>
      </c>
      <c r="BB183" s="213">
        <f t="shared" si="172"/>
        <v>0</v>
      </c>
      <c r="BC183" s="213"/>
      <c r="BD183" s="213"/>
      <c r="BE183" s="213"/>
      <c r="BF183" s="213"/>
      <c r="BG183" s="213"/>
      <c r="BH183" s="213"/>
      <c r="BI183" s="213"/>
      <c r="BJ183" s="213"/>
      <c r="BK183" s="213"/>
      <c r="BL183" s="264"/>
      <c r="BM183" s="54" t="s">
        <v>385</v>
      </c>
      <c r="BN183" s="57"/>
      <c r="BO183" s="235" t="s">
        <v>702</v>
      </c>
      <c r="BP183" s="10" t="s">
        <v>703</v>
      </c>
      <c r="BT183" s="10" t="e">
        <f>D183-#REF!-S183</f>
        <v>#REF!</v>
      </c>
      <c r="BU183" s="10" t="e">
        <f>D183-#REF!</f>
        <v>#REF!</v>
      </c>
      <c r="BV183" s="1" t="e">
        <f>F183-#REF!</f>
        <v>#REF!</v>
      </c>
    </row>
    <row r="184" spans="1:74" x14ac:dyDescent="0.2">
      <c r="A184" s="75"/>
      <c r="B184" s="159"/>
      <c r="C184" s="260" t="s">
        <v>234</v>
      </c>
      <c r="D184" s="225">
        <f t="shared" si="161"/>
        <v>75381</v>
      </c>
      <c r="E184" s="213">
        <f t="shared" si="162"/>
        <v>75381</v>
      </c>
      <c r="F184" s="213">
        <v>75381</v>
      </c>
      <c r="G184" s="213">
        <f t="shared" si="163"/>
        <v>75381</v>
      </c>
      <c r="H184" s="213">
        <f t="shared" si="164"/>
        <v>0</v>
      </c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>
        <v>0</v>
      </c>
      <c r="T184" s="213">
        <f t="shared" si="165"/>
        <v>0</v>
      </c>
      <c r="U184" s="213">
        <f t="shared" si="166"/>
        <v>0</v>
      </c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>
        <v>0</v>
      </c>
      <c r="AG184" s="213">
        <f t="shared" si="167"/>
        <v>0</v>
      </c>
      <c r="AH184" s="213">
        <f t="shared" si="168"/>
        <v>0</v>
      </c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>
        <v>0</v>
      </c>
      <c r="AT184" s="213">
        <f t="shared" si="169"/>
        <v>0</v>
      </c>
      <c r="AU184" s="213">
        <f t="shared" si="170"/>
        <v>0</v>
      </c>
      <c r="AV184" s="213"/>
      <c r="AW184" s="213"/>
      <c r="AX184" s="213"/>
      <c r="AY184" s="213"/>
      <c r="AZ184" s="213"/>
      <c r="BA184" s="213">
        <f t="shared" si="171"/>
        <v>0</v>
      </c>
      <c r="BB184" s="213">
        <f t="shared" si="172"/>
        <v>0</v>
      </c>
      <c r="BC184" s="213"/>
      <c r="BD184" s="213"/>
      <c r="BE184" s="213"/>
      <c r="BF184" s="213"/>
      <c r="BG184" s="213"/>
      <c r="BH184" s="213"/>
      <c r="BI184" s="213"/>
      <c r="BJ184" s="213"/>
      <c r="BK184" s="213"/>
      <c r="BL184" s="264"/>
      <c r="BM184" s="54" t="s">
        <v>386</v>
      </c>
      <c r="BN184" s="57"/>
      <c r="BO184" s="235" t="s">
        <v>700</v>
      </c>
      <c r="BP184" s="10" t="s">
        <v>701</v>
      </c>
      <c r="BT184" s="10" t="e">
        <f>D184-#REF!-S184</f>
        <v>#REF!</v>
      </c>
      <c r="BU184" s="10" t="e">
        <f>D184-#REF!</f>
        <v>#REF!</v>
      </c>
      <c r="BV184" s="1" t="e">
        <f>F184-#REF!</f>
        <v>#REF!</v>
      </c>
    </row>
    <row r="185" spans="1:74" ht="24" customHeight="1" x14ac:dyDescent="0.2">
      <c r="A185" s="75">
        <v>90009249189</v>
      </c>
      <c r="B185" s="158" t="s">
        <v>493</v>
      </c>
      <c r="C185" s="260" t="s">
        <v>222</v>
      </c>
      <c r="D185" s="225">
        <f t="shared" si="161"/>
        <v>632286</v>
      </c>
      <c r="E185" s="213">
        <f t="shared" si="162"/>
        <v>633104</v>
      </c>
      <c r="F185" s="213">
        <v>545760</v>
      </c>
      <c r="G185" s="213">
        <f t="shared" si="163"/>
        <v>545760</v>
      </c>
      <c r="H185" s="213">
        <f t="shared" si="164"/>
        <v>0</v>
      </c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>
        <v>81536</v>
      </c>
      <c r="T185" s="213">
        <f t="shared" si="165"/>
        <v>81536</v>
      </c>
      <c r="U185" s="213">
        <f t="shared" si="166"/>
        <v>0</v>
      </c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>
        <v>4990</v>
      </c>
      <c r="AG185" s="213">
        <f t="shared" si="167"/>
        <v>5808</v>
      </c>
      <c r="AH185" s="213">
        <f t="shared" si="168"/>
        <v>818</v>
      </c>
      <c r="AI185" s="213">
        <v>818</v>
      </c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>
        <v>0</v>
      </c>
      <c r="AT185" s="213">
        <f t="shared" si="169"/>
        <v>0</v>
      </c>
      <c r="AU185" s="213">
        <f t="shared" si="170"/>
        <v>0</v>
      </c>
      <c r="AV185" s="213"/>
      <c r="AW185" s="213"/>
      <c r="AX185" s="213"/>
      <c r="AY185" s="213"/>
      <c r="AZ185" s="213"/>
      <c r="BA185" s="213">
        <f t="shared" si="171"/>
        <v>0</v>
      </c>
      <c r="BB185" s="213">
        <f t="shared" si="172"/>
        <v>0</v>
      </c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64"/>
      <c r="BM185" s="54" t="s">
        <v>387</v>
      </c>
      <c r="BN185" s="57"/>
      <c r="BO185" s="235" t="s">
        <v>702</v>
      </c>
      <c r="BP185" s="10" t="s">
        <v>703</v>
      </c>
      <c r="BT185" s="10" t="e">
        <f>D185-#REF!-S185</f>
        <v>#REF!</v>
      </c>
      <c r="BU185" s="10" t="e">
        <f>D185-#REF!</f>
        <v>#REF!</v>
      </c>
      <c r="BV185" s="1" t="e">
        <f>F185-#REF!</f>
        <v>#REF!</v>
      </c>
    </row>
    <row r="186" spans="1:74" x14ac:dyDescent="0.2">
      <c r="A186" s="75"/>
      <c r="B186" s="159"/>
      <c r="C186" s="260" t="s">
        <v>234</v>
      </c>
      <c r="D186" s="225">
        <f t="shared" si="161"/>
        <v>71058</v>
      </c>
      <c r="E186" s="213">
        <f t="shared" si="162"/>
        <v>71826</v>
      </c>
      <c r="F186" s="213">
        <v>65835</v>
      </c>
      <c r="G186" s="213">
        <f t="shared" si="163"/>
        <v>65835</v>
      </c>
      <c r="H186" s="213">
        <f t="shared" si="164"/>
        <v>0</v>
      </c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>
        <v>0</v>
      </c>
      <c r="T186" s="213">
        <f t="shared" si="165"/>
        <v>0</v>
      </c>
      <c r="U186" s="213">
        <f t="shared" si="166"/>
        <v>0</v>
      </c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>
        <v>5223</v>
      </c>
      <c r="AG186" s="213">
        <f t="shared" si="167"/>
        <v>5991</v>
      </c>
      <c r="AH186" s="213">
        <f t="shared" si="168"/>
        <v>768</v>
      </c>
      <c r="AI186" s="213">
        <v>768</v>
      </c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>
        <v>0</v>
      </c>
      <c r="AT186" s="213">
        <f t="shared" si="169"/>
        <v>0</v>
      </c>
      <c r="AU186" s="213">
        <f t="shared" si="170"/>
        <v>0</v>
      </c>
      <c r="AV186" s="213"/>
      <c r="AW186" s="213"/>
      <c r="AX186" s="213"/>
      <c r="AY186" s="213"/>
      <c r="AZ186" s="213"/>
      <c r="BA186" s="213">
        <f t="shared" si="171"/>
        <v>0</v>
      </c>
      <c r="BB186" s="213">
        <f t="shared" si="172"/>
        <v>0</v>
      </c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64"/>
      <c r="BM186" s="54" t="s">
        <v>388</v>
      </c>
      <c r="BN186" s="57"/>
      <c r="BO186" s="235" t="s">
        <v>700</v>
      </c>
      <c r="BP186" s="10" t="s">
        <v>701</v>
      </c>
      <c r="BT186" s="10" t="e">
        <f>D186-#REF!-S186</f>
        <v>#REF!</v>
      </c>
      <c r="BU186" s="10" t="e">
        <f>D186-#REF!</f>
        <v>#REF!</v>
      </c>
      <c r="BV186" s="1" t="e">
        <f>F186-#REF!</f>
        <v>#REF!</v>
      </c>
    </row>
    <row r="187" spans="1:74" ht="24" customHeight="1" x14ac:dyDescent="0.2">
      <c r="A187" s="75">
        <v>90009249136</v>
      </c>
      <c r="B187" s="158" t="s">
        <v>494</v>
      </c>
      <c r="C187" s="260" t="s">
        <v>222</v>
      </c>
      <c r="D187" s="225">
        <f t="shared" si="161"/>
        <v>329952</v>
      </c>
      <c r="E187" s="213">
        <f t="shared" si="162"/>
        <v>329952</v>
      </c>
      <c r="F187" s="213">
        <v>310396</v>
      </c>
      <c r="G187" s="213">
        <f t="shared" si="163"/>
        <v>310396</v>
      </c>
      <c r="H187" s="213">
        <f t="shared" si="164"/>
        <v>0</v>
      </c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>
        <v>19556</v>
      </c>
      <c r="T187" s="213">
        <f t="shared" si="165"/>
        <v>19556</v>
      </c>
      <c r="U187" s="213">
        <f t="shared" si="166"/>
        <v>0</v>
      </c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>
        <v>0</v>
      </c>
      <c r="AG187" s="213">
        <f t="shared" si="167"/>
        <v>0</v>
      </c>
      <c r="AH187" s="213">
        <f t="shared" si="168"/>
        <v>0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>
        <v>0</v>
      </c>
      <c r="AT187" s="213">
        <f t="shared" si="169"/>
        <v>0</v>
      </c>
      <c r="AU187" s="213">
        <f t="shared" si="170"/>
        <v>0</v>
      </c>
      <c r="AV187" s="213"/>
      <c r="AW187" s="213"/>
      <c r="AX187" s="213"/>
      <c r="AY187" s="213"/>
      <c r="AZ187" s="213"/>
      <c r="BA187" s="213">
        <f t="shared" si="171"/>
        <v>0</v>
      </c>
      <c r="BB187" s="213">
        <f t="shared" si="172"/>
        <v>0</v>
      </c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64"/>
      <c r="BM187" s="54" t="s">
        <v>389</v>
      </c>
      <c r="BN187" s="57"/>
      <c r="BO187" s="235" t="s">
        <v>702</v>
      </c>
      <c r="BP187" s="10" t="s">
        <v>703</v>
      </c>
      <c r="BT187" s="10" t="e">
        <f>D187-#REF!-S187</f>
        <v>#REF!</v>
      </c>
      <c r="BU187" s="10" t="e">
        <f>D187-#REF!</f>
        <v>#REF!</v>
      </c>
      <c r="BV187" s="1" t="e">
        <f>F187-#REF!</f>
        <v>#REF!</v>
      </c>
    </row>
    <row r="188" spans="1:74" x14ac:dyDescent="0.2">
      <c r="A188" s="75"/>
      <c r="B188" s="159"/>
      <c r="C188" s="260" t="s">
        <v>234</v>
      </c>
      <c r="D188" s="225">
        <f t="shared" si="161"/>
        <v>26992</v>
      </c>
      <c r="E188" s="213">
        <f t="shared" si="162"/>
        <v>26992</v>
      </c>
      <c r="F188" s="213">
        <v>26992</v>
      </c>
      <c r="G188" s="213">
        <f t="shared" si="163"/>
        <v>26992</v>
      </c>
      <c r="H188" s="213">
        <f t="shared" si="164"/>
        <v>0</v>
      </c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>
        <v>0</v>
      </c>
      <c r="T188" s="213">
        <f t="shared" si="165"/>
        <v>0</v>
      </c>
      <c r="U188" s="213">
        <f t="shared" si="166"/>
        <v>0</v>
      </c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>
        <v>0</v>
      </c>
      <c r="AG188" s="213">
        <f t="shared" si="167"/>
        <v>0</v>
      </c>
      <c r="AH188" s="213">
        <f t="shared" si="168"/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>
        <v>0</v>
      </c>
      <c r="AT188" s="213">
        <f t="shared" si="169"/>
        <v>0</v>
      </c>
      <c r="AU188" s="213">
        <f t="shared" si="170"/>
        <v>0</v>
      </c>
      <c r="AV188" s="213"/>
      <c r="AW188" s="213"/>
      <c r="AX188" s="213"/>
      <c r="AY188" s="213"/>
      <c r="AZ188" s="213"/>
      <c r="BA188" s="213">
        <f t="shared" si="171"/>
        <v>0</v>
      </c>
      <c r="BB188" s="213">
        <f t="shared" si="172"/>
        <v>0</v>
      </c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64"/>
      <c r="BM188" s="54" t="s">
        <v>390</v>
      </c>
      <c r="BN188" s="57"/>
      <c r="BO188" s="235" t="s">
        <v>700</v>
      </c>
      <c r="BP188" s="10" t="s">
        <v>701</v>
      </c>
      <c r="BT188" s="10" t="e">
        <f>D188-#REF!-S188</f>
        <v>#REF!</v>
      </c>
      <c r="BU188" s="10" t="e">
        <f>D188-#REF!</f>
        <v>#REF!</v>
      </c>
      <c r="BV188" s="1" t="e">
        <f>F188-#REF!</f>
        <v>#REF!</v>
      </c>
    </row>
    <row r="189" spans="1:74" ht="24" customHeight="1" x14ac:dyDescent="0.2">
      <c r="A189" s="75">
        <v>90009563202</v>
      </c>
      <c r="B189" s="158" t="s">
        <v>495</v>
      </c>
      <c r="C189" s="260" t="s">
        <v>222</v>
      </c>
      <c r="D189" s="225">
        <f t="shared" si="161"/>
        <v>362221</v>
      </c>
      <c r="E189" s="213">
        <f t="shared" si="162"/>
        <v>366157</v>
      </c>
      <c r="F189" s="213">
        <v>179494</v>
      </c>
      <c r="G189" s="213">
        <f t="shared" si="163"/>
        <v>179494</v>
      </c>
      <c r="H189" s="213">
        <f t="shared" si="164"/>
        <v>0</v>
      </c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>
        <v>181749</v>
      </c>
      <c r="T189" s="213">
        <f t="shared" si="165"/>
        <v>185675</v>
      </c>
      <c r="U189" s="213">
        <f t="shared" si="166"/>
        <v>3926</v>
      </c>
      <c r="V189" s="213">
        <v>3926</v>
      </c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>
        <v>978</v>
      </c>
      <c r="AG189" s="213">
        <f t="shared" si="167"/>
        <v>988</v>
      </c>
      <c r="AH189" s="213">
        <f t="shared" si="168"/>
        <v>10</v>
      </c>
      <c r="AI189" s="213">
        <v>10</v>
      </c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>
        <v>0</v>
      </c>
      <c r="AT189" s="213">
        <f t="shared" si="169"/>
        <v>0</v>
      </c>
      <c r="AU189" s="213">
        <f t="shared" si="170"/>
        <v>0</v>
      </c>
      <c r="AV189" s="213"/>
      <c r="AW189" s="213"/>
      <c r="AX189" s="213"/>
      <c r="AY189" s="213"/>
      <c r="AZ189" s="213"/>
      <c r="BA189" s="213">
        <f t="shared" si="171"/>
        <v>0</v>
      </c>
      <c r="BB189" s="213">
        <f t="shared" si="172"/>
        <v>0</v>
      </c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64"/>
      <c r="BM189" s="54" t="s">
        <v>391</v>
      </c>
      <c r="BN189" s="57"/>
      <c r="BO189" s="235" t="s">
        <v>702</v>
      </c>
      <c r="BP189" s="10" t="s">
        <v>703</v>
      </c>
      <c r="BT189" s="10" t="e">
        <f>D189-#REF!-S189</f>
        <v>#REF!</v>
      </c>
      <c r="BU189" s="10" t="e">
        <f>D189-#REF!</f>
        <v>#REF!</v>
      </c>
      <c r="BV189" s="1" t="e">
        <f>F189-#REF!</f>
        <v>#REF!</v>
      </c>
    </row>
    <row r="190" spans="1:74" s="119" customFormat="1" x14ac:dyDescent="0.2">
      <c r="A190" s="75"/>
      <c r="B190" s="159"/>
      <c r="C190" s="260" t="s">
        <v>234</v>
      </c>
      <c r="D190" s="225">
        <f t="shared" si="161"/>
        <v>20080</v>
      </c>
      <c r="E190" s="213">
        <f t="shared" si="162"/>
        <v>20080</v>
      </c>
      <c r="F190" s="213">
        <v>20080</v>
      </c>
      <c r="G190" s="213">
        <f t="shared" si="163"/>
        <v>20080</v>
      </c>
      <c r="H190" s="213">
        <f t="shared" si="164"/>
        <v>0</v>
      </c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>
        <v>0</v>
      </c>
      <c r="T190" s="213">
        <f t="shared" si="165"/>
        <v>0</v>
      </c>
      <c r="U190" s="213">
        <f t="shared" si="166"/>
        <v>0</v>
      </c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>
        <v>0</v>
      </c>
      <c r="AG190" s="213">
        <f t="shared" si="167"/>
        <v>0</v>
      </c>
      <c r="AH190" s="213">
        <f t="shared" si="168"/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>
        <v>0</v>
      </c>
      <c r="AT190" s="213">
        <f t="shared" si="169"/>
        <v>0</v>
      </c>
      <c r="AU190" s="213">
        <f t="shared" si="170"/>
        <v>0</v>
      </c>
      <c r="AV190" s="213"/>
      <c r="AW190" s="213"/>
      <c r="AX190" s="213"/>
      <c r="AY190" s="213"/>
      <c r="AZ190" s="213"/>
      <c r="BA190" s="213">
        <f t="shared" si="171"/>
        <v>0</v>
      </c>
      <c r="BB190" s="213">
        <f t="shared" si="172"/>
        <v>0</v>
      </c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64"/>
      <c r="BM190" s="54" t="s">
        <v>474</v>
      </c>
      <c r="BN190" s="57"/>
      <c r="BO190" s="235" t="s">
        <v>700</v>
      </c>
      <c r="BP190" s="10" t="s">
        <v>701</v>
      </c>
      <c r="BT190" s="10" t="e">
        <f>D190-#REF!-S190</f>
        <v>#REF!</v>
      </c>
      <c r="BU190" s="10" t="e">
        <f>D190-#REF!</f>
        <v>#REF!</v>
      </c>
      <c r="BV190" s="119" t="e">
        <f>F190-#REF!</f>
        <v>#REF!</v>
      </c>
    </row>
    <row r="191" spans="1:74" ht="24" customHeight="1" x14ac:dyDescent="0.2">
      <c r="A191" s="75">
        <v>90009249206</v>
      </c>
      <c r="B191" s="158" t="s">
        <v>496</v>
      </c>
      <c r="C191" s="260" t="s">
        <v>222</v>
      </c>
      <c r="D191" s="225">
        <f t="shared" si="161"/>
        <v>651899</v>
      </c>
      <c r="E191" s="213">
        <f t="shared" si="162"/>
        <v>653167</v>
      </c>
      <c r="F191" s="213">
        <v>576215</v>
      </c>
      <c r="G191" s="213">
        <f t="shared" si="163"/>
        <v>577201</v>
      </c>
      <c r="H191" s="213">
        <f t="shared" si="164"/>
        <v>986</v>
      </c>
      <c r="I191" s="213"/>
      <c r="J191" s="213"/>
      <c r="K191" s="213"/>
      <c r="L191" s="213"/>
      <c r="M191" s="213">
        <f>-183+1169</f>
        <v>986</v>
      </c>
      <c r="N191" s="213"/>
      <c r="O191" s="213"/>
      <c r="P191" s="213"/>
      <c r="Q191" s="213"/>
      <c r="R191" s="213"/>
      <c r="S191" s="213">
        <v>70756</v>
      </c>
      <c r="T191" s="213">
        <f t="shared" si="165"/>
        <v>70756</v>
      </c>
      <c r="U191" s="213">
        <f t="shared" si="166"/>
        <v>0</v>
      </c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>
        <v>4928</v>
      </c>
      <c r="AG191" s="213">
        <f t="shared" si="167"/>
        <v>5210</v>
      </c>
      <c r="AH191" s="213">
        <f t="shared" si="168"/>
        <v>282</v>
      </c>
      <c r="AI191" s="213">
        <v>282</v>
      </c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>
        <v>0</v>
      </c>
      <c r="AT191" s="213">
        <f t="shared" si="169"/>
        <v>0</v>
      </c>
      <c r="AU191" s="213">
        <f t="shared" si="170"/>
        <v>0</v>
      </c>
      <c r="AV191" s="213"/>
      <c r="AW191" s="213"/>
      <c r="AX191" s="213"/>
      <c r="AY191" s="213"/>
      <c r="AZ191" s="213"/>
      <c r="BA191" s="213">
        <f t="shared" si="171"/>
        <v>0</v>
      </c>
      <c r="BB191" s="213">
        <f t="shared" si="172"/>
        <v>0</v>
      </c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64"/>
      <c r="BM191" s="54" t="s">
        <v>392</v>
      </c>
      <c r="BN191" s="57"/>
      <c r="BO191" s="235" t="s">
        <v>702</v>
      </c>
      <c r="BP191" s="10" t="s">
        <v>703</v>
      </c>
      <c r="BT191" s="10" t="e">
        <f>D191-#REF!-S191</f>
        <v>#REF!</v>
      </c>
      <c r="BU191" s="10" t="e">
        <f>D191-#REF!</f>
        <v>#REF!</v>
      </c>
      <c r="BV191" s="1" t="e">
        <f>F191-#REF!</f>
        <v>#REF!</v>
      </c>
    </row>
    <row r="192" spans="1:74" x14ac:dyDescent="0.2">
      <c r="A192" s="75"/>
      <c r="B192" s="159"/>
      <c r="C192" s="260" t="s">
        <v>234</v>
      </c>
      <c r="D192" s="225">
        <f t="shared" si="161"/>
        <v>72748</v>
      </c>
      <c r="E192" s="213">
        <f t="shared" si="162"/>
        <v>72748</v>
      </c>
      <c r="F192" s="213">
        <v>72748</v>
      </c>
      <c r="G192" s="213">
        <f t="shared" si="163"/>
        <v>72748</v>
      </c>
      <c r="H192" s="213">
        <f t="shared" si="164"/>
        <v>0</v>
      </c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>
        <v>0</v>
      </c>
      <c r="T192" s="213">
        <f t="shared" si="165"/>
        <v>0</v>
      </c>
      <c r="U192" s="213">
        <f t="shared" si="166"/>
        <v>0</v>
      </c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>
        <v>0</v>
      </c>
      <c r="AG192" s="213">
        <f t="shared" si="167"/>
        <v>0</v>
      </c>
      <c r="AH192" s="213">
        <f t="shared" si="168"/>
        <v>0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>
        <v>0</v>
      </c>
      <c r="AT192" s="213">
        <f t="shared" si="169"/>
        <v>0</v>
      </c>
      <c r="AU192" s="213">
        <f t="shared" si="170"/>
        <v>0</v>
      </c>
      <c r="AV192" s="213"/>
      <c r="AW192" s="213"/>
      <c r="AX192" s="213"/>
      <c r="AY192" s="213"/>
      <c r="AZ192" s="213"/>
      <c r="BA192" s="213">
        <f t="shared" si="171"/>
        <v>0</v>
      </c>
      <c r="BB192" s="213">
        <f t="shared" si="172"/>
        <v>0</v>
      </c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64"/>
      <c r="BM192" s="54" t="s">
        <v>393</v>
      </c>
      <c r="BN192" s="57"/>
      <c r="BO192" s="235" t="s">
        <v>700</v>
      </c>
      <c r="BP192" s="10" t="s">
        <v>701</v>
      </c>
      <c r="BT192" s="10" t="e">
        <f>D192-#REF!-S192</f>
        <v>#REF!</v>
      </c>
      <c r="BU192" s="10" t="e">
        <f>D192-#REF!</f>
        <v>#REF!</v>
      </c>
      <c r="BV192" s="1" t="e">
        <f>F192-#REF!</f>
        <v>#REF!</v>
      </c>
    </row>
    <row r="193" spans="1:74" s="130" customFormat="1" x14ac:dyDescent="0.2">
      <c r="A193" s="75"/>
      <c r="B193" s="159"/>
      <c r="C193" s="260" t="s">
        <v>677</v>
      </c>
      <c r="D193" s="225">
        <f t="shared" si="161"/>
        <v>7376</v>
      </c>
      <c r="E193" s="213">
        <f t="shared" si="162"/>
        <v>8456</v>
      </c>
      <c r="F193" s="213">
        <v>7376</v>
      </c>
      <c r="G193" s="213">
        <f t="shared" si="163"/>
        <v>8456</v>
      </c>
      <c r="H193" s="213">
        <f t="shared" si="164"/>
        <v>1080</v>
      </c>
      <c r="I193" s="213"/>
      <c r="J193" s="213"/>
      <c r="K193" s="213"/>
      <c r="L193" s="213"/>
      <c r="M193" s="213">
        <v>1080</v>
      </c>
      <c r="N193" s="213"/>
      <c r="O193" s="213"/>
      <c r="P193" s="213"/>
      <c r="Q193" s="213"/>
      <c r="R193" s="213"/>
      <c r="S193" s="213">
        <v>0</v>
      </c>
      <c r="T193" s="213">
        <f t="shared" si="165"/>
        <v>0</v>
      </c>
      <c r="U193" s="213">
        <f t="shared" si="166"/>
        <v>0</v>
      </c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>
        <v>0</v>
      </c>
      <c r="AG193" s="213">
        <f t="shared" si="167"/>
        <v>0</v>
      </c>
      <c r="AH193" s="213">
        <f t="shared" si="168"/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>
        <v>0</v>
      </c>
      <c r="AT193" s="213">
        <f t="shared" si="169"/>
        <v>0</v>
      </c>
      <c r="AU193" s="213">
        <f t="shared" si="170"/>
        <v>0</v>
      </c>
      <c r="AV193" s="213"/>
      <c r="AW193" s="213"/>
      <c r="AX193" s="213"/>
      <c r="AY193" s="213"/>
      <c r="AZ193" s="213"/>
      <c r="BA193" s="213">
        <f t="shared" si="171"/>
        <v>0</v>
      </c>
      <c r="BB193" s="213">
        <f t="shared" si="172"/>
        <v>0</v>
      </c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64"/>
      <c r="BM193" s="54" t="s">
        <v>678</v>
      </c>
      <c r="BN193" s="57"/>
      <c r="BO193" s="235" t="s">
        <v>691</v>
      </c>
      <c r="BP193" s="235" t="s">
        <v>691</v>
      </c>
      <c r="BT193" s="10" t="e">
        <f>D193-#REF!-S193</f>
        <v>#REF!</v>
      </c>
      <c r="BU193" s="10" t="e">
        <f>D193-#REF!</f>
        <v>#REF!</v>
      </c>
      <c r="BV193" s="130" t="e">
        <f>F193-#REF!</f>
        <v>#REF!</v>
      </c>
    </row>
    <row r="194" spans="1:74" s="130" customFormat="1" ht="24" x14ac:dyDescent="0.2">
      <c r="A194" s="75"/>
      <c r="B194" s="159"/>
      <c r="C194" s="260" t="s">
        <v>680</v>
      </c>
      <c r="D194" s="225">
        <f t="shared" ref="D194:D217" si="215">F194+S194+AF194+AS194+AZ194</f>
        <v>8854</v>
      </c>
      <c r="E194" s="213">
        <f t="shared" ref="E194:E217" si="216">G194+T194+AG194+AT194+BA194</f>
        <v>9607</v>
      </c>
      <c r="F194" s="213">
        <v>8854</v>
      </c>
      <c r="G194" s="213">
        <f t="shared" ref="G194:G217" si="217">F194+H194</f>
        <v>9607</v>
      </c>
      <c r="H194" s="213">
        <f t="shared" ref="H194:H217" si="218">SUM(I194:R194)</f>
        <v>753</v>
      </c>
      <c r="I194" s="213"/>
      <c r="J194" s="213"/>
      <c r="K194" s="213"/>
      <c r="L194" s="213"/>
      <c r="M194" s="213">
        <v>753</v>
      </c>
      <c r="N194" s="213"/>
      <c r="O194" s="213"/>
      <c r="P194" s="213"/>
      <c r="Q194" s="213"/>
      <c r="R194" s="213"/>
      <c r="S194" s="213">
        <v>0</v>
      </c>
      <c r="T194" s="213">
        <f t="shared" ref="T194:T217" si="219">S194+U194</f>
        <v>0</v>
      </c>
      <c r="U194" s="213">
        <f t="shared" ref="U194:U217" si="220">SUM(V194:AE194)</f>
        <v>0</v>
      </c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>
        <v>0</v>
      </c>
      <c r="AG194" s="213">
        <f t="shared" ref="AG194:AG217" si="221">AF194+AH194</f>
        <v>0</v>
      </c>
      <c r="AH194" s="213">
        <f t="shared" ref="AH194:AH217" si="222">SUM(AI194:AR194)</f>
        <v>0</v>
      </c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>
        <v>0</v>
      </c>
      <c r="AT194" s="213">
        <f t="shared" ref="AT194:AT217" si="223">AS194+AU194</f>
        <v>0</v>
      </c>
      <c r="AU194" s="213">
        <f t="shared" ref="AU194:AU217" si="224">SUM(AV194:AY194)</f>
        <v>0</v>
      </c>
      <c r="AV194" s="213"/>
      <c r="AW194" s="213"/>
      <c r="AX194" s="213"/>
      <c r="AY194" s="213"/>
      <c r="AZ194" s="213"/>
      <c r="BA194" s="213">
        <f t="shared" ref="BA194:BA217" si="225">AZ194+BB194</f>
        <v>0</v>
      </c>
      <c r="BB194" s="213">
        <f t="shared" ref="BB194:BB217" si="226">SUM(BC194:BL194)</f>
        <v>0</v>
      </c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64"/>
      <c r="BM194" s="54" t="s">
        <v>681</v>
      </c>
      <c r="BN194" s="57"/>
      <c r="BO194" s="235" t="s">
        <v>691</v>
      </c>
      <c r="BP194" s="235" t="s">
        <v>691</v>
      </c>
      <c r="BT194" s="10" t="e">
        <f>D194-#REF!-S194</f>
        <v>#REF!</v>
      </c>
      <c r="BU194" s="10" t="e">
        <f>D194-#REF!</f>
        <v>#REF!</v>
      </c>
      <c r="BV194" s="130" t="e">
        <f>F194-#REF!</f>
        <v>#REF!</v>
      </c>
    </row>
    <row r="195" spans="1:74" ht="24" customHeight="1" x14ac:dyDescent="0.2">
      <c r="A195" s="75">
        <v>90009251357</v>
      </c>
      <c r="B195" s="158" t="s">
        <v>497</v>
      </c>
      <c r="C195" s="260" t="s">
        <v>222</v>
      </c>
      <c r="D195" s="225">
        <f t="shared" si="215"/>
        <v>409722</v>
      </c>
      <c r="E195" s="213">
        <f t="shared" si="216"/>
        <v>409722</v>
      </c>
      <c r="F195" s="213">
        <v>364902</v>
      </c>
      <c r="G195" s="213">
        <f t="shared" si="217"/>
        <v>364880</v>
      </c>
      <c r="H195" s="213">
        <f t="shared" si="218"/>
        <v>-22</v>
      </c>
      <c r="I195" s="213"/>
      <c r="J195" s="213"/>
      <c r="K195" s="213"/>
      <c r="L195" s="213"/>
      <c r="M195" s="213">
        <v>-22</v>
      </c>
      <c r="N195" s="213"/>
      <c r="O195" s="213"/>
      <c r="P195" s="213"/>
      <c r="Q195" s="213"/>
      <c r="R195" s="213"/>
      <c r="S195" s="213">
        <v>44820</v>
      </c>
      <c r="T195" s="213">
        <f t="shared" si="219"/>
        <v>44820</v>
      </c>
      <c r="U195" s="213">
        <f t="shared" si="220"/>
        <v>0</v>
      </c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>
        <v>0</v>
      </c>
      <c r="AG195" s="213">
        <f t="shared" si="221"/>
        <v>22</v>
      </c>
      <c r="AH195" s="213">
        <f t="shared" si="222"/>
        <v>22</v>
      </c>
      <c r="AI195" s="213">
        <v>22</v>
      </c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>
        <v>0</v>
      </c>
      <c r="AT195" s="213">
        <f t="shared" si="223"/>
        <v>0</v>
      </c>
      <c r="AU195" s="213">
        <f t="shared" si="224"/>
        <v>0</v>
      </c>
      <c r="AV195" s="213"/>
      <c r="AW195" s="213"/>
      <c r="AX195" s="213"/>
      <c r="AY195" s="213"/>
      <c r="AZ195" s="213"/>
      <c r="BA195" s="213">
        <f t="shared" si="225"/>
        <v>0</v>
      </c>
      <c r="BB195" s="213">
        <f t="shared" si="226"/>
        <v>0</v>
      </c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64"/>
      <c r="BM195" s="54" t="s">
        <v>394</v>
      </c>
      <c r="BN195" s="57"/>
      <c r="BO195" s="235" t="s">
        <v>702</v>
      </c>
      <c r="BP195" s="10" t="s">
        <v>703</v>
      </c>
      <c r="BT195" s="10" t="e">
        <f>D195-#REF!-S195</f>
        <v>#REF!</v>
      </c>
      <c r="BU195" s="10" t="e">
        <f>D195-#REF!</f>
        <v>#REF!</v>
      </c>
      <c r="BV195" s="1" t="e">
        <f>F195-#REF!</f>
        <v>#REF!</v>
      </c>
    </row>
    <row r="196" spans="1:74" ht="12.75" x14ac:dyDescent="0.2">
      <c r="A196" s="75"/>
      <c r="B196" s="160"/>
      <c r="C196" s="260" t="s">
        <v>234</v>
      </c>
      <c r="D196" s="225">
        <f t="shared" si="215"/>
        <v>38184</v>
      </c>
      <c r="E196" s="213">
        <f t="shared" si="216"/>
        <v>38184</v>
      </c>
      <c r="F196" s="213">
        <v>38184</v>
      </c>
      <c r="G196" s="213">
        <f t="shared" si="217"/>
        <v>38184</v>
      </c>
      <c r="H196" s="213">
        <f t="shared" si="218"/>
        <v>0</v>
      </c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>
        <v>0</v>
      </c>
      <c r="T196" s="213">
        <f t="shared" si="219"/>
        <v>0</v>
      </c>
      <c r="U196" s="213">
        <f t="shared" si="220"/>
        <v>0</v>
      </c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>
        <v>0</v>
      </c>
      <c r="AG196" s="213">
        <f t="shared" si="221"/>
        <v>0</v>
      </c>
      <c r="AH196" s="213">
        <f t="shared" si="222"/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>
        <v>0</v>
      </c>
      <c r="AT196" s="213">
        <f t="shared" si="223"/>
        <v>0</v>
      </c>
      <c r="AU196" s="213">
        <f t="shared" si="224"/>
        <v>0</v>
      </c>
      <c r="AV196" s="213"/>
      <c r="AW196" s="213"/>
      <c r="AX196" s="213"/>
      <c r="AY196" s="213"/>
      <c r="AZ196" s="213"/>
      <c r="BA196" s="213">
        <f t="shared" si="225"/>
        <v>0</v>
      </c>
      <c r="BB196" s="213">
        <f t="shared" si="226"/>
        <v>0</v>
      </c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64"/>
      <c r="BM196" s="54" t="s">
        <v>395</v>
      </c>
      <c r="BN196" s="57"/>
      <c r="BO196" s="235" t="s">
        <v>700</v>
      </c>
      <c r="BP196" s="10" t="s">
        <v>701</v>
      </c>
      <c r="BT196" s="10" t="e">
        <f>D196-#REF!-S196</f>
        <v>#REF!</v>
      </c>
      <c r="BU196" s="10" t="e">
        <f>D196-#REF!</f>
        <v>#REF!</v>
      </c>
      <c r="BV196" s="1" t="e">
        <f>F196-#REF!</f>
        <v>#REF!</v>
      </c>
    </row>
    <row r="197" spans="1:74" ht="24" customHeight="1" x14ac:dyDescent="0.2">
      <c r="A197" s="75">
        <v>90000051542</v>
      </c>
      <c r="B197" s="158" t="s">
        <v>20</v>
      </c>
      <c r="C197" s="260" t="s">
        <v>221</v>
      </c>
      <c r="D197" s="225">
        <f t="shared" si="215"/>
        <v>1650894</v>
      </c>
      <c r="E197" s="213">
        <f t="shared" si="216"/>
        <v>1651962</v>
      </c>
      <c r="F197" s="213">
        <v>495262</v>
      </c>
      <c r="G197" s="213">
        <f t="shared" si="217"/>
        <v>490638</v>
      </c>
      <c r="H197" s="213">
        <f t="shared" si="218"/>
        <v>-4624</v>
      </c>
      <c r="I197" s="213"/>
      <c r="J197" s="213"/>
      <c r="K197" s="213"/>
      <c r="L197" s="213"/>
      <c r="M197" s="213">
        <v>-4624</v>
      </c>
      <c r="N197" s="213"/>
      <c r="O197" s="213"/>
      <c r="P197" s="213"/>
      <c r="Q197" s="213"/>
      <c r="R197" s="213"/>
      <c r="S197" s="213">
        <v>1122793</v>
      </c>
      <c r="T197" s="213">
        <f t="shared" si="219"/>
        <v>1122793</v>
      </c>
      <c r="U197" s="213">
        <f t="shared" si="220"/>
        <v>0</v>
      </c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>
        <v>32839</v>
      </c>
      <c r="AG197" s="213">
        <f t="shared" si="221"/>
        <v>37831</v>
      </c>
      <c r="AH197" s="213">
        <f t="shared" si="222"/>
        <v>4992</v>
      </c>
      <c r="AI197" s="213">
        <v>4992</v>
      </c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>
        <v>0</v>
      </c>
      <c r="AT197" s="213">
        <f t="shared" si="223"/>
        <v>700</v>
      </c>
      <c r="AU197" s="213">
        <f t="shared" si="224"/>
        <v>700</v>
      </c>
      <c r="AV197" s="213">
        <v>700</v>
      </c>
      <c r="AW197" s="213"/>
      <c r="AX197" s="213"/>
      <c r="AY197" s="213"/>
      <c r="AZ197" s="213"/>
      <c r="BA197" s="213">
        <f t="shared" si="225"/>
        <v>0</v>
      </c>
      <c r="BB197" s="213">
        <f t="shared" si="226"/>
        <v>0</v>
      </c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64"/>
      <c r="BM197" s="54" t="s">
        <v>396</v>
      </c>
      <c r="BN197" s="57"/>
      <c r="BO197" s="235" t="s">
        <v>698</v>
      </c>
      <c r="BP197" s="10" t="s">
        <v>699</v>
      </c>
      <c r="BT197" s="10" t="e">
        <f>D197-#REF!-S197</f>
        <v>#REF!</v>
      </c>
      <c r="BU197" s="10" t="e">
        <f>D197-#REF!</f>
        <v>#REF!</v>
      </c>
      <c r="BV197" s="1" t="e">
        <f>F197-#REF!</f>
        <v>#REF!</v>
      </c>
    </row>
    <row r="198" spans="1:74" x14ac:dyDescent="0.2">
      <c r="A198" s="75"/>
      <c r="B198" s="159"/>
      <c r="C198" s="260" t="s">
        <v>234</v>
      </c>
      <c r="D198" s="225">
        <f t="shared" si="215"/>
        <v>213725</v>
      </c>
      <c r="E198" s="213">
        <f t="shared" si="216"/>
        <v>213726</v>
      </c>
      <c r="F198" s="213">
        <v>187459</v>
      </c>
      <c r="G198" s="213">
        <f t="shared" si="217"/>
        <v>187459</v>
      </c>
      <c r="H198" s="213">
        <f t="shared" si="218"/>
        <v>0</v>
      </c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>
        <v>26266</v>
      </c>
      <c r="T198" s="213">
        <f t="shared" si="219"/>
        <v>26267</v>
      </c>
      <c r="U198" s="213">
        <f t="shared" si="220"/>
        <v>1</v>
      </c>
      <c r="V198" s="213">
        <v>1</v>
      </c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>
        <v>0</v>
      </c>
      <c r="AG198" s="213">
        <f t="shared" si="221"/>
        <v>0</v>
      </c>
      <c r="AH198" s="213">
        <f t="shared" si="222"/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>
        <v>0</v>
      </c>
      <c r="AT198" s="213">
        <f t="shared" si="223"/>
        <v>0</v>
      </c>
      <c r="AU198" s="213">
        <f t="shared" si="224"/>
        <v>0</v>
      </c>
      <c r="AV198" s="213"/>
      <c r="AW198" s="213"/>
      <c r="AX198" s="213"/>
      <c r="AY198" s="213"/>
      <c r="AZ198" s="213"/>
      <c r="BA198" s="213">
        <f t="shared" si="225"/>
        <v>0</v>
      </c>
      <c r="BB198" s="213">
        <f t="shared" si="226"/>
        <v>0</v>
      </c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64"/>
      <c r="BM198" s="54" t="s">
        <v>397</v>
      </c>
      <c r="BN198" s="57"/>
      <c r="BO198" s="235" t="s">
        <v>700</v>
      </c>
      <c r="BP198" s="10" t="s">
        <v>701</v>
      </c>
      <c r="BT198" s="10" t="e">
        <f>D198-#REF!-S198</f>
        <v>#REF!</v>
      </c>
      <c r="BU198" s="10" t="e">
        <f>D198-#REF!</f>
        <v>#REF!</v>
      </c>
      <c r="BV198" s="1" t="e">
        <f>F198-#REF!</f>
        <v>#REF!</v>
      </c>
    </row>
    <row r="199" spans="1:74" s="130" customFormat="1" x14ac:dyDescent="0.2">
      <c r="A199" s="75"/>
      <c r="B199" s="159"/>
      <c r="C199" s="260" t="s">
        <v>670</v>
      </c>
      <c r="D199" s="225">
        <f t="shared" si="215"/>
        <v>20864</v>
      </c>
      <c r="E199" s="213">
        <f t="shared" si="216"/>
        <v>27139</v>
      </c>
      <c r="F199" s="213">
        <v>20864</v>
      </c>
      <c r="G199" s="213">
        <f t="shared" si="217"/>
        <v>27139</v>
      </c>
      <c r="H199" s="213">
        <f t="shared" si="218"/>
        <v>6275</v>
      </c>
      <c r="I199" s="213"/>
      <c r="J199" s="213"/>
      <c r="K199" s="213"/>
      <c r="L199" s="213"/>
      <c r="M199" s="213">
        <v>6275</v>
      </c>
      <c r="N199" s="213"/>
      <c r="O199" s="213"/>
      <c r="P199" s="213"/>
      <c r="Q199" s="213"/>
      <c r="R199" s="213"/>
      <c r="S199" s="213">
        <v>0</v>
      </c>
      <c r="T199" s="213">
        <f t="shared" si="219"/>
        <v>0</v>
      </c>
      <c r="U199" s="213">
        <f t="shared" si="220"/>
        <v>0</v>
      </c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>
        <v>0</v>
      </c>
      <c r="AG199" s="213">
        <f t="shared" si="221"/>
        <v>0</v>
      </c>
      <c r="AH199" s="213">
        <f t="shared" si="222"/>
        <v>0</v>
      </c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>
        <v>0</v>
      </c>
      <c r="AT199" s="213">
        <f t="shared" si="223"/>
        <v>0</v>
      </c>
      <c r="AU199" s="213">
        <f t="shared" si="224"/>
        <v>0</v>
      </c>
      <c r="AV199" s="213"/>
      <c r="AW199" s="213"/>
      <c r="AX199" s="213"/>
      <c r="AY199" s="213"/>
      <c r="AZ199" s="213"/>
      <c r="BA199" s="213">
        <f t="shared" si="225"/>
        <v>0</v>
      </c>
      <c r="BB199" s="213">
        <f t="shared" si="226"/>
        <v>0</v>
      </c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64"/>
      <c r="BM199" s="54" t="s">
        <v>741</v>
      </c>
      <c r="BN199" s="57"/>
      <c r="BO199" s="235" t="s">
        <v>691</v>
      </c>
      <c r="BP199" s="235" t="s">
        <v>691</v>
      </c>
      <c r="BT199" s="10" t="e">
        <f>D199-#REF!-S199</f>
        <v>#REF!</v>
      </c>
      <c r="BU199" s="10" t="e">
        <f>D199-#REF!</f>
        <v>#REF!</v>
      </c>
      <c r="BV199" s="130" t="e">
        <f>F199-#REF!</f>
        <v>#REF!</v>
      </c>
    </row>
    <row r="200" spans="1:74" s="130" customFormat="1" ht="36" x14ac:dyDescent="0.2">
      <c r="A200" s="75"/>
      <c r="B200" s="159"/>
      <c r="C200" s="260" t="s">
        <v>676</v>
      </c>
      <c r="D200" s="225">
        <f t="shared" si="215"/>
        <v>14800</v>
      </c>
      <c r="E200" s="213">
        <f t="shared" si="216"/>
        <v>16658</v>
      </c>
      <c r="F200" s="213">
        <v>14800</v>
      </c>
      <c r="G200" s="213">
        <f t="shared" si="217"/>
        <v>16658</v>
      </c>
      <c r="H200" s="213">
        <f t="shared" si="218"/>
        <v>1858</v>
      </c>
      <c r="I200" s="213"/>
      <c r="J200" s="213"/>
      <c r="K200" s="213"/>
      <c r="L200" s="213"/>
      <c r="M200" s="213">
        <v>1858</v>
      </c>
      <c r="N200" s="213"/>
      <c r="O200" s="213"/>
      <c r="P200" s="213"/>
      <c r="Q200" s="213"/>
      <c r="R200" s="213"/>
      <c r="S200" s="213">
        <v>0</v>
      </c>
      <c r="T200" s="213">
        <f t="shared" si="219"/>
        <v>0</v>
      </c>
      <c r="U200" s="213">
        <f t="shared" si="220"/>
        <v>0</v>
      </c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>
        <v>0</v>
      </c>
      <c r="AG200" s="213">
        <f t="shared" si="221"/>
        <v>0</v>
      </c>
      <c r="AH200" s="213">
        <f t="shared" si="222"/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>
        <v>0</v>
      </c>
      <c r="AT200" s="213">
        <f t="shared" si="223"/>
        <v>0</v>
      </c>
      <c r="AU200" s="213">
        <f t="shared" si="224"/>
        <v>0</v>
      </c>
      <c r="AV200" s="213"/>
      <c r="AW200" s="213"/>
      <c r="AX200" s="213"/>
      <c r="AY200" s="213"/>
      <c r="AZ200" s="213"/>
      <c r="BA200" s="213">
        <f t="shared" si="225"/>
        <v>0</v>
      </c>
      <c r="BB200" s="213">
        <f t="shared" si="226"/>
        <v>0</v>
      </c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64"/>
      <c r="BM200" s="54" t="s">
        <v>742</v>
      </c>
      <c r="BN200" s="57"/>
      <c r="BO200" s="235" t="s">
        <v>691</v>
      </c>
      <c r="BP200" s="235" t="s">
        <v>691</v>
      </c>
      <c r="BT200" s="10" t="e">
        <f>D200-#REF!-S200</f>
        <v>#REF!</v>
      </c>
      <c r="BU200" s="10" t="e">
        <f>D200-#REF!</f>
        <v>#REF!</v>
      </c>
      <c r="BV200" s="130" t="e">
        <f>F200-#REF!</f>
        <v>#REF!</v>
      </c>
    </row>
    <row r="201" spans="1:74" s="130" customFormat="1" x14ac:dyDescent="0.2">
      <c r="A201" s="75"/>
      <c r="B201" s="159"/>
      <c r="C201" s="373" t="s">
        <v>794</v>
      </c>
      <c r="D201" s="225"/>
      <c r="E201" s="213">
        <f t="shared" si="216"/>
        <v>0</v>
      </c>
      <c r="F201" s="213"/>
      <c r="G201" s="213">
        <f t="shared" ref="G201" si="227">F201+H201</f>
        <v>3932</v>
      </c>
      <c r="H201" s="213">
        <f t="shared" ref="H201" si="228">SUM(I201:R201)</f>
        <v>3932</v>
      </c>
      <c r="I201" s="213"/>
      <c r="J201" s="213"/>
      <c r="K201" s="213"/>
      <c r="L201" s="213"/>
      <c r="M201" s="213">
        <v>3932</v>
      </c>
      <c r="N201" s="213"/>
      <c r="O201" s="213"/>
      <c r="P201" s="213"/>
      <c r="Q201" s="213"/>
      <c r="R201" s="213"/>
      <c r="S201" s="213"/>
      <c r="T201" s="213">
        <f t="shared" ref="T201" si="229">S201+U201</f>
        <v>0</v>
      </c>
      <c r="U201" s="213">
        <f t="shared" ref="U201" si="230">SUM(V201:AE201)</f>
        <v>0</v>
      </c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>
        <f t="shared" ref="AG201" si="231">AF201+AH201</f>
        <v>0</v>
      </c>
      <c r="AH201" s="213">
        <f t="shared" ref="AH201" si="232">SUM(AI201:AR201)</f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>
        <f t="shared" ref="AT201" si="233">AS201+AU201</f>
        <v>0</v>
      </c>
      <c r="AU201" s="213">
        <f t="shared" ref="AU201" si="234">SUM(AV201:AY201)</f>
        <v>0</v>
      </c>
      <c r="AV201" s="213"/>
      <c r="AW201" s="213"/>
      <c r="AX201" s="213"/>
      <c r="AY201" s="213"/>
      <c r="AZ201" s="213"/>
      <c r="BA201" s="213">
        <f t="shared" ref="BA201" si="235">AZ201+BB201</f>
        <v>-3932</v>
      </c>
      <c r="BB201" s="213">
        <f t="shared" ref="BB201" si="236">SUM(BC201:BL201)</f>
        <v>-3932</v>
      </c>
      <c r="BC201" s="213">
        <v>-3932</v>
      </c>
      <c r="BD201" s="213"/>
      <c r="BE201" s="213"/>
      <c r="BF201" s="213"/>
      <c r="BG201" s="213"/>
      <c r="BH201" s="213"/>
      <c r="BI201" s="213"/>
      <c r="BJ201" s="213"/>
      <c r="BK201" s="213"/>
      <c r="BL201" s="264"/>
      <c r="BM201" s="54" t="s">
        <v>795</v>
      </c>
      <c r="BN201" s="57"/>
      <c r="BO201" s="235"/>
      <c r="BP201" s="235"/>
      <c r="BT201" s="10"/>
      <c r="BU201" s="10"/>
    </row>
    <row r="202" spans="1:74" ht="24" customHeight="1" x14ac:dyDescent="0.2">
      <c r="A202" s="75">
        <v>90009251361</v>
      </c>
      <c r="B202" s="158" t="s">
        <v>194</v>
      </c>
      <c r="C202" s="260" t="s">
        <v>221</v>
      </c>
      <c r="D202" s="225">
        <f t="shared" si="215"/>
        <v>716270</v>
      </c>
      <c r="E202" s="213">
        <f t="shared" si="216"/>
        <v>718651</v>
      </c>
      <c r="F202" s="213">
        <v>519437</v>
      </c>
      <c r="G202" s="213">
        <f t="shared" si="217"/>
        <v>519437</v>
      </c>
      <c r="H202" s="213">
        <f t="shared" si="218"/>
        <v>0</v>
      </c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>
        <v>179052</v>
      </c>
      <c r="T202" s="213">
        <f t="shared" si="219"/>
        <v>179052</v>
      </c>
      <c r="U202" s="213">
        <f t="shared" si="220"/>
        <v>0</v>
      </c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>
        <v>17781</v>
      </c>
      <c r="AG202" s="213">
        <f t="shared" si="221"/>
        <v>20162</v>
      </c>
      <c r="AH202" s="213">
        <f t="shared" si="222"/>
        <v>2381</v>
      </c>
      <c r="AI202" s="213">
        <v>2381</v>
      </c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>
        <v>0</v>
      </c>
      <c r="AT202" s="213">
        <f t="shared" si="223"/>
        <v>0</v>
      </c>
      <c r="AU202" s="213">
        <f t="shared" si="224"/>
        <v>0</v>
      </c>
      <c r="AV202" s="213"/>
      <c r="AW202" s="213"/>
      <c r="AX202" s="213"/>
      <c r="AY202" s="213"/>
      <c r="AZ202" s="213"/>
      <c r="BA202" s="213">
        <f t="shared" si="225"/>
        <v>0</v>
      </c>
      <c r="BB202" s="213">
        <f t="shared" si="226"/>
        <v>0</v>
      </c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64"/>
      <c r="BM202" s="54" t="s">
        <v>723</v>
      </c>
      <c r="BN202" s="57"/>
      <c r="BO202" s="235" t="s">
        <v>698</v>
      </c>
      <c r="BP202" s="10" t="s">
        <v>699</v>
      </c>
      <c r="BT202" s="10" t="e">
        <f>D202-#REF!-S202</f>
        <v>#REF!</v>
      </c>
      <c r="BU202" s="10" t="e">
        <f>D202-#REF!</f>
        <v>#REF!</v>
      </c>
      <c r="BV202" s="1" t="e">
        <f>F202-#REF!</f>
        <v>#REF!</v>
      </c>
    </row>
    <row r="203" spans="1:74" x14ac:dyDescent="0.2">
      <c r="A203" s="75"/>
      <c r="B203" s="159"/>
      <c r="C203" s="260" t="s">
        <v>234</v>
      </c>
      <c r="D203" s="225">
        <f t="shared" si="215"/>
        <v>65447</v>
      </c>
      <c r="E203" s="213">
        <f t="shared" si="216"/>
        <v>65447</v>
      </c>
      <c r="F203" s="213">
        <v>53651</v>
      </c>
      <c r="G203" s="213">
        <f t="shared" si="217"/>
        <v>53651</v>
      </c>
      <c r="H203" s="213">
        <f t="shared" si="218"/>
        <v>0</v>
      </c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>
        <v>11796</v>
      </c>
      <c r="T203" s="213">
        <f t="shared" si="219"/>
        <v>11796</v>
      </c>
      <c r="U203" s="213">
        <f t="shared" si="220"/>
        <v>0</v>
      </c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>
        <v>0</v>
      </c>
      <c r="AG203" s="213">
        <f t="shared" si="221"/>
        <v>0</v>
      </c>
      <c r="AH203" s="213">
        <f t="shared" si="222"/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>
        <v>0</v>
      </c>
      <c r="AT203" s="213">
        <f t="shared" si="223"/>
        <v>0</v>
      </c>
      <c r="AU203" s="213">
        <f t="shared" si="224"/>
        <v>0</v>
      </c>
      <c r="AV203" s="213"/>
      <c r="AW203" s="213"/>
      <c r="AX203" s="213"/>
      <c r="AY203" s="213"/>
      <c r="AZ203" s="213"/>
      <c r="BA203" s="213">
        <f t="shared" si="225"/>
        <v>0</v>
      </c>
      <c r="BB203" s="213">
        <f t="shared" si="226"/>
        <v>0</v>
      </c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64"/>
      <c r="BM203" s="54" t="s">
        <v>724</v>
      </c>
      <c r="BN203" s="57"/>
      <c r="BO203" s="235" t="s">
        <v>700</v>
      </c>
      <c r="BP203" s="10" t="s">
        <v>701</v>
      </c>
      <c r="BT203" s="10" t="e">
        <f>D203-#REF!-S203</f>
        <v>#REF!</v>
      </c>
      <c r="BU203" s="10" t="e">
        <f>D203-#REF!</f>
        <v>#REF!</v>
      </c>
      <c r="BV203" s="1" t="e">
        <f>F203-#REF!</f>
        <v>#REF!</v>
      </c>
    </row>
    <row r="204" spans="1:74" ht="24" x14ac:dyDescent="0.2">
      <c r="A204" s="75">
        <v>90000051699</v>
      </c>
      <c r="B204" s="158" t="s">
        <v>195</v>
      </c>
      <c r="C204" s="260" t="s">
        <v>221</v>
      </c>
      <c r="D204" s="225">
        <f t="shared" si="215"/>
        <v>890708</v>
      </c>
      <c r="E204" s="213">
        <f t="shared" si="216"/>
        <v>891568</v>
      </c>
      <c r="F204" s="213">
        <v>669872</v>
      </c>
      <c r="G204" s="213">
        <f t="shared" si="217"/>
        <v>669872</v>
      </c>
      <c r="H204" s="213">
        <f t="shared" si="218"/>
        <v>0</v>
      </c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>
        <v>197404</v>
      </c>
      <c r="T204" s="213">
        <f t="shared" si="219"/>
        <v>197404</v>
      </c>
      <c r="U204" s="213">
        <f t="shared" si="220"/>
        <v>0</v>
      </c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>
        <v>23432</v>
      </c>
      <c r="AG204" s="213">
        <f t="shared" si="221"/>
        <v>24292</v>
      </c>
      <c r="AH204" s="213">
        <f t="shared" si="222"/>
        <v>860</v>
      </c>
      <c r="AI204" s="213">
        <v>860</v>
      </c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>
        <v>0</v>
      </c>
      <c r="AT204" s="213">
        <f t="shared" si="223"/>
        <v>0</v>
      </c>
      <c r="AU204" s="213">
        <f t="shared" si="224"/>
        <v>0</v>
      </c>
      <c r="AV204" s="213"/>
      <c r="AW204" s="213"/>
      <c r="AX204" s="213"/>
      <c r="AY204" s="213"/>
      <c r="AZ204" s="213"/>
      <c r="BA204" s="213">
        <f t="shared" si="225"/>
        <v>0</v>
      </c>
      <c r="BB204" s="213">
        <f t="shared" si="226"/>
        <v>0</v>
      </c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64"/>
      <c r="BM204" s="54" t="s">
        <v>398</v>
      </c>
      <c r="BN204" s="57"/>
      <c r="BO204" s="235" t="s">
        <v>698</v>
      </c>
      <c r="BP204" s="10" t="s">
        <v>699</v>
      </c>
      <c r="BT204" s="10" t="e">
        <f>D204-#REF!-S204</f>
        <v>#REF!</v>
      </c>
      <c r="BU204" s="10" t="e">
        <f>D204-#REF!</f>
        <v>#REF!</v>
      </c>
      <c r="BV204" s="1" t="e">
        <f>F204-#REF!</f>
        <v>#REF!</v>
      </c>
    </row>
    <row r="205" spans="1:74" x14ac:dyDescent="0.2">
      <c r="A205" s="75"/>
      <c r="B205" s="159"/>
      <c r="C205" s="260" t="s">
        <v>234</v>
      </c>
      <c r="D205" s="225">
        <f t="shared" si="215"/>
        <v>64288</v>
      </c>
      <c r="E205" s="213">
        <f t="shared" si="216"/>
        <v>64288</v>
      </c>
      <c r="F205" s="213">
        <v>53674</v>
      </c>
      <c r="G205" s="213">
        <f t="shared" si="217"/>
        <v>53674</v>
      </c>
      <c r="H205" s="213">
        <f t="shared" si="218"/>
        <v>0</v>
      </c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>
        <v>10614</v>
      </c>
      <c r="T205" s="213">
        <f t="shared" si="219"/>
        <v>10614</v>
      </c>
      <c r="U205" s="213">
        <f t="shared" si="220"/>
        <v>0</v>
      </c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>
        <v>0</v>
      </c>
      <c r="AG205" s="213">
        <f t="shared" si="221"/>
        <v>0</v>
      </c>
      <c r="AH205" s="213">
        <f t="shared" si="222"/>
        <v>0</v>
      </c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>
        <v>0</v>
      </c>
      <c r="AT205" s="213">
        <f t="shared" si="223"/>
        <v>0</v>
      </c>
      <c r="AU205" s="213">
        <f t="shared" si="224"/>
        <v>0</v>
      </c>
      <c r="AV205" s="213"/>
      <c r="AW205" s="213"/>
      <c r="AX205" s="213"/>
      <c r="AY205" s="213"/>
      <c r="AZ205" s="213"/>
      <c r="BA205" s="213">
        <f t="shared" si="225"/>
        <v>0</v>
      </c>
      <c r="BB205" s="213">
        <f t="shared" si="226"/>
        <v>0</v>
      </c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64"/>
      <c r="BM205" s="54" t="s">
        <v>399</v>
      </c>
      <c r="BN205" s="57"/>
      <c r="BO205" s="235" t="s">
        <v>700</v>
      </c>
      <c r="BP205" s="10" t="s">
        <v>701</v>
      </c>
      <c r="BT205" s="10" t="e">
        <f>D205-#REF!-S205</f>
        <v>#REF!</v>
      </c>
      <c r="BU205" s="10" t="e">
        <f>D205-#REF!</f>
        <v>#REF!</v>
      </c>
      <c r="BV205" s="1" t="e">
        <f>F205-#REF!</f>
        <v>#REF!</v>
      </c>
    </row>
    <row r="206" spans="1:74" ht="24" x14ac:dyDescent="0.2">
      <c r="A206" s="75">
        <v>90000051612</v>
      </c>
      <c r="B206" s="158" t="s">
        <v>196</v>
      </c>
      <c r="C206" s="260" t="s">
        <v>221</v>
      </c>
      <c r="D206" s="225">
        <f t="shared" si="215"/>
        <v>680299</v>
      </c>
      <c r="E206" s="213">
        <f t="shared" si="216"/>
        <v>680299</v>
      </c>
      <c r="F206" s="213">
        <v>335225</v>
      </c>
      <c r="G206" s="213">
        <f t="shared" si="217"/>
        <v>329546</v>
      </c>
      <c r="H206" s="213">
        <f t="shared" si="218"/>
        <v>-5679</v>
      </c>
      <c r="I206" s="213"/>
      <c r="J206" s="213"/>
      <c r="K206" s="213"/>
      <c r="L206" s="213"/>
      <c r="M206" s="213">
        <v>-5679</v>
      </c>
      <c r="N206" s="213"/>
      <c r="O206" s="213"/>
      <c r="P206" s="213"/>
      <c r="Q206" s="213"/>
      <c r="R206" s="213"/>
      <c r="S206" s="213">
        <v>333785</v>
      </c>
      <c r="T206" s="213">
        <f t="shared" si="219"/>
        <v>333785</v>
      </c>
      <c r="U206" s="213">
        <f t="shared" si="220"/>
        <v>0</v>
      </c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>
        <v>11289</v>
      </c>
      <c r="AG206" s="213">
        <f t="shared" si="221"/>
        <v>16968</v>
      </c>
      <c r="AH206" s="213">
        <f t="shared" si="222"/>
        <v>5679</v>
      </c>
      <c r="AI206" s="213">
        <v>5679</v>
      </c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>
        <v>0</v>
      </c>
      <c r="AT206" s="213">
        <f t="shared" si="223"/>
        <v>0</v>
      </c>
      <c r="AU206" s="213">
        <f t="shared" si="224"/>
        <v>0</v>
      </c>
      <c r="AV206" s="213"/>
      <c r="AW206" s="213"/>
      <c r="AX206" s="213"/>
      <c r="AY206" s="213"/>
      <c r="AZ206" s="213"/>
      <c r="BA206" s="213">
        <f t="shared" si="225"/>
        <v>0</v>
      </c>
      <c r="BB206" s="213">
        <f t="shared" si="226"/>
        <v>0</v>
      </c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64"/>
      <c r="BM206" s="54" t="s">
        <v>400</v>
      </c>
      <c r="BN206" s="57"/>
      <c r="BO206" s="235" t="s">
        <v>698</v>
      </c>
      <c r="BP206" s="10" t="s">
        <v>699</v>
      </c>
      <c r="BT206" s="10" t="e">
        <f>D206-#REF!-S206</f>
        <v>#REF!</v>
      </c>
      <c r="BU206" s="10" t="e">
        <f>D206-#REF!</f>
        <v>#REF!</v>
      </c>
      <c r="BV206" s="1" t="e">
        <f>F206-#REF!</f>
        <v>#REF!</v>
      </c>
    </row>
    <row r="207" spans="1:74" x14ac:dyDescent="0.2">
      <c r="A207" s="75"/>
      <c r="B207" s="159"/>
      <c r="C207" s="260" t="s">
        <v>234</v>
      </c>
      <c r="D207" s="225">
        <f t="shared" si="215"/>
        <v>77557</v>
      </c>
      <c r="E207" s="213">
        <f t="shared" si="216"/>
        <v>77557</v>
      </c>
      <c r="F207" s="213">
        <v>64197</v>
      </c>
      <c r="G207" s="213">
        <f t="shared" si="217"/>
        <v>64197</v>
      </c>
      <c r="H207" s="213">
        <f t="shared" si="218"/>
        <v>0</v>
      </c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>
        <v>13360</v>
      </c>
      <c r="T207" s="213">
        <f t="shared" si="219"/>
        <v>13360</v>
      </c>
      <c r="U207" s="213">
        <f t="shared" si="220"/>
        <v>0</v>
      </c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>
        <v>0</v>
      </c>
      <c r="AG207" s="213">
        <f t="shared" si="221"/>
        <v>0</v>
      </c>
      <c r="AH207" s="213">
        <f t="shared" si="222"/>
        <v>0</v>
      </c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>
        <v>0</v>
      </c>
      <c r="AT207" s="213">
        <f t="shared" si="223"/>
        <v>0</v>
      </c>
      <c r="AU207" s="213">
        <f t="shared" si="224"/>
        <v>0</v>
      </c>
      <c r="AV207" s="213"/>
      <c r="AW207" s="213"/>
      <c r="AX207" s="213"/>
      <c r="AY207" s="213"/>
      <c r="AZ207" s="213"/>
      <c r="BA207" s="213">
        <f t="shared" si="225"/>
        <v>0</v>
      </c>
      <c r="BB207" s="213">
        <f t="shared" si="226"/>
        <v>0</v>
      </c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64"/>
      <c r="BM207" s="54" t="s">
        <v>401</v>
      </c>
      <c r="BN207" s="57"/>
      <c r="BO207" s="235" t="s">
        <v>700</v>
      </c>
      <c r="BP207" s="10" t="s">
        <v>701</v>
      </c>
      <c r="BT207" s="10" t="e">
        <f>D207-#REF!-S207</f>
        <v>#REF!</v>
      </c>
      <c r="BU207" s="10" t="e">
        <f>D207-#REF!</f>
        <v>#REF!</v>
      </c>
      <c r="BV207" s="1" t="e">
        <f>F207-#REF!</f>
        <v>#REF!</v>
      </c>
    </row>
    <row r="208" spans="1:74" s="126" customFormat="1" ht="24" x14ac:dyDescent="0.2">
      <c r="A208" s="75"/>
      <c r="B208" s="159"/>
      <c r="C208" s="260" t="s">
        <v>514</v>
      </c>
      <c r="D208" s="225">
        <f t="shared" si="215"/>
        <v>3669</v>
      </c>
      <c r="E208" s="213">
        <f t="shared" si="216"/>
        <v>3731</v>
      </c>
      <c r="F208" s="213">
        <v>3669</v>
      </c>
      <c r="G208" s="213">
        <f t="shared" si="217"/>
        <v>3731</v>
      </c>
      <c r="H208" s="213">
        <f t="shared" si="218"/>
        <v>62</v>
      </c>
      <c r="I208" s="213"/>
      <c r="J208" s="213"/>
      <c r="K208" s="213"/>
      <c r="L208" s="213"/>
      <c r="M208" s="213">
        <v>62</v>
      </c>
      <c r="N208" s="213"/>
      <c r="O208" s="213"/>
      <c r="P208" s="213"/>
      <c r="Q208" s="213"/>
      <c r="R208" s="213"/>
      <c r="S208" s="213">
        <v>0</v>
      </c>
      <c r="T208" s="213">
        <f t="shared" si="219"/>
        <v>0</v>
      </c>
      <c r="U208" s="213">
        <f t="shared" si="220"/>
        <v>0</v>
      </c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>
        <v>0</v>
      </c>
      <c r="AG208" s="213">
        <f t="shared" si="221"/>
        <v>0</v>
      </c>
      <c r="AH208" s="213">
        <f t="shared" si="222"/>
        <v>0</v>
      </c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>
        <v>0</v>
      </c>
      <c r="AT208" s="213">
        <f t="shared" si="223"/>
        <v>0</v>
      </c>
      <c r="AU208" s="213">
        <f t="shared" si="224"/>
        <v>0</v>
      </c>
      <c r="AV208" s="213"/>
      <c r="AW208" s="213"/>
      <c r="AX208" s="213"/>
      <c r="AY208" s="213"/>
      <c r="AZ208" s="213"/>
      <c r="BA208" s="213">
        <f t="shared" si="225"/>
        <v>0</v>
      </c>
      <c r="BB208" s="213">
        <f t="shared" si="226"/>
        <v>0</v>
      </c>
      <c r="BC208" s="213"/>
      <c r="BD208" s="213"/>
      <c r="BE208" s="213"/>
      <c r="BF208" s="213"/>
      <c r="BG208" s="213"/>
      <c r="BH208" s="213"/>
      <c r="BI208" s="213"/>
      <c r="BJ208" s="213"/>
      <c r="BK208" s="213"/>
      <c r="BL208" s="264"/>
      <c r="BM208" s="54" t="s">
        <v>725</v>
      </c>
      <c r="BN208" s="57"/>
      <c r="BO208" s="235" t="s">
        <v>691</v>
      </c>
      <c r="BP208" s="235" t="s">
        <v>691</v>
      </c>
      <c r="BT208" s="10" t="e">
        <f>D208-#REF!-S208</f>
        <v>#REF!</v>
      </c>
      <c r="BU208" s="10" t="e">
        <f>D208-#REF!</f>
        <v>#REF!</v>
      </c>
      <c r="BV208" s="126" t="e">
        <f>F208-#REF!</f>
        <v>#REF!</v>
      </c>
    </row>
    <row r="209" spans="1:74" ht="24" x14ac:dyDescent="0.2">
      <c r="A209" s="75">
        <v>90009251342</v>
      </c>
      <c r="B209" s="158" t="s">
        <v>668</v>
      </c>
      <c r="C209" s="260" t="s">
        <v>221</v>
      </c>
      <c r="D209" s="225">
        <f t="shared" si="215"/>
        <v>909244</v>
      </c>
      <c r="E209" s="213">
        <f t="shared" si="216"/>
        <v>910836</v>
      </c>
      <c r="F209" s="213">
        <v>38778</v>
      </c>
      <c r="G209" s="213">
        <f t="shared" si="217"/>
        <v>38778</v>
      </c>
      <c r="H209" s="213">
        <f t="shared" si="218"/>
        <v>0</v>
      </c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>
        <v>865793</v>
      </c>
      <c r="T209" s="213">
        <f t="shared" si="219"/>
        <v>867790</v>
      </c>
      <c r="U209" s="213">
        <f t="shared" si="220"/>
        <v>1997</v>
      </c>
      <c r="V209" s="213">
        <v>1997</v>
      </c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>
        <v>4673</v>
      </c>
      <c r="AG209" s="213">
        <f t="shared" si="221"/>
        <v>4268</v>
      </c>
      <c r="AH209" s="213">
        <f t="shared" si="222"/>
        <v>-405</v>
      </c>
      <c r="AI209" s="213">
        <v>-405</v>
      </c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>
        <v>0</v>
      </c>
      <c r="AT209" s="213">
        <f t="shared" si="223"/>
        <v>0</v>
      </c>
      <c r="AU209" s="213">
        <f t="shared" si="224"/>
        <v>0</v>
      </c>
      <c r="AV209" s="213"/>
      <c r="AW209" s="213"/>
      <c r="AX209" s="213"/>
      <c r="AY209" s="213"/>
      <c r="AZ209" s="213"/>
      <c r="BA209" s="213">
        <f t="shared" si="225"/>
        <v>0</v>
      </c>
      <c r="BB209" s="213">
        <f t="shared" si="226"/>
        <v>0</v>
      </c>
      <c r="BC209" s="213"/>
      <c r="BD209" s="213"/>
      <c r="BE209" s="213"/>
      <c r="BF209" s="213"/>
      <c r="BG209" s="213"/>
      <c r="BH209" s="213"/>
      <c r="BI209" s="213"/>
      <c r="BJ209" s="213"/>
      <c r="BK209" s="213"/>
      <c r="BL209" s="264"/>
      <c r="BM209" s="54" t="s">
        <v>402</v>
      </c>
      <c r="BN209" s="57"/>
      <c r="BO209" s="235" t="s">
        <v>698</v>
      </c>
      <c r="BP209" s="10" t="s">
        <v>699</v>
      </c>
      <c r="BT209" s="10" t="e">
        <f>D209-#REF!-S209</f>
        <v>#REF!</v>
      </c>
      <c r="BU209" s="10" t="e">
        <f>D209-#REF!</f>
        <v>#REF!</v>
      </c>
      <c r="BV209" s="1" t="e">
        <f>F209-#REF!</f>
        <v>#REF!</v>
      </c>
    </row>
    <row r="210" spans="1:74" ht="24" customHeight="1" x14ac:dyDescent="0.2">
      <c r="A210" s="75">
        <v>90009249367</v>
      </c>
      <c r="B210" s="158" t="s">
        <v>273</v>
      </c>
      <c r="C210" s="260" t="s">
        <v>235</v>
      </c>
      <c r="D210" s="225">
        <f t="shared" si="215"/>
        <v>1466179</v>
      </c>
      <c r="E210" s="213">
        <f t="shared" si="216"/>
        <v>1453637</v>
      </c>
      <c r="F210" s="213">
        <v>935305</v>
      </c>
      <c r="G210" s="213">
        <f t="shared" si="217"/>
        <v>935723</v>
      </c>
      <c r="H210" s="213">
        <f t="shared" si="218"/>
        <v>418</v>
      </c>
      <c r="I210" s="213"/>
      <c r="J210" s="213"/>
      <c r="K210" s="213"/>
      <c r="L210" s="213"/>
      <c r="M210" s="213">
        <v>418</v>
      </c>
      <c r="N210" s="213"/>
      <c r="O210" s="213"/>
      <c r="P210" s="213"/>
      <c r="Q210" s="213"/>
      <c r="R210" s="213"/>
      <c r="S210" s="213">
        <v>478523</v>
      </c>
      <c r="T210" s="213">
        <f t="shared" si="219"/>
        <v>464409</v>
      </c>
      <c r="U210" s="213">
        <f t="shared" si="220"/>
        <v>-14114</v>
      </c>
      <c r="V210" s="213">
        <v>-14114</v>
      </c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>
        <v>51261</v>
      </c>
      <c r="AG210" s="213">
        <f t="shared" si="221"/>
        <v>52715</v>
      </c>
      <c r="AH210" s="213">
        <f t="shared" si="222"/>
        <v>1454</v>
      </c>
      <c r="AI210" s="213">
        <v>1454</v>
      </c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>
        <v>1090</v>
      </c>
      <c r="AT210" s="213">
        <f t="shared" si="223"/>
        <v>1090</v>
      </c>
      <c r="AU210" s="213">
        <f t="shared" si="224"/>
        <v>0</v>
      </c>
      <c r="AV210" s="213"/>
      <c r="AW210" s="213"/>
      <c r="AX210" s="213"/>
      <c r="AY210" s="213"/>
      <c r="AZ210" s="213"/>
      <c r="BA210" s="213">
        <f t="shared" si="225"/>
        <v>-300</v>
      </c>
      <c r="BB210" s="213">
        <f t="shared" si="226"/>
        <v>-300</v>
      </c>
      <c r="BC210" s="213">
        <v>-300</v>
      </c>
      <c r="BD210" s="213"/>
      <c r="BE210" s="213"/>
      <c r="BF210" s="213"/>
      <c r="BG210" s="213"/>
      <c r="BH210" s="213"/>
      <c r="BI210" s="213"/>
      <c r="BJ210" s="213"/>
      <c r="BK210" s="213"/>
      <c r="BL210" s="264"/>
      <c r="BM210" s="54" t="s">
        <v>403</v>
      </c>
      <c r="BN210" s="57"/>
      <c r="BO210" s="235" t="s">
        <v>692</v>
      </c>
      <c r="BP210" s="10" t="s">
        <v>693</v>
      </c>
      <c r="BT210" s="10" t="e">
        <f>D210-#REF!-S210</f>
        <v>#REF!</v>
      </c>
      <c r="BU210" s="10" t="e">
        <f>D210-#REF!</f>
        <v>#REF!</v>
      </c>
      <c r="BV210" s="1" t="e">
        <f>F210-#REF!</f>
        <v>#REF!</v>
      </c>
    </row>
    <row r="211" spans="1:74" s="71" customFormat="1" x14ac:dyDescent="0.2">
      <c r="A211" s="75"/>
      <c r="B211" s="159"/>
      <c r="C211" s="260" t="s">
        <v>241</v>
      </c>
      <c r="D211" s="225">
        <f t="shared" si="215"/>
        <v>380341</v>
      </c>
      <c r="E211" s="213">
        <f t="shared" si="216"/>
        <v>389566</v>
      </c>
      <c r="F211" s="213">
        <v>380341</v>
      </c>
      <c r="G211" s="213">
        <f t="shared" si="217"/>
        <v>389566</v>
      </c>
      <c r="H211" s="213">
        <f t="shared" si="218"/>
        <v>9225</v>
      </c>
      <c r="I211" s="213"/>
      <c r="J211" s="213"/>
      <c r="K211" s="213"/>
      <c r="L211" s="213"/>
      <c r="M211" s="213">
        <f>5582+3643</f>
        <v>9225</v>
      </c>
      <c r="N211" s="213"/>
      <c r="O211" s="213"/>
      <c r="P211" s="213"/>
      <c r="Q211" s="213"/>
      <c r="R211" s="213"/>
      <c r="S211" s="213">
        <v>0</v>
      </c>
      <c r="T211" s="213">
        <f t="shared" si="219"/>
        <v>0</v>
      </c>
      <c r="U211" s="213">
        <f t="shared" si="220"/>
        <v>0</v>
      </c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>
        <v>0</v>
      </c>
      <c r="AG211" s="213">
        <f t="shared" si="221"/>
        <v>0</v>
      </c>
      <c r="AH211" s="213">
        <f t="shared" si="222"/>
        <v>0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>
        <v>0</v>
      </c>
      <c r="AT211" s="213">
        <f t="shared" si="223"/>
        <v>0</v>
      </c>
      <c r="AU211" s="213">
        <f t="shared" si="224"/>
        <v>0</v>
      </c>
      <c r="AV211" s="213"/>
      <c r="AW211" s="213"/>
      <c r="AX211" s="213"/>
      <c r="AY211" s="213"/>
      <c r="AZ211" s="213"/>
      <c r="BA211" s="213">
        <f t="shared" si="225"/>
        <v>0</v>
      </c>
      <c r="BB211" s="213">
        <f t="shared" si="226"/>
        <v>0</v>
      </c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64"/>
      <c r="BM211" s="54" t="s">
        <v>726</v>
      </c>
      <c r="BN211" s="57" t="s">
        <v>481</v>
      </c>
      <c r="BO211" s="235" t="s">
        <v>692</v>
      </c>
      <c r="BP211" s="10" t="s">
        <v>693</v>
      </c>
      <c r="BT211" s="10" t="e">
        <f>D211-#REF!-S211</f>
        <v>#REF!</v>
      </c>
      <c r="BU211" s="10" t="e">
        <f>D211-#REF!</f>
        <v>#REF!</v>
      </c>
      <c r="BV211" s="71" t="e">
        <f>F211-#REF!</f>
        <v>#REF!</v>
      </c>
    </row>
    <row r="212" spans="1:74" ht="24" customHeight="1" x14ac:dyDescent="0.2">
      <c r="A212" s="75">
        <v>90000783949</v>
      </c>
      <c r="B212" s="158" t="s">
        <v>19</v>
      </c>
      <c r="C212" s="260" t="s">
        <v>221</v>
      </c>
      <c r="D212" s="225">
        <f t="shared" si="215"/>
        <v>694161</v>
      </c>
      <c r="E212" s="213">
        <f t="shared" si="216"/>
        <v>703022</v>
      </c>
      <c r="F212" s="213">
        <v>298691</v>
      </c>
      <c r="G212" s="213">
        <f t="shared" si="217"/>
        <v>298691</v>
      </c>
      <c r="H212" s="213">
        <f t="shared" si="218"/>
        <v>0</v>
      </c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>
        <v>391774</v>
      </c>
      <c r="T212" s="213">
        <f t="shared" si="219"/>
        <v>400592</v>
      </c>
      <c r="U212" s="213">
        <f t="shared" si="220"/>
        <v>8818</v>
      </c>
      <c r="V212" s="213">
        <v>8818</v>
      </c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>
        <v>3695</v>
      </c>
      <c r="AG212" s="213">
        <f t="shared" si="221"/>
        <v>3738</v>
      </c>
      <c r="AH212" s="213">
        <f t="shared" si="222"/>
        <v>43</v>
      </c>
      <c r="AI212" s="213">
        <v>43</v>
      </c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>
        <v>1</v>
      </c>
      <c r="AT212" s="213">
        <f t="shared" si="223"/>
        <v>1</v>
      </c>
      <c r="AU212" s="213">
        <f t="shared" si="224"/>
        <v>0</v>
      </c>
      <c r="AV212" s="213"/>
      <c r="AW212" s="213"/>
      <c r="AX212" s="213"/>
      <c r="AY212" s="213"/>
      <c r="AZ212" s="213"/>
      <c r="BA212" s="213">
        <f t="shared" si="225"/>
        <v>0</v>
      </c>
      <c r="BB212" s="213">
        <f t="shared" si="226"/>
        <v>0</v>
      </c>
      <c r="BC212" s="213"/>
      <c r="BD212" s="213"/>
      <c r="BE212" s="213"/>
      <c r="BF212" s="213"/>
      <c r="BG212" s="213"/>
      <c r="BH212" s="213"/>
      <c r="BI212" s="213"/>
      <c r="BJ212" s="213"/>
      <c r="BK212" s="213"/>
      <c r="BL212" s="264"/>
      <c r="BM212" s="54" t="s">
        <v>404</v>
      </c>
      <c r="BN212" s="57"/>
      <c r="BO212" s="235" t="s">
        <v>698</v>
      </c>
      <c r="BP212" s="10" t="s">
        <v>699</v>
      </c>
      <c r="BT212" s="10" t="e">
        <f>D212-#REF!-S212</f>
        <v>#REF!</v>
      </c>
      <c r="BU212" s="10" t="e">
        <f>D212-#REF!</f>
        <v>#REF!</v>
      </c>
      <c r="BV212" s="1" t="e">
        <f>F212-#REF!</f>
        <v>#REF!</v>
      </c>
    </row>
    <row r="213" spans="1:74" ht="12.75" x14ac:dyDescent="0.2">
      <c r="A213" s="75"/>
      <c r="B213" s="160"/>
      <c r="C213" s="260" t="s">
        <v>234</v>
      </c>
      <c r="D213" s="225">
        <f t="shared" si="215"/>
        <v>57612</v>
      </c>
      <c r="E213" s="213">
        <f t="shared" si="216"/>
        <v>57613</v>
      </c>
      <c r="F213" s="213">
        <v>50130</v>
      </c>
      <c r="G213" s="213">
        <f t="shared" si="217"/>
        <v>50130</v>
      </c>
      <c r="H213" s="213">
        <f t="shared" si="218"/>
        <v>0</v>
      </c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>
        <v>7482</v>
      </c>
      <c r="T213" s="213">
        <f t="shared" si="219"/>
        <v>7483</v>
      </c>
      <c r="U213" s="213">
        <f t="shared" si="220"/>
        <v>1</v>
      </c>
      <c r="V213" s="213">
        <v>1</v>
      </c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>
        <v>0</v>
      </c>
      <c r="AG213" s="213">
        <f t="shared" si="221"/>
        <v>0</v>
      </c>
      <c r="AH213" s="213">
        <f t="shared" si="222"/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>
        <v>0</v>
      </c>
      <c r="AT213" s="213">
        <f t="shared" si="223"/>
        <v>0</v>
      </c>
      <c r="AU213" s="213">
        <f t="shared" si="224"/>
        <v>0</v>
      </c>
      <c r="AV213" s="213"/>
      <c r="AW213" s="213"/>
      <c r="AX213" s="213"/>
      <c r="AY213" s="213"/>
      <c r="AZ213" s="213"/>
      <c r="BA213" s="213">
        <f t="shared" si="225"/>
        <v>0</v>
      </c>
      <c r="BB213" s="213">
        <f t="shared" si="226"/>
        <v>0</v>
      </c>
      <c r="BC213" s="213"/>
      <c r="BD213" s="213"/>
      <c r="BE213" s="213"/>
      <c r="BF213" s="213"/>
      <c r="BG213" s="213"/>
      <c r="BH213" s="213"/>
      <c r="BI213" s="213"/>
      <c r="BJ213" s="213"/>
      <c r="BK213" s="213"/>
      <c r="BL213" s="264"/>
      <c r="BM213" s="54" t="s">
        <v>405</v>
      </c>
      <c r="BN213" s="57"/>
      <c r="BO213" s="235" t="s">
        <v>700</v>
      </c>
      <c r="BP213" s="10" t="s">
        <v>701</v>
      </c>
      <c r="BT213" s="10" t="e">
        <f>D213-#REF!-S213</f>
        <v>#REF!</v>
      </c>
      <c r="BU213" s="10" t="e">
        <f>D213-#REF!</f>
        <v>#REF!</v>
      </c>
      <c r="BV213" s="1" t="e">
        <f>F213-#REF!</f>
        <v>#REF!</v>
      </c>
    </row>
    <row r="214" spans="1:74" s="130" customFormat="1" ht="24" x14ac:dyDescent="0.2">
      <c r="A214" s="75"/>
      <c r="B214" s="160"/>
      <c r="C214" s="260" t="s">
        <v>658</v>
      </c>
      <c r="D214" s="225">
        <f t="shared" si="215"/>
        <v>20569</v>
      </c>
      <c r="E214" s="213">
        <f t="shared" si="216"/>
        <v>20569</v>
      </c>
      <c r="F214" s="213">
        <v>20569</v>
      </c>
      <c r="G214" s="213">
        <f t="shared" si="217"/>
        <v>20569</v>
      </c>
      <c r="H214" s="213">
        <f t="shared" si="218"/>
        <v>0</v>
      </c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>
        <v>0</v>
      </c>
      <c r="T214" s="213">
        <f t="shared" si="219"/>
        <v>0</v>
      </c>
      <c r="U214" s="213">
        <f t="shared" si="220"/>
        <v>0</v>
      </c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>
        <v>0</v>
      </c>
      <c r="AG214" s="213">
        <f t="shared" si="221"/>
        <v>0</v>
      </c>
      <c r="AH214" s="213">
        <f t="shared" si="222"/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>
        <v>0</v>
      </c>
      <c r="AT214" s="213">
        <f t="shared" si="223"/>
        <v>0</v>
      </c>
      <c r="AU214" s="213">
        <f t="shared" si="224"/>
        <v>0</v>
      </c>
      <c r="AV214" s="213"/>
      <c r="AW214" s="213"/>
      <c r="AX214" s="213"/>
      <c r="AY214" s="213"/>
      <c r="AZ214" s="213"/>
      <c r="BA214" s="213">
        <f t="shared" si="225"/>
        <v>0</v>
      </c>
      <c r="BB214" s="213">
        <f t="shared" si="226"/>
        <v>0</v>
      </c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64"/>
      <c r="BM214" s="54" t="s">
        <v>727</v>
      </c>
      <c r="BN214" s="57"/>
      <c r="BO214" s="235" t="s">
        <v>691</v>
      </c>
      <c r="BP214" s="235" t="s">
        <v>691</v>
      </c>
      <c r="BT214" s="10" t="e">
        <f>D214-#REF!-S214</f>
        <v>#REF!</v>
      </c>
      <c r="BU214" s="10" t="e">
        <f>D214-#REF!</f>
        <v>#REF!</v>
      </c>
      <c r="BV214" s="130" t="e">
        <f>F214-#REF!</f>
        <v>#REF!</v>
      </c>
    </row>
    <row r="215" spans="1:74" s="130" customFormat="1" ht="24" x14ac:dyDescent="0.2">
      <c r="A215" s="75"/>
      <c r="B215" s="160"/>
      <c r="C215" s="371" t="s">
        <v>788</v>
      </c>
      <c r="D215" s="225"/>
      <c r="E215" s="213">
        <f t="shared" si="216"/>
        <v>1</v>
      </c>
      <c r="F215" s="213"/>
      <c r="G215" s="213">
        <f t="shared" ref="G215" si="237">F215+H215</f>
        <v>2720</v>
      </c>
      <c r="H215" s="213">
        <f t="shared" ref="H215" si="238">SUM(I215:R215)</f>
        <v>2720</v>
      </c>
      <c r="I215" s="213"/>
      <c r="J215" s="213"/>
      <c r="K215" s="213"/>
      <c r="L215" s="213"/>
      <c r="M215" s="213">
        <v>2720</v>
      </c>
      <c r="N215" s="213"/>
      <c r="O215" s="213"/>
      <c r="P215" s="213"/>
      <c r="Q215" s="213"/>
      <c r="R215" s="213"/>
      <c r="S215" s="213"/>
      <c r="T215" s="213">
        <f t="shared" ref="T215" si="239">S215+U215</f>
        <v>0</v>
      </c>
      <c r="U215" s="213">
        <f t="shared" ref="U215" si="240">SUM(V215:AE215)</f>
        <v>0</v>
      </c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>
        <f t="shared" ref="AG215" si="241">AF215+AH215</f>
        <v>0</v>
      </c>
      <c r="AH215" s="213">
        <f t="shared" ref="AH215" si="242">SUM(AI215:AR215)</f>
        <v>0</v>
      </c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>
        <f t="shared" ref="AT215" si="243">AS215+AU215</f>
        <v>0</v>
      </c>
      <c r="AU215" s="213">
        <f t="shared" ref="AU215" si="244">SUM(AV215:AY215)</f>
        <v>0</v>
      </c>
      <c r="AV215" s="213"/>
      <c r="AW215" s="213"/>
      <c r="AX215" s="213"/>
      <c r="AY215" s="213"/>
      <c r="AZ215" s="213"/>
      <c r="BA215" s="213">
        <f t="shared" ref="BA215" si="245">AZ215+BB215</f>
        <v>-2719</v>
      </c>
      <c r="BB215" s="213">
        <f t="shared" ref="BB215" si="246">SUM(BC215:BL215)</f>
        <v>-2719</v>
      </c>
      <c r="BC215" s="213">
        <v>-2719</v>
      </c>
      <c r="BD215" s="213"/>
      <c r="BE215" s="213"/>
      <c r="BF215" s="213"/>
      <c r="BG215" s="213"/>
      <c r="BH215" s="213"/>
      <c r="BI215" s="213"/>
      <c r="BJ215" s="213"/>
      <c r="BK215" s="213"/>
      <c r="BL215" s="264"/>
      <c r="BM215" s="54" t="s">
        <v>789</v>
      </c>
      <c r="BN215" s="57"/>
      <c r="BO215" s="235"/>
      <c r="BP215" s="235"/>
      <c r="BT215" s="10"/>
      <c r="BU215" s="10"/>
    </row>
    <row r="216" spans="1:74" s="130" customFormat="1" ht="36" x14ac:dyDescent="0.2">
      <c r="A216" s="75"/>
      <c r="B216" s="160"/>
      <c r="C216" s="371" t="s">
        <v>791</v>
      </c>
      <c r="D216" s="225"/>
      <c r="E216" s="213">
        <f t="shared" si="216"/>
        <v>9</v>
      </c>
      <c r="F216" s="213"/>
      <c r="G216" s="213">
        <f t="shared" ref="G216" si="247">F216+H216</f>
        <v>6793</v>
      </c>
      <c r="H216" s="213">
        <f t="shared" ref="H216" si="248">SUM(I216:R216)</f>
        <v>6793</v>
      </c>
      <c r="I216" s="213"/>
      <c r="J216" s="213"/>
      <c r="K216" s="213"/>
      <c r="L216" s="213"/>
      <c r="M216" s="213">
        <v>6793</v>
      </c>
      <c r="N216" s="213"/>
      <c r="O216" s="213"/>
      <c r="P216" s="213"/>
      <c r="Q216" s="213"/>
      <c r="R216" s="213"/>
      <c r="S216" s="213"/>
      <c r="T216" s="213">
        <f t="shared" ref="T216" si="249">S216+U216</f>
        <v>0</v>
      </c>
      <c r="U216" s="213">
        <f t="shared" ref="U216" si="250">SUM(V216:AE216)</f>
        <v>0</v>
      </c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>
        <f t="shared" ref="AG216" si="251">AF216+AH216</f>
        <v>0</v>
      </c>
      <c r="AH216" s="213">
        <f t="shared" ref="AH216" si="252">SUM(AI216:AR216)</f>
        <v>0</v>
      </c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>
        <f t="shared" ref="AT216" si="253">AS216+AU216</f>
        <v>0</v>
      </c>
      <c r="AU216" s="213">
        <f t="shared" ref="AU216" si="254">SUM(AV216:AY216)</f>
        <v>0</v>
      </c>
      <c r="AV216" s="213"/>
      <c r="AW216" s="213"/>
      <c r="AX216" s="213"/>
      <c r="AY216" s="213"/>
      <c r="AZ216" s="213"/>
      <c r="BA216" s="213">
        <f t="shared" ref="BA216" si="255">AZ216+BB216</f>
        <v>-6784</v>
      </c>
      <c r="BB216" s="213">
        <f t="shared" ref="BB216" si="256">SUM(BC216:BL216)</f>
        <v>-6784</v>
      </c>
      <c r="BC216" s="213">
        <v>-6784</v>
      </c>
      <c r="BD216" s="213"/>
      <c r="BE216" s="213"/>
      <c r="BF216" s="213"/>
      <c r="BG216" s="213"/>
      <c r="BH216" s="213"/>
      <c r="BI216" s="213"/>
      <c r="BJ216" s="213"/>
      <c r="BK216" s="213"/>
      <c r="BL216" s="264"/>
      <c r="BM216" s="54" t="s">
        <v>790</v>
      </c>
      <c r="BN216" s="57"/>
      <c r="BO216" s="235"/>
      <c r="BP216" s="235"/>
      <c r="BT216" s="10"/>
      <c r="BU216" s="10"/>
    </row>
    <row r="217" spans="1:74" s="74" customFormat="1" ht="24" x14ac:dyDescent="0.2">
      <c r="A217" s="75">
        <v>40008006745</v>
      </c>
      <c r="B217" s="158" t="s">
        <v>294</v>
      </c>
      <c r="C217" s="274" t="s">
        <v>234</v>
      </c>
      <c r="D217" s="225">
        <f t="shared" si="215"/>
        <v>13877</v>
      </c>
      <c r="E217" s="213">
        <f t="shared" si="216"/>
        <v>0</v>
      </c>
      <c r="F217" s="213">
        <v>0</v>
      </c>
      <c r="G217" s="213">
        <f t="shared" si="217"/>
        <v>0</v>
      </c>
      <c r="H217" s="213">
        <f t="shared" si="218"/>
        <v>0</v>
      </c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>
        <v>13877</v>
      </c>
      <c r="T217" s="213">
        <f t="shared" si="219"/>
        <v>0</v>
      </c>
      <c r="U217" s="213">
        <f t="shared" si="220"/>
        <v>-13877</v>
      </c>
      <c r="V217" s="213">
        <v>-13877</v>
      </c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>
        <v>0</v>
      </c>
      <c r="AG217" s="213">
        <f t="shared" si="221"/>
        <v>0</v>
      </c>
      <c r="AH217" s="213">
        <f t="shared" si="222"/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>
        <v>0</v>
      </c>
      <c r="AT217" s="213">
        <f t="shared" si="223"/>
        <v>0</v>
      </c>
      <c r="AU217" s="213">
        <f t="shared" si="224"/>
        <v>0</v>
      </c>
      <c r="AV217" s="213"/>
      <c r="AW217" s="213"/>
      <c r="AX217" s="213"/>
      <c r="AY217" s="213"/>
      <c r="AZ217" s="213"/>
      <c r="BA217" s="213">
        <f t="shared" si="225"/>
        <v>0</v>
      </c>
      <c r="BB217" s="213">
        <f t="shared" si="226"/>
        <v>0</v>
      </c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64"/>
      <c r="BM217" s="54" t="s">
        <v>629</v>
      </c>
      <c r="BN217" s="57"/>
      <c r="BO217" s="235" t="s">
        <v>694</v>
      </c>
      <c r="BP217" s="10" t="s">
        <v>695</v>
      </c>
      <c r="BT217" s="10" t="e">
        <f>D217-#REF!-S217</f>
        <v>#REF!</v>
      </c>
      <c r="BU217" s="10" t="e">
        <f>D217-#REF!</f>
        <v>#REF!</v>
      </c>
      <c r="BV217" s="74" t="e">
        <f>F217-#REF!</f>
        <v>#REF!</v>
      </c>
    </row>
    <row r="218" spans="1:74" ht="16.5" customHeight="1" thickBot="1" x14ac:dyDescent="0.25">
      <c r="A218" s="201"/>
      <c r="B218" s="142"/>
      <c r="C218" s="202"/>
      <c r="D218" s="230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19"/>
      <c r="BE218" s="219"/>
      <c r="BF218" s="219"/>
      <c r="BG218" s="219"/>
      <c r="BH218" s="219"/>
      <c r="BI218" s="219"/>
      <c r="BJ218" s="219"/>
      <c r="BK218" s="219"/>
      <c r="BL218" s="279"/>
      <c r="BM218" s="203"/>
      <c r="BN218" s="204"/>
      <c r="BT218" s="10" t="e">
        <f>D218-#REF!-S218</f>
        <v>#REF!</v>
      </c>
      <c r="BU218" s="10" t="e">
        <f>D218-#REF!</f>
        <v>#REF!</v>
      </c>
      <c r="BV218" s="1" t="e">
        <f>F218-#REF!</f>
        <v>#REF!</v>
      </c>
    </row>
    <row r="219" spans="1:74" ht="16.5" customHeight="1" thickBot="1" x14ac:dyDescent="0.25">
      <c r="A219" s="139">
        <v>10</v>
      </c>
      <c r="B219" s="90" t="s">
        <v>21</v>
      </c>
      <c r="C219" s="189"/>
      <c r="D219" s="228">
        <f t="shared" ref="D219:E219" si="257">SUM(D220:D241)</f>
        <v>7254366</v>
      </c>
      <c r="E219" s="267">
        <f t="shared" si="257"/>
        <v>7434788</v>
      </c>
      <c r="F219" s="267">
        <f>SUM(F220:F241)</f>
        <v>6222400</v>
      </c>
      <c r="G219" s="267">
        <f t="shared" ref="G219:BL219" si="258">SUM(G220:G241)</f>
        <v>6350518</v>
      </c>
      <c r="H219" s="267">
        <f t="shared" si="258"/>
        <v>128118</v>
      </c>
      <c r="I219" s="267">
        <f t="shared" si="258"/>
        <v>0</v>
      </c>
      <c r="J219" s="267">
        <f t="shared" si="258"/>
        <v>0</v>
      </c>
      <c r="K219" s="267">
        <f t="shared" si="258"/>
        <v>0</v>
      </c>
      <c r="L219" s="267">
        <f t="shared" si="258"/>
        <v>0</v>
      </c>
      <c r="M219" s="267">
        <f t="shared" si="258"/>
        <v>60805</v>
      </c>
      <c r="N219" s="267">
        <f t="shared" si="258"/>
        <v>0</v>
      </c>
      <c r="O219" s="267">
        <f t="shared" si="258"/>
        <v>2205</v>
      </c>
      <c r="P219" s="267">
        <f t="shared" si="258"/>
        <v>65108</v>
      </c>
      <c r="Q219" s="267">
        <f t="shared" si="258"/>
        <v>0</v>
      </c>
      <c r="R219" s="267">
        <f t="shared" si="258"/>
        <v>0</v>
      </c>
      <c r="S219" s="267">
        <f t="shared" si="258"/>
        <v>335239</v>
      </c>
      <c r="T219" s="267">
        <f t="shared" si="258"/>
        <v>335239</v>
      </c>
      <c r="U219" s="267">
        <f t="shared" si="258"/>
        <v>0</v>
      </c>
      <c r="V219" s="267">
        <f t="shared" si="258"/>
        <v>0</v>
      </c>
      <c r="W219" s="267">
        <f t="shared" si="258"/>
        <v>0</v>
      </c>
      <c r="X219" s="267">
        <f t="shared" si="258"/>
        <v>0</v>
      </c>
      <c r="Y219" s="267">
        <f t="shared" si="258"/>
        <v>0</v>
      </c>
      <c r="Z219" s="267">
        <f t="shared" si="258"/>
        <v>0</v>
      </c>
      <c r="AA219" s="267">
        <f t="shared" si="258"/>
        <v>0</v>
      </c>
      <c r="AB219" s="267">
        <f t="shared" si="258"/>
        <v>0</v>
      </c>
      <c r="AC219" s="267">
        <f t="shared" si="258"/>
        <v>0</v>
      </c>
      <c r="AD219" s="267">
        <f t="shared" si="258"/>
        <v>0</v>
      </c>
      <c r="AE219" s="267">
        <f t="shared" si="258"/>
        <v>0</v>
      </c>
      <c r="AF219" s="267">
        <f t="shared" si="258"/>
        <v>700777</v>
      </c>
      <c r="AG219" s="267">
        <f t="shared" si="258"/>
        <v>753081</v>
      </c>
      <c r="AH219" s="267">
        <f t="shared" si="258"/>
        <v>52304</v>
      </c>
      <c r="AI219" s="267">
        <f t="shared" si="258"/>
        <v>52304</v>
      </c>
      <c r="AJ219" s="267">
        <f t="shared" si="258"/>
        <v>0</v>
      </c>
      <c r="AK219" s="267">
        <f t="shared" si="258"/>
        <v>0</v>
      </c>
      <c r="AL219" s="267">
        <f t="shared" si="258"/>
        <v>0</v>
      </c>
      <c r="AM219" s="267">
        <f t="shared" si="258"/>
        <v>0</v>
      </c>
      <c r="AN219" s="267">
        <f t="shared" si="258"/>
        <v>0</v>
      </c>
      <c r="AO219" s="267">
        <f t="shared" si="258"/>
        <v>0</v>
      </c>
      <c r="AP219" s="267">
        <f t="shared" si="258"/>
        <v>0</v>
      </c>
      <c r="AQ219" s="267">
        <f t="shared" si="258"/>
        <v>0</v>
      </c>
      <c r="AR219" s="267">
        <f t="shared" si="258"/>
        <v>0</v>
      </c>
      <c r="AS219" s="267">
        <f t="shared" si="258"/>
        <v>0</v>
      </c>
      <c r="AT219" s="267">
        <f t="shared" si="258"/>
        <v>0</v>
      </c>
      <c r="AU219" s="267">
        <f t="shared" si="258"/>
        <v>0</v>
      </c>
      <c r="AV219" s="267">
        <f t="shared" si="258"/>
        <v>0</v>
      </c>
      <c r="AW219" s="267">
        <f t="shared" si="258"/>
        <v>0</v>
      </c>
      <c r="AX219" s="267">
        <f t="shared" si="258"/>
        <v>0</v>
      </c>
      <c r="AY219" s="267">
        <f t="shared" si="258"/>
        <v>0</v>
      </c>
      <c r="AZ219" s="267">
        <f t="shared" si="258"/>
        <v>-4050</v>
      </c>
      <c r="BA219" s="267">
        <f t="shared" si="258"/>
        <v>-4050</v>
      </c>
      <c r="BB219" s="267">
        <f t="shared" si="258"/>
        <v>0</v>
      </c>
      <c r="BC219" s="267">
        <f t="shared" si="258"/>
        <v>0</v>
      </c>
      <c r="BD219" s="267">
        <f t="shared" si="258"/>
        <v>0</v>
      </c>
      <c r="BE219" s="267">
        <f t="shared" si="258"/>
        <v>0</v>
      </c>
      <c r="BF219" s="267">
        <f t="shared" si="258"/>
        <v>0</v>
      </c>
      <c r="BG219" s="267">
        <f t="shared" si="258"/>
        <v>0</v>
      </c>
      <c r="BH219" s="267">
        <f t="shared" si="258"/>
        <v>0</v>
      </c>
      <c r="BI219" s="267">
        <f t="shared" si="258"/>
        <v>0</v>
      </c>
      <c r="BJ219" s="267">
        <f t="shared" si="258"/>
        <v>0</v>
      </c>
      <c r="BK219" s="267">
        <f t="shared" si="258"/>
        <v>0</v>
      </c>
      <c r="BL219" s="275">
        <f t="shared" si="258"/>
        <v>0</v>
      </c>
      <c r="BM219" s="7"/>
      <c r="BN219" s="59"/>
      <c r="BT219" s="10" t="e">
        <f>D219-#REF!-S219</f>
        <v>#REF!</v>
      </c>
      <c r="BU219" s="10" t="e">
        <f>D219-#REF!</f>
        <v>#REF!</v>
      </c>
      <c r="BV219" s="1" t="e">
        <f>F219-#REF!</f>
        <v>#REF!</v>
      </c>
    </row>
    <row r="220" spans="1:74" s="87" customFormat="1" ht="24.75" customHeight="1" thickTop="1" x14ac:dyDescent="0.2">
      <c r="A220" s="75">
        <v>90000056357</v>
      </c>
      <c r="B220" s="164" t="s">
        <v>5</v>
      </c>
      <c r="C220" s="191" t="s">
        <v>438</v>
      </c>
      <c r="D220" s="225">
        <f t="shared" ref="D220:D240" si="259">F220+S220+AF220+AS220+AZ220</f>
        <v>5000</v>
      </c>
      <c r="E220" s="216">
        <f t="shared" ref="E220:E240" si="260">G220+T220+AG220+AT220+BA220</f>
        <v>12205</v>
      </c>
      <c r="F220" s="216">
        <v>5000</v>
      </c>
      <c r="G220" s="216">
        <f t="shared" ref="G220:G240" si="261">F220+H220</f>
        <v>12205</v>
      </c>
      <c r="H220" s="216">
        <f t="shared" ref="H220:H240" si="262">SUM(I220:R220)</f>
        <v>7205</v>
      </c>
      <c r="I220" s="216"/>
      <c r="J220" s="216"/>
      <c r="K220" s="216"/>
      <c r="L220" s="216"/>
      <c r="M220" s="216">
        <v>5000</v>
      </c>
      <c r="N220" s="216"/>
      <c r="O220" s="216">
        <v>2205</v>
      </c>
      <c r="P220" s="216"/>
      <c r="Q220" s="216"/>
      <c r="R220" s="216"/>
      <c r="S220" s="216">
        <v>0</v>
      </c>
      <c r="T220" s="216">
        <f t="shared" ref="T220:T240" si="263">S220+U220</f>
        <v>0</v>
      </c>
      <c r="U220" s="216">
        <f t="shared" ref="U220:U240" si="264">SUM(V220:AE220)</f>
        <v>0</v>
      </c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>
        <v>0</v>
      </c>
      <c r="AG220" s="216">
        <f t="shared" ref="AG220:AG240" si="265">AF220+AH220</f>
        <v>0</v>
      </c>
      <c r="AH220" s="216">
        <f t="shared" ref="AH220:AH240" si="266">SUM(AI220:AR220)</f>
        <v>0</v>
      </c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>
        <v>0</v>
      </c>
      <c r="AT220" s="216">
        <f t="shared" ref="AT220:AT240" si="267">AS220+AU220</f>
        <v>0</v>
      </c>
      <c r="AU220" s="216">
        <f t="shared" ref="AU220:AU240" si="268">SUM(AV220:AY220)</f>
        <v>0</v>
      </c>
      <c r="AV220" s="216"/>
      <c r="AW220" s="216"/>
      <c r="AX220" s="216"/>
      <c r="AY220" s="216"/>
      <c r="AZ220" s="216"/>
      <c r="BA220" s="216">
        <f t="shared" ref="BA220:BA240" si="269">AZ220+BB220</f>
        <v>0</v>
      </c>
      <c r="BB220" s="216">
        <f t="shared" ref="BB220:BB240" si="270">SUM(BC220:BL220)</f>
        <v>0</v>
      </c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83"/>
      <c r="BM220" s="288" t="s">
        <v>743</v>
      </c>
      <c r="BN220" s="58" t="s">
        <v>424</v>
      </c>
      <c r="BO220" s="235" t="s">
        <v>690</v>
      </c>
      <c r="BP220" s="10" t="s">
        <v>690</v>
      </c>
      <c r="BQ220" s="239" t="s">
        <v>721</v>
      </c>
      <c r="BR220" s="87" t="s">
        <v>718</v>
      </c>
      <c r="BT220" s="10" t="e">
        <f>D220-#REF!-S220</f>
        <v>#REF!</v>
      </c>
      <c r="BU220" s="10" t="e">
        <f>D220-#REF!</f>
        <v>#REF!</v>
      </c>
      <c r="BV220" s="87" t="e">
        <f>F220-#REF!</f>
        <v>#REF!</v>
      </c>
    </row>
    <row r="221" spans="1:74" s="130" customFormat="1" ht="36" x14ac:dyDescent="0.2">
      <c r="A221" s="75"/>
      <c r="B221" s="372"/>
      <c r="C221" s="238" t="s">
        <v>786</v>
      </c>
      <c r="D221" s="225"/>
      <c r="E221" s="216">
        <f t="shared" si="260"/>
        <v>31337</v>
      </c>
      <c r="F221" s="216"/>
      <c r="G221" s="216">
        <f t="shared" ref="G221" si="271">F221+H221</f>
        <v>31337</v>
      </c>
      <c r="H221" s="216">
        <f t="shared" ref="H221" si="272">SUM(I221:R221)</f>
        <v>31337</v>
      </c>
      <c r="I221" s="216"/>
      <c r="J221" s="216"/>
      <c r="K221" s="216"/>
      <c r="L221" s="216"/>
      <c r="M221" s="216">
        <v>31337</v>
      </c>
      <c r="N221" s="216"/>
      <c r="O221" s="216"/>
      <c r="P221" s="216"/>
      <c r="Q221" s="216"/>
      <c r="R221" s="216"/>
      <c r="S221" s="216"/>
      <c r="T221" s="216">
        <f t="shared" ref="T221" si="273">S221+U221</f>
        <v>0</v>
      </c>
      <c r="U221" s="216">
        <f t="shared" ref="U221" si="274">SUM(V221:AE221)</f>
        <v>0</v>
      </c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>
        <f t="shared" ref="AG221" si="275">AF221+AH221</f>
        <v>0</v>
      </c>
      <c r="AH221" s="216">
        <f t="shared" ref="AH221" si="276">SUM(AI221:AR221)</f>
        <v>0</v>
      </c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>
        <f t="shared" ref="AT221" si="277">AS221+AU221</f>
        <v>0</v>
      </c>
      <c r="AU221" s="216">
        <f t="shared" ref="AU221" si="278">SUM(AV221:AY221)</f>
        <v>0</v>
      </c>
      <c r="AV221" s="216"/>
      <c r="AW221" s="216"/>
      <c r="AX221" s="216"/>
      <c r="AY221" s="216"/>
      <c r="AZ221" s="216"/>
      <c r="BA221" s="216">
        <f t="shared" ref="BA221" si="279">AZ221+BB221</f>
        <v>0</v>
      </c>
      <c r="BB221" s="216">
        <f t="shared" ref="BB221" si="280">SUM(BC221:BL221)</f>
        <v>0</v>
      </c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83"/>
      <c r="BM221" s="288" t="s">
        <v>787</v>
      </c>
      <c r="BN221" s="58"/>
      <c r="BO221" s="235"/>
      <c r="BP221" s="10"/>
      <c r="BQ221" s="239"/>
      <c r="BT221" s="10"/>
      <c r="BU221" s="10"/>
    </row>
    <row r="222" spans="1:74" ht="25.5" customHeight="1" x14ac:dyDescent="0.2">
      <c r="A222" s="75">
        <v>90000594245</v>
      </c>
      <c r="B222" s="158" t="s">
        <v>498</v>
      </c>
      <c r="C222" s="260" t="s">
        <v>177</v>
      </c>
      <c r="D222" s="225">
        <f t="shared" si="259"/>
        <v>748168</v>
      </c>
      <c r="E222" s="213">
        <f t="shared" si="260"/>
        <v>750157</v>
      </c>
      <c r="F222" s="213">
        <v>748128</v>
      </c>
      <c r="G222" s="213">
        <f t="shared" si="261"/>
        <v>750117</v>
      </c>
      <c r="H222" s="213">
        <f t="shared" si="262"/>
        <v>1989</v>
      </c>
      <c r="I222" s="213"/>
      <c r="J222" s="213"/>
      <c r="K222" s="213"/>
      <c r="L222" s="213"/>
      <c r="M222" s="213">
        <v>1989</v>
      </c>
      <c r="N222" s="213"/>
      <c r="O222" s="213"/>
      <c r="P222" s="213"/>
      <c r="Q222" s="213"/>
      <c r="R222" s="213"/>
      <c r="S222" s="213">
        <v>0</v>
      </c>
      <c r="T222" s="213">
        <f t="shared" si="263"/>
        <v>0</v>
      </c>
      <c r="U222" s="213">
        <f t="shared" si="264"/>
        <v>0</v>
      </c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>
        <v>40</v>
      </c>
      <c r="AG222" s="213">
        <f t="shared" si="265"/>
        <v>40</v>
      </c>
      <c r="AH222" s="213">
        <f t="shared" si="266"/>
        <v>0</v>
      </c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>
        <v>0</v>
      </c>
      <c r="AT222" s="213">
        <f t="shared" si="267"/>
        <v>0</v>
      </c>
      <c r="AU222" s="213">
        <f t="shared" si="268"/>
        <v>0</v>
      </c>
      <c r="AV222" s="213"/>
      <c r="AW222" s="213"/>
      <c r="AX222" s="213"/>
      <c r="AY222" s="213"/>
      <c r="AZ222" s="213"/>
      <c r="BA222" s="213">
        <f t="shared" si="269"/>
        <v>0</v>
      </c>
      <c r="BB222" s="213">
        <f t="shared" si="270"/>
        <v>0</v>
      </c>
      <c r="BC222" s="213"/>
      <c r="BD222" s="213"/>
      <c r="BE222" s="213"/>
      <c r="BF222" s="213"/>
      <c r="BG222" s="213"/>
      <c r="BH222" s="213"/>
      <c r="BI222" s="213"/>
      <c r="BJ222" s="213"/>
      <c r="BK222" s="213"/>
      <c r="BL222" s="264"/>
      <c r="BM222" s="54" t="s">
        <v>406</v>
      </c>
      <c r="BN222" s="57"/>
      <c r="BO222" s="235" t="s">
        <v>696</v>
      </c>
      <c r="BP222" s="10" t="s">
        <v>697</v>
      </c>
      <c r="BT222" s="10" t="e">
        <f>D222-#REF!-S222</f>
        <v>#REF!</v>
      </c>
      <c r="BU222" s="10" t="e">
        <f>D222-#REF!</f>
        <v>#REF!</v>
      </c>
      <c r="BV222" s="1" t="e">
        <f>F222-#REF!</f>
        <v>#REF!</v>
      </c>
    </row>
    <row r="223" spans="1:74" s="87" customFormat="1" ht="20.25" customHeight="1" x14ac:dyDescent="0.2">
      <c r="A223" s="75"/>
      <c r="B223" s="159"/>
      <c r="C223" s="260" t="s">
        <v>200</v>
      </c>
      <c r="D223" s="225">
        <f t="shared" si="259"/>
        <v>245724</v>
      </c>
      <c r="E223" s="213">
        <f t="shared" si="260"/>
        <v>245724</v>
      </c>
      <c r="F223" s="213">
        <v>13524</v>
      </c>
      <c r="G223" s="213">
        <f t="shared" si="261"/>
        <v>13524</v>
      </c>
      <c r="H223" s="213">
        <f t="shared" si="262"/>
        <v>0</v>
      </c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>
        <v>232200</v>
      </c>
      <c r="T223" s="213">
        <f t="shared" si="263"/>
        <v>232200</v>
      </c>
      <c r="U223" s="213">
        <f t="shared" si="264"/>
        <v>0</v>
      </c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>
        <v>0</v>
      </c>
      <c r="AG223" s="213">
        <f t="shared" si="265"/>
        <v>0</v>
      </c>
      <c r="AH223" s="213">
        <f t="shared" si="266"/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>
        <v>0</v>
      </c>
      <c r="AT223" s="213">
        <f t="shared" si="267"/>
        <v>0</v>
      </c>
      <c r="AU223" s="213">
        <f t="shared" si="268"/>
        <v>0</v>
      </c>
      <c r="AV223" s="213"/>
      <c r="AW223" s="213"/>
      <c r="AX223" s="213"/>
      <c r="AY223" s="213"/>
      <c r="AZ223" s="213"/>
      <c r="BA223" s="213">
        <f t="shared" si="269"/>
        <v>0</v>
      </c>
      <c r="BB223" s="213">
        <f t="shared" si="270"/>
        <v>0</v>
      </c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64"/>
      <c r="BM223" s="54" t="s">
        <v>407</v>
      </c>
      <c r="BN223" s="57" t="s">
        <v>625</v>
      </c>
      <c r="BO223" s="235" t="s">
        <v>696</v>
      </c>
      <c r="BP223" s="10" t="s">
        <v>697</v>
      </c>
      <c r="BT223" s="10" t="e">
        <f>D223-#REF!-S223</f>
        <v>#REF!</v>
      </c>
      <c r="BU223" s="10" t="e">
        <f>D223-#REF!</f>
        <v>#REF!</v>
      </c>
      <c r="BV223" s="87" t="e">
        <f>F223-#REF!</f>
        <v>#REF!</v>
      </c>
    </row>
    <row r="224" spans="1:74" ht="18" customHeight="1" x14ac:dyDescent="0.2">
      <c r="A224" s="75"/>
      <c r="B224" s="159"/>
      <c r="C224" s="260" t="s">
        <v>201</v>
      </c>
      <c r="D224" s="225">
        <f t="shared" si="259"/>
        <v>1090882</v>
      </c>
      <c r="E224" s="213">
        <f t="shared" si="260"/>
        <v>1090882</v>
      </c>
      <c r="F224" s="213">
        <v>1085362</v>
      </c>
      <c r="G224" s="213">
        <f t="shared" si="261"/>
        <v>1085362</v>
      </c>
      <c r="H224" s="213">
        <f t="shared" si="262"/>
        <v>0</v>
      </c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>
        <v>5520</v>
      </c>
      <c r="T224" s="213">
        <f t="shared" si="263"/>
        <v>5520</v>
      </c>
      <c r="U224" s="213">
        <f t="shared" si="264"/>
        <v>0</v>
      </c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>
        <v>0</v>
      </c>
      <c r="AG224" s="213">
        <f t="shared" si="265"/>
        <v>0</v>
      </c>
      <c r="AH224" s="213">
        <f t="shared" si="266"/>
        <v>0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>
        <v>0</v>
      </c>
      <c r="AT224" s="213">
        <f t="shared" si="267"/>
        <v>0</v>
      </c>
      <c r="AU224" s="213">
        <f t="shared" si="268"/>
        <v>0</v>
      </c>
      <c r="AV224" s="213"/>
      <c r="AW224" s="213"/>
      <c r="AX224" s="213"/>
      <c r="AY224" s="213"/>
      <c r="AZ224" s="213"/>
      <c r="BA224" s="213">
        <f t="shared" si="269"/>
        <v>0</v>
      </c>
      <c r="BB224" s="213">
        <f t="shared" si="270"/>
        <v>0</v>
      </c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64"/>
      <c r="BM224" s="54" t="s">
        <v>408</v>
      </c>
      <c r="BN224" s="57" t="s">
        <v>625</v>
      </c>
      <c r="BO224" s="235" t="s">
        <v>696</v>
      </c>
      <c r="BP224" s="10" t="s">
        <v>697</v>
      </c>
      <c r="BT224" s="10" t="e">
        <f>D224-#REF!-S224</f>
        <v>#REF!</v>
      </c>
      <c r="BU224" s="10" t="e">
        <f>D224-#REF!</f>
        <v>#REF!</v>
      </c>
      <c r="BV224" s="1" t="e">
        <f>F224-#REF!</f>
        <v>#REF!</v>
      </c>
    </row>
    <row r="225" spans="1:74" ht="19.5" customHeight="1" x14ac:dyDescent="0.2">
      <c r="A225" s="75"/>
      <c r="B225" s="159"/>
      <c r="C225" s="260" t="s">
        <v>202</v>
      </c>
      <c r="D225" s="225">
        <f t="shared" si="259"/>
        <v>447544</v>
      </c>
      <c r="E225" s="213">
        <f t="shared" si="260"/>
        <v>447544</v>
      </c>
      <c r="F225" s="213">
        <v>445266</v>
      </c>
      <c r="G225" s="213">
        <f t="shared" si="261"/>
        <v>445266</v>
      </c>
      <c r="H225" s="213">
        <f t="shared" si="262"/>
        <v>0</v>
      </c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>
        <v>0</v>
      </c>
      <c r="T225" s="213">
        <f t="shared" si="263"/>
        <v>0</v>
      </c>
      <c r="U225" s="213">
        <f t="shared" si="264"/>
        <v>0</v>
      </c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>
        <v>2278</v>
      </c>
      <c r="AG225" s="213">
        <f t="shared" si="265"/>
        <v>2278</v>
      </c>
      <c r="AH225" s="213">
        <f t="shared" si="266"/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>
        <v>0</v>
      </c>
      <c r="AT225" s="213">
        <f t="shared" si="267"/>
        <v>0</v>
      </c>
      <c r="AU225" s="213">
        <f t="shared" si="268"/>
        <v>0</v>
      </c>
      <c r="AV225" s="213"/>
      <c r="AW225" s="213"/>
      <c r="AX225" s="213"/>
      <c r="AY225" s="213"/>
      <c r="AZ225" s="213"/>
      <c r="BA225" s="213">
        <f t="shared" si="269"/>
        <v>0</v>
      </c>
      <c r="BB225" s="213">
        <f t="shared" si="270"/>
        <v>0</v>
      </c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64"/>
      <c r="BM225" s="54" t="s">
        <v>409</v>
      </c>
      <c r="BN225" s="57" t="s">
        <v>626</v>
      </c>
      <c r="BO225" s="235" t="s">
        <v>696</v>
      </c>
      <c r="BP225" s="10" t="s">
        <v>697</v>
      </c>
      <c r="BT225" s="10" t="e">
        <f>D225-#REF!-S225</f>
        <v>#REF!</v>
      </c>
      <c r="BU225" s="10" t="e">
        <f>D225-#REF!</f>
        <v>#REF!</v>
      </c>
      <c r="BV225" s="1" t="e">
        <f>F225-#REF!</f>
        <v>#REF!</v>
      </c>
    </row>
    <row r="226" spans="1:74" ht="24" x14ac:dyDescent="0.2">
      <c r="A226" s="75"/>
      <c r="B226" s="159"/>
      <c r="C226" s="260" t="s">
        <v>203</v>
      </c>
      <c r="D226" s="225">
        <f t="shared" si="259"/>
        <v>280274</v>
      </c>
      <c r="E226" s="213">
        <f t="shared" si="260"/>
        <v>280274</v>
      </c>
      <c r="F226" s="213">
        <v>280274</v>
      </c>
      <c r="G226" s="213">
        <f t="shared" si="261"/>
        <v>280274</v>
      </c>
      <c r="H226" s="213">
        <f t="shared" si="262"/>
        <v>0</v>
      </c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>
        <v>0</v>
      </c>
      <c r="T226" s="213">
        <f t="shared" si="263"/>
        <v>0</v>
      </c>
      <c r="U226" s="213">
        <f t="shared" si="264"/>
        <v>0</v>
      </c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>
        <v>0</v>
      </c>
      <c r="AG226" s="213">
        <f t="shared" si="265"/>
        <v>0</v>
      </c>
      <c r="AH226" s="213">
        <f t="shared" si="266"/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>
        <v>0</v>
      </c>
      <c r="AT226" s="213">
        <f t="shared" si="267"/>
        <v>0</v>
      </c>
      <c r="AU226" s="213">
        <f t="shared" si="268"/>
        <v>0</v>
      </c>
      <c r="AV226" s="213"/>
      <c r="AW226" s="213"/>
      <c r="AX226" s="213"/>
      <c r="AY226" s="213"/>
      <c r="AZ226" s="213"/>
      <c r="BA226" s="213">
        <f t="shared" si="269"/>
        <v>0</v>
      </c>
      <c r="BB226" s="213">
        <f t="shared" si="270"/>
        <v>0</v>
      </c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64"/>
      <c r="BM226" s="54" t="s">
        <v>410</v>
      </c>
      <c r="BN226" s="57" t="s">
        <v>627</v>
      </c>
      <c r="BO226" s="235" t="s">
        <v>696</v>
      </c>
      <c r="BP226" s="10" t="s">
        <v>697</v>
      </c>
      <c r="BT226" s="10" t="e">
        <f>D226-#REF!-S226</f>
        <v>#REF!</v>
      </c>
      <c r="BU226" s="10" t="e">
        <f>D226-#REF!</f>
        <v>#REF!</v>
      </c>
      <c r="BV226" s="1" t="e">
        <f>F226-#REF!</f>
        <v>#REF!</v>
      </c>
    </row>
    <row r="227" spans="1:74" ht="27.75" customHeight="1" x14ac:dyDescent="0.2">
      <c r="A227" s="75"/>
      <c r="B227" s="159"/>
      <c r="C227" s="260" t="s">
        <v>265</v>
      </c>
      <c r="D227" s="225">
        <f t="shared" si="259"/>
        <v>324950</v>
      </c>
      <c r="E227" s="213">
        <f t="shared" si="260"/>
        <v>386909</v>
      </c>
      <c r="F227" s="213">
        <v>324950</v>
      </c>
      <c r="G227" s="213">
        <f t="shared" si="261"/>
        <v>386909</v>
      </c>
      <c r="H227" s="213">
        <f t="shared" si="262"/>
        <v>61959</v>
      </c>
      <c r="I227" s="213"/>
      <c r="J227" s="213"/>
      <c r="K227" s="213"/>
      <c r="L227" s="213"/>
      <c r="M227" s="213">
        <v>-3149</v>
      </c>
      <c r="N227" s="213"/>
      <c r="O227" s="213"/>
      <c r="P227" s="213">
        <f>165908-100800</f>
        <v>65108</v>
      </c>
      <c r="Q227" s="213"/>
      <c r="R227" s="213"/>
      <c r="S227" s="213">
        <v>0</v>
      </c>
      <c r="T227" s="213">
        <f t="shared" si="263"/>
        <v>0</v>
      </c>
      <c r="U227" s="213">
        <f t="shared" si="264"/>
        <v>0</v>
      </c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>
        <v>0</v>
      </c>
      <c r="AG227" s="213">
        <f t="shared" si="265"/>
        <v>0</v>
      </c>
      <c r="AH227" s="213">
        <f t="shared" si="266"/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>
        <v>0</v>
      </c>
      <c r="AT227" s="213">
        <f t="shared" si="267"/>
        <v>0</v>
      </c>
      <c r="AU227" s="213">
        <f t="shared" si="268"/>
        <v>0</v>
      </c>
      <c r="AV227" s="213"/>
      <c r="AW227" s="213"/>
      <c r="AX227" s="213"/>
      <c r="AY227" s="213"/>
      <c r="AZ227" s="213"/>
      <c r="BA227" s="213">
        <f t="shared" si="269"/>
        <v>0</v>
      </c>
      <c r="BB227" s="213">
        <f t="shared" si="270"/>
        <v>0</v>
      </c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64"/>
      <c r="BM227" s="54" t="s">
        <v>411</v>
      </c>
      <c r="BN227" s="57" t="s">
        <v>487</v>
      </c>
      <c r="BO227" s="235" t="s">
        <v>696</v>
      </c>
      <c r="BP227" s="10" t="s">
        <v>697</v>
      </c>
      <c r="BT227" s="10" t="e">
        <f>D227-#REF!-S227</f>
        <v>#REF!</v>
      </c>
      <c r="BU227" s="10" t="e">
        <f>D227-#REF!</f>
        <v>#REF!</v>
      </c>
      <c r="BV227" s="1" t="e">
        <f>F227-#REF!</f>
        <v>#REF!</v>
      </c>
    </row>
    <row r="228" spans="1:74" s="87" customFormat="1" ht="25.5" customHeight="1" x14ac:dyDescent="0.2">
      <c r="A228" s="75"/>
      <c r="B228" s="159"/>
      <c r="C228" s="260" t="s">
        <v>264</v>
      </c>
      <c r="D228" s="225">
        <f t="shared" si="259"/>
        <v>553356</v>
      </c>
      <c r="E228" s="213">
        <f t="shared" si="260"/>
        <v>553356</v>
      </c>
      <c r="F228" s="213">
        <v>551596</v>
      </c>
      <c r="G228" s="213">
        <f t="shared" si="261"/>
        <v>551596</v>
      </c>
      <c r="H228" s="213">
        <f t="shared" si="262"/>
        <v>0</v>
      </c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>
        <v>1760</v>
      </c>
      <c r="T228" s="213">
        <f t="shared" si="263"/>
        <v>1760</v>
      </c>
      <c r="U228" s="213">
        <f t="shared" si="264"/>
        <v>0</v>
      </c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>
        <v>0</v>
      </c>
      <c r="AG228" s="213">
        <f t="shared" si="265"/>
        <v>0</v>
      </c>
      <c r="AH228" s="213">
        <f t="shared" si="266"/>
        <v>0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>
        <v>0</v>
      </c>
      <c r="AT228" s="213">
        <f t="shared" si="267"/>
        <v>0</v>
      </c>
      <c r="AU228" s="213">
        <f t="shared" si="268"/>
        <v>0</v>
      </c>
      <c r="AV228" s="213"/>
      <c r="AW228" s="213"/>
      <c r="AX228" s="213"/>
      <c r="AY228" s="213"/>
      <c r="AZ228" s="213"/>
      <c r="BA228" s="213">
        <f t="shared" si="269"/>
        <v>0</v>
      </c>
      <c r="BB228" s="213">
        <f t="shared" si="270"/>
        <v>0</v>
      </c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64"/>
      <c r="BM228" s="54" t="s">
        <v>412</v>
      </c>
      <c r="BN228" s="57" t="s">
        <v>627</v>
      </c>
      <c r="BO228" s="235" t="s">
        <v>696</v>
      </c>
      <c r="BP228" s="10" t="s">
        <v>697</v>
      </c>
      <c r="BT228" s="10" t="e">
        <f>D228-#REF!-S228</f>
        <v>#REF!</v>
      </c>
      <c r="BU228" s="10" t="e">
        <f>D228-#REF!</f>
        <v>#REF!</v>
      </c>
      <c r="BV228" s="87" t="e">
        <f>F228-#REF!</f>
        <v>#REF!</v>
      </c>
    </row>
    <row r="229" spans="1:74" ht="24" x14ac:dyDescent="0.2">
      <c r="A229" s="75"/>
      <c r="B229" s="159"/>
      <c r="C229" s="260" t="s">
        <v>464</v>
      </c>
      <c r="D229" s="225">
        <f t="shared" si="259"/>
        <v>121475</v>
      </c>
      <c r="E229" s="213">
        <f t="shared" si="260"/>
        <v>121475</v>
      </c>
      <c r="F229" s="213">
        <v>121475</v>
      </c>
      <c r="G229" s="213">
        <f t="shared" si="261"/>
        <v>121475</v>
      </c>
      <c r="H229" s="213">
        <f t="shared" si="262"/>
        <v>0</v>
      </c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>
        <v>0</v>
      </c>
      <c r="T229" s="213">
        <f t="shared" si="263"/>
        <v>0</v>
      </c>
      <c r="U229" s="213">
        <f t="shared" si="264"/>
        <v>0</v>
      </c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>
        <v>0</v>
      </c>
      <c r="AG229" s="213">
        <f t="shared" si="265"/>
        <v>0</v>
      </c>
      <c r="AH229" s="213">
        <f t="shared" si="266"/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>
        <v>0</v>
      </c>
      <c r="AT229" s="213">
        <f t="shared" si="267"/>
        <v>0</v>
      </c>
      <c r="AU229" s="213">
        <f t="shared" si="268"/>
        <v>0</v>
      </c>
      <c r="AV229" s="213"/>
      <c r="AW229" s="213"/>
      <c r="AX229" s="213"/>
      <c r="AY229" s="213"/>
      <c r="AZ229" s="213"/>
      <c r="BA229" s="213">
        <f t="shared" si="269"/>
        <v>0</v>
      </c>
      <c r="BB229" s="213">
        <f t="shared" si="270"/>
        <v>0</v>
      </c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64"/>
      <c r="BM229" s="54" t="s">
        <v>413</v>
      </c>
      <c r="BN229" s="57"/>
      <c r="BO229" s="235" t="s">
        <v>696</v>
      </c>
      <c r="BP229" s="10" t="s">
        <v>697</v>
      </c>
      <c r="BT229" s="10" t="e">
        <f>D229-#REF!-S229</f>
        <v>#REF!</v>
      </c>
      <c r="BU229" s="10" t="e">
        <f>D229-#REF!</f>
        <v>#REF!</v>
      </c>
      <c r="BV229" s="1" t="e">
        <f>F229-#REF!</f>
        <v>#REF!</v>
      </c>
    </row>
    <row r="230" spans="1:74" s="125" customFormat="1" ht="28.5" customHeight="1" x14ac:dyDescent="0.2">
      <c r="A230" s="75"/>
      <c r="B230" s="159"/>
      <c r="C230" s="260" t="s">
        <v>512</v>
      </c>
      <c r="D230" s="225">
        <f t="shared" si="259"/>
        <v>231103</v>
      </c>
      <c r="E230" s="213">
        <f t="shared" si="260"/>
        <v>285878</v>
      </c>
      <c r="F230" s="213">
        <v>231103</v>
      </c>
      <c r="G230" s="213">
        <f t="shared" si="261"/>
        <v>285878</v>
      </c>
      <c r="H230" s="213">
        <f t="shared" si="262"/>
        <v>54775</v>
      </c>
      <c r="I230" s="213"/>
      <c r="J230" s="213"/>
      <c r="K230" s="213"/>
      <c r="L230" s="213"/>
      <c r="M230" s="213">
        <v>54775</v>
      </c>
      <c r="N230" s="213"/>
      <c r="O230" s="213"/>
      <c r="P230" s="213"/>
      <c r="Q230" s="213"/>
      <c r="R230" s="213"/>
      <c r="S230" s="213">
        <v>0</v>
      </c>
      <c r="T230" s="213">
        <f t="shared" si="263"/>
        <v>0</v>
      </c>
      <c r="U230" s="213">
        <f t="shared" si="264"/>
        <v>0</v>
      </c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>
        <v>0</v>
      </c>
      <c r="AG230" s="213">
        <f t="shared" si="265"/>
        <v>0</v>
      </c>
      <c r="AH230" s="213">
        <f t="shared" si="266"/>
        <v>0</v>
      </c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>
        <v>0</v>
      </c>
      <c r="AT230" s="213">
        <f t="shared" si="267"/>
        <v>0</v>
      </c>
      <c r="AU230" s="213">
        <f t="shared" si="268"/>
        <v>0</v>
      </c>
      <c r="AV230" s="213"/>
      <c r="AW230" s="213"/>
      <c r="AX230" s="213"/>
      <c r="AY230" s="213"/>
      <c r="AZ230" s="213"/>
      <c r="BA230" s="213">
        <f t="shared" si="269"/>
        <v>0</v>
      </c>
      <c r="BB230" s="213">
        <f t="shared" si="270"/>
        <v>0</v>
      </c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64"/>
      <c r="BM230" s="54" t="s">
        <v>479</v>
      </c>
      <c r="BN230" s="57"/>
      <c r="BO230" s="235" t="s">
        <v>691</v>
      </c>
      <c r="BP230" s="235" t="s">
        <v>691</v>
      </c>
      <c r="BT230" s="10" t="e">
        <f>D230-#REF!-S230</f>
        <v>#REF!</v>
      </c>
      <c r="BU230" s="10" t="e">
        <f>D230-#REF!</f>
        <v>#REF!</v>
      </c>
      <c r="BV230" s="125" t="e">
        <f>F230-#REF!</f>
        <v>#REF!</v>
      </c>
    </row>
    <row r="231" spans="1:74" s="125" customFormat="1" ht="27" customHeight="1" x14ac:dyDescent="0.2">
      <c r="A231" s="75"/>
      <c r="B231" s="159"/>
      <c r="C231" s="260" t="s">
        <v>513</v>
      </c>
      <c r="D231" s="225">
        <f t="shared" si="259"/>
        <v>8401</v>
      </c>
      <c r="E231" s="213">
        <f t="shared" si="260"/>
        <v>11551</v>
      </c>
      <c r="F231" s="213">
        <v>8401</v>
      </c>
      <c r="G231" s="213">
        <f t="shared" si="261"/>
        <v>11551</v>
      </c>
      <c r="H231" s="213">
        <f t="shared" si="262"/>
        <v>3150</v>
      </c>
      <c r="I231" s="213"/>
      <c r="J231" s="213"/>
      <c r="K231" s="213"/>
      <c r="L231" s="213"/>
      <c r="M231" s="213">
        <v>3150</v>
      </c>
      <c r="N231" s="213"/>
      <c r="O231" s="213"/>
      <c r="P231" s="213"/>
      <c r="Q231" s="213"/>
      <c r="R231" s="213"/>
      <c r="S231" s="213">
        <v>0</v>
      </c>
      <c r="T231" s="213">
        <f t="shared" si="263"/>
        <v>0</v>
      </c>
      <c r="U231" s="213">
        <f t="shared" si="264"/>
        <v>0</v>
      </c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>
        <v>0</v>
      </c>
      <c r="AG231" s="213">
        <f t="shared" si="265"/>
        <v>0</v>
      </c>
      <c r="AH231" s="213">
        <f t="shared" si="266"/>
        <v>0</v>
      </c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>
        <v>0</v>
      </c>
      <c r="AT231" s="213">
        <f t="shared" si="267"/>
        <v>0</v>
      </c>
      <c r="AU231" s="213">
        <f t="shared" si="268"/>
        <v>0</v>
      </c>
      <c r="AV231" s="213"/>
      <c r="AW231" s="213"/>
      <c r="AX231" s="213"/>
      <c r="AY231" s="213"/>
      <c r="AZ231" s="213"/>
      <c r="BA231" s="213">
        <f t="shared" si="269"/>
        <v>0</v>
      </c>
      <c r="BB231" s="213">
        <f t="shared" si="270"/>
        <v>0</v>
      </c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64"/>
      <c r="BM231" s="54" t="s">
        <v>624</v>
      </c>
      <c r="BN231" s="57"/>
      <c r="BO231" s="235" t="s">
        <v>691</v>
      </c>
      <c r="BP231" s="235" t="s">
        <v>691</v>
      </c>
      <c r="BT231" s="10" t="e">
        <f>D231-#REF!-S231</f>
        <v>#REF!</v>
      </c>
      <c r="BU231" s="10" t="e">
        <f>D231-#REF!</f>
        <v>#REF!</v>
      </c>
      <c r="BV231" s="125" t="e">
        <f>F231-#REF!</f>
        <v>#REF!</v>
      </c>
    </row>
    <row r="232" spans="1:74" ht="48" x14ac:dyDescent="0.2">
      <c r="A232" s="75">
        <v>90010991438</v>
      </c>
      <c r="B232" s="158" t="s">
        <v>452</v>
      </c>
      <c r="C232" s="260" t="s">
        <v>205</v>
      </c>
      <c r="D232" s="225">
        <f t="shared" si="259"/>
        <v>1471398</v>
      </c>
      <c r="E232" s="213">
        <f t="shared" si="260"/>
        <v>1485121</v>
      </c>
      <c r="F232" s="213">
        <v>699266</v>
      </c>
      <c r="G232" s="213">
        <f t="shared" si="261"/>
        <v>661228</v>
      </c>
      <c r="H232" s="213">
        <f t="shared" si="262"/>
        <v>-38038</v>
      </c>
      <c r="I232" s="213"/>
      <c r="J232" s="213"/>
      <c r="K232" s="213"/>
      <c r="L232" s="213"/>
      <c r="M232" s="213">
        <v>-38038</v>
      </c>
      <c r="N232" s="213"/>
      <c r="O232" s="213"/>
      <c r="P232" s="213"/>
      <c r="Q232" s="213"/>
      <c r="R232" s="213"/>
      <c r="S232" s="213">
        <v>95759</v>
      </c>
      <c r="T232" s="213">
        <f t="shared" si="263"/>
        <v>95759</v>
      </c>
      <c r="U232" s="213">
        <f t="shared" si="264"/>
        <v>0</v>
      </c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>
        <v>676373</v>
      </c>
      <c r="AG232" s="213">
        <f t="shared" si="265"/>
        <v>728134</v>
      </c>
      <c r="AH232" s="213">
        <f t="shared" si="266"/>
        <v>51761</v>
      </c>
      <c r="AI232" s="213">
        <v>51761</v>
      </c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>
        <v>0</v>
      </c>
      <c r="AT232" s="213">
        <f t="shared" si="267"/>
        <v>0</v>
      </c>
      <c r="AU232" s="213">
        <f t="shared" si="268"/>
        <v>0</v>
      </c>
      <c r="AV232" s="213"/>
      <c r="AW232" s="213"/>
      <c r="AX232" s="213"/>
      <c r="AY232" s="213"/>
      <c r="AZ232" s="213"/>
      <c r="BA232" s="213">
        <f t="shared" si="269"/>
        <v>0</v>
      </c>
      <c r="BB232" s="213">
        <f t="shared" si="270"/>
        <v>0</v>
      </c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64"/>
      <c r="BM232" s="54" t="s">
        <v>525</v>
      </c>
      <c r="BN232" s="57"/>
      <c r="BO232" s="235" t="s">
        <v>696</v>
      </c>
      <c r="BP232" s="10" t="s">
        <v>697</v>
      </c>
      <c r="BT232" s="10" t="e">
        <f>D232-#REF!-S232</f>
        <v>#REF!</v>
      </c>
      <c r="BU232" s="10" t="e">
        <f>D232-#REF!</f>
        <v>#REF!</v>
      </c>
      <c r="BV232" s="1" t="e">
        <f>F232-#REF!</f>
        <v>#REF!</v>
      </c>
    </row>
    <row r="233" spans="1:74" ht="24" x14ac:dyDescent="0.2">
      <c r="A233" s="75"/>
      <c r="B233" s="160"/>
      <c r="C233" s="260" t="s">
        <v>465</v>
      </c>
      <c r="D233" s="225">
        <f t="shared" si="259"/>
        <v>47919</v>
      </c>
      <c r="E233" s="213">
        <f t="shared" si="260"/>
        <v>47919</v>
      </c>
      <c r="F233" s="213">
        <v>47919</v>
      </c>
      <c r="G233" s="213">
        <f t="shared" si="261"/>
        <v>47919</v>
      </c>
      <c r="H233" s="213">
        <f t="shared" si="262"/>
        <v>0</v>
      </c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>
        <v>0</v>
      </c>
      <c r="T233" s="213">
        <f t="shared" si="263"/>
        <v>0</v>
      </c>
      <c r="U233" s="213">
        <f t="shared" si="264"/>
        <v>0</v>
      </c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>
        <v>0</v>
      </c>
      <c r="AG233" s="213">
        <f t="shared" si="265"/>
        <v>0</v>
      </c>
      <c r="AH233" s="213">
        <f t="shared" si="266"/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>
        <v>0</v>
      </c>
      <c r="AT233" s="213">
        <f t="shared" si="267"/>
        <v>0</v>
      </c>
      <c r="AU233" s="213">
        <f t="shared" si="268"/>
        <v>0</v>
      </c>
      <c r="AV233" s="213"/>
      <c r="AW233" s="213"/>
      <c r="AX233" s="213"/>
      <c r="AY233" s="213"/>
      <c r="AZ233" s="213"/>
      <c r="BA233" s="213">
        <f t="shared" si="269"/>
        <v>0</v>
      </c>
      <c r="BB233" s="213">
        <f t="shared" si="270"/>
        <v>0</v>
      </c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64"/>
      <c r="BM233" s="54" t="s">
        <v>480</v>
      </c>
      <c r="BN233" s="57"/>
      <c r="BO233" s="235" t="s">
        <v>696</v>
      </c>
      <c r="BP233" s="10" t="s">
        <v>697</v>
      </c>
      <c r="BT233" s="10" t="e">
        <f>D233-#REF!-S233</f>
        <v>#REF!</v>
      </c>
      <c r="BU233" s="10" t="e">
        <f>D233-#REF!</f>
        <v>#REF!</v>
      </c>
      <c r="BV233" s="1" t="e">
        <f>F233-#REF!</f>
        <v>#REF!</v>
      </c>
    </row>
    <row r="234" spans="1:74" ht="12.75" x14ac:dyDescent="0.2">
      <c r="A234" s="75"/>
      <c r="B234" s="160"/>
      <c r="C234" s="260" t="s">
        <v>207</v>
      </c>
      <c r="D234" s="225">
        <f t="shared" si="259"/>
        <v>5040</v>
      </c>
      <c r="E234" s="213">
        <f t="shared" si="260"/>
        <v>5040</v>
      </c>
      <c r="F234" s="213">
        <v>5040</v>
      </c>
      <c r="G234" s="213">
        <f t="shared" si="261"/>
        <v>5040</v>
      </c>
      <c r="H234" s="213">
        <f t="shared" si="262"/>
        <v>0</v>
      </c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>
        <v>0</v>
      </c>
      <c r="T234" s="213">
        <f t="shared" si="263"/>
        <v>0</v>
      </c>
      <c r="U234" s="213">
        <f t="shared" si="264"/>
        <v>0</v>
      </c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>
        <v>0</v>
      </c>
      <c r="AG234" s="213">
        <f t="shared" si="265"/>
        <v>0</v>
      </c>
      <c r="AH234" s="213">
        <f t="shared" si="266"/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>
        <v>0</v>
      </c>
      <c r="AT234" s="213">
        <f t="shared" si="267"/>
        <v>0</v>
      </c>
      <c r="AU234" s="213">
        <f t="shared" si="268"/>
        <v>0</v>
      </c>
      <c r="AV234" s="213"/>
      <c r="AW234" s="213"/>
      <c r="AX234" s="213"/>
      <c r="AY234" s="213"/>
      <c r="AZ234" s="213"/>
      <c r="BA234" s="213">
        <f t="shared" si="269"/>
        <v>0</v>
      </c>
      <c r="BB234" s="213">
        <f t="shared" si="270"/>
        <v>0</v>
      </c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64"/>
      <c r="BM234" s="54" t="s">
        <v>414</v>
      </c>
      <c r="BN234" s="57"/>
      <c r="BO234" s="235" t="s">
        <v>696</v>
      </c>
      <c r="BP234" s="10" t="s">
        <v>697</v>
      </c>
      <c r="BT234" s="10" t="e">
        <f>D234-#REF!-S234</f>
        <v>#REF!</v>
      </c>
      <c r="BU234" s="10" t="e">
        <f>D234-#REF!</f>
        <v>#REF!</v>
      </c>
      <c r="BV234" s="1" t="e">
        <f>F234-#REF!</f>
        <v>#REF!</v>
      </c>
    </row>
    <row r="235" spans="1:74" ht="12.75" x14ac:dyDescent="0.2">
      <c r="A235" s="75"/>
      <c r="B235" s="160"/>
      <c r="C235" s="260" t="s">
        <v>206</v>
      </c>
      <c r="D235" s="225">
        <f t="shared" si="259"/>
        <v>123758</v>
      </c>
      <c r="E235" s="213">
        <f t="shared" si="260"/>
        <v>123758</v>
      </c>
      <c r="F235" s="213">
        <v>123758</v>
      </c>
      <c r="G235" s="213">
        <f t="shared" si="261"/>
        <v>123758</v>
      </c>
      <c r="H235" s="213">
        <f t="shared" si="262"/>
        <v>0</v>
      </c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>
        <v>0</v>
      </c>
      <c r="T235" s="213">
        <f t="shared" si="263"/>
        <v>0</v>
      </c>
      <c r="U235" s="213">
        <f t="shared" si="264"/>
        <v>0</v>
      </c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>
        <v>0</v>
      </c>
      <c r="AG235" s="213">
        <f t="shared" si="265"/>
        <v>0</v>
      </c>
      <c r="AH235" s="213">
        <f t="shared" si="266"/>
        <v>0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>
        <v>0</v>
      </c>
      <c r="AT235" s="213">
        <f t="shared" si="267"/>
        <v>0</v>
      </c>
      <c r="AU235" s="213">
        <f t="shared" si="268"/>
        <v>0</v>
      </c>
      <c r="AV235" s="213"/>
      <c r="AW235" s="213"/>
      <c r="AX235" s="213"/>
      <c r="AY235" s="213"/>
      <c r="AZ235" s="213"/>
      <c r="BA235" s="213">
        <f t="shared" si="269"/>
        <v>0</v>
      </c>
      <c r="BB235" s="213">
        <f t="shared" si="270"/>
        <v>0</v>
      </c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64"/>
      <c r="BM235" s="54" t="s">
        <v>415</v>
      </c>
      <c r="BN235" s="57"/>
      <c r="BO235" s="235" t="s">
        <v>696</v>
      </c>
      <c r="BP235" s="10" t="s">
        <v>697</v>
      </c>
      <c r="BT235" s="10" t="e">
        <f>D235-#REF!-S235</f>
        <v>#REF!</v>
      </c>
      <c r="BU235" s="10" t="e">
        <f>D235-#REF!</f>
        <v>#REF!</v>
      </c>
      <c r="BV235" s="1" t="e">
        <f>F235-#REF!</f>
        <v>#REF!</v>
      </c>
    </row>
    <row r="236" spans="1:74" ht="25.5" customHeight="1" x14ac:dyDescent="0.2">
      <c r="A236" s="75"/>
      <c r="B236" s="160"/>
      <c r="C236" s="260" t="s">
        <v>266</v>
      </c>
      <c r="D236" s="225">
        <f t="shared" si="259"/>
        <v>401285</v>
      </c>
      <c r="E236" s="213">
        <f t="shared" si="260"/>
        <v>401285</v>
      </c>
      <c r="F236" s="213">
        <v>383757</v>
      </c>
      <c r="G236" s="213">
        <f t="shared" si="261"/>
        <v>383757</v>
      </c>
      <c r="H236" s="213">
        <f t="shared" si="262"/>
        <v>0</v>
      </c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>
        <v>0</v>
      </c>
      <c r="T236" s="213">
        <f t="shared" si="263"/>
        <v>0</v>
      </c>
      <c r="U236" s="213">
        <f t="shared" si="264"/>
        <v>0</v>
      </c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>
        <v>17528</v>
      </c>
      <c r="AG236" s="213">
        <f t="shared" si="265"/>
        <v>17528</v>
      </c>
      <c r="AH236" s="213">
        <f t="shared" si="266"/>
        <v>0</v>
      </c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>
        <v>0</v>
      </c>
      <c r="AT236" s="213">
        <f t="shared" si="267"/>
        <v>0</v>
      </c>
      <c r="AU236" s="213">
        <f t="shared" si="268"/>
        <v>0</v>
      </c>
      <c r="AV236" s="213"/>
      <c r="AW236" s="213"/>
      <c r="AX236" s="213"/>
      <c r="AY236" s="213"/>
      <c r="AZ236" s="213"/>
      <c r="BA236" s="213">
        <f t="shared" si="269"/>
        <v>0</v>
      </c>
      <c r="BB236" s="213">
        <f t="shared" si="270"/>
        <v>0</v>
      </c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64"/>
      <c r="BM236" s="54" t="s">
        <v>416</v>
      </c>
      <c r="BN236" s="57"/>
      <c r="BO236" s="235" t="s">
        <v>696</v>
      </c>
      <c r="BP236" s="10" t="s">
        <v>697</v>
      </c>
      <c r="BT236" s="10" t="e">
        <f>D236-#REF!-S236</f>
        <v>#REF!</v>
      </c>
      <c r="BU236" s="10" t="e">
        <f>D236-#REF!</f>
        <v>#REF!</v>
      </c>
      <c r="BV236" s="1" t="e">
        <f>F236-#REF!</f>
        <v>#REF!</v>
      </c>
    </row>
    <row r="237" spans="1:74" ht="12.75" x14ac:dyDescent="0.2">
      <c r="A237" s="75"/>
      <c r="B237" s="160"/>
      <c r="C237" s="260" t="s">
        <v>466</v>
      </c>
      <c r="D237" s="225">
        <f t="shared" si="259"/>
        <v>118928</v>
      </c>
      <c r="E237" s="213">
        <f t="shared" si="260"/>
        <v>118928</v>
      </c>
      <c r="F237" s="213">
        <v>118928</v>
      </c>
      <c r="G237" s="213">
        <f t="shared" si="261"/>
        <v>118928</v>
      </c>
      <c r="H237" s="213">
        <f t="shared" si="262"/>
        <v>0</v>
      </c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>
        <v>0</v>
      </c>
      <c r="T237" s="213">
        <f t="shared" si="263"/>
        <v>0</v>
      </c>
      <c r="U237" s="213">
        <f t="shared" si="264"/>
        <v>0</v>
      </c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>
        <v>4050</v>
      </c>
      <c r="AG237" s="213">
        <f t="shared" si="265"/>
        <v>4050</v>
      </c>
      <c r="AH237" s="213">
        <f t="shared" si="266"/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>
        <v>0</v>
      </c>
      <c r="AT237" s="213">
        <f t="shared" si="267"/>
        <v>0</v>
      </c>
      <c r="AU237" s="213">
        <f t="shared" si="268"/>
        <v>0</v>
      </c>
      <c r="AV237" s="213"/>
      <c r="AW237" s="213"/>
      <c r="AX237" s="213"/>
      <c r="AY237" s="213"/>
      <c r="AZ237" s="213">
        <v>-4050</v>
      </c>
      <c r="BA237" s="213">
        <f t="shared" si="269"/>
        <v>-4050</v>
      </c>
      <c r="BB237" s="213">
        <f t="shared" si="270"/>
        <v>0</v>
      </c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64"/>
      <c r="BM237" s="54" t="s">
        <v>417</v>
      </c>
      <c r="BN237" s="57"/>
      <c r="BO237" s="235" t="s">
        <v>696</v>
      </c>
      <c r="BP237" s="10" t="s">
        <v>697</v>
      </c>
      <c r="BT237" s="10" t="e">
        <f>D237-#REF!-S237</f>
        <v>#REF!</v>
      </c>
      <c r="BU237" s="10" t="e">
        <f>D237-#REF!</f>
        <v>#REF!</v>
      </c>
      <c r="BV237" s="1" t="e">
        <f>F237-#REF!</f>
        <v>#REF!</v>
      </c>
    </row>
    <row r="238" spans="1:74" s="72" customFormat="1" ht="26.25" customHeight="1" x14ac:dyDescent="0.2">
      <c r="A238" s="75"/>
      <c r="B238" s="160"/>
      <c r="C238" s="260" t="s">
        <v>485</v>
      </c>
      <c r="D238" s="225">
        <f t="shared" si="259"/>
        <v>354231</v>
      </c>
      <c r="E238" s="213">
        <f t="shared" si="260"/>
        <v>354231</v>
      </c>
      <c r="F238" s="213">
        <v>354231</v>
      </c>
      <c r="G238" s="213">
        <f t="shared" si="261"/>
        <v>354231</v>
      </c>
      <c r="H238" s="213">
        <f t="shared" si="262"/>
        <v>0</v>
      </c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>
        <v>0</v>
      </c>
      <c r="T238" s="213">
        <f t="shared" si="263"/>
        <v>0</v>
      </c>
      <c r="U238" s="213">
        <f t="shared" si="264"/>
        <v>0</v>
      </c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>
        <v>0</v>
      </c>
      <c r="AG238" s="213">
        <f t="shared" si="265"/>
        <v>0</v>
      </c>
      <c r="AH238" s="213">
        <f t="shared" si="266"/>
        <v>0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>
        <v>0</v>
      </c>
      <c r="AT238" s="213">
        <f t="shared" si="267"/>
        <v>0</v>
      </c>
      <c r="AU238" s="213">
        <f t="shared" si="268"/>
        <v>0</v>
      </c>
      <c r="AV238" s="213"/>
      <c r="AW238" s="213"/>
      <c r="AX238" s="213"/>
      <c r="AY238" s="213"/>
      <c r="AZ238" s="213"/>
      <c r="BA238" s="213">
        <f t="shared" si="269"/>
        <v>0</v>
      </c>
      <c r="BB238" s="213">
        <f t="shared" si="270"/>
        <v>0</v>
      </c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64"/>
      <c r="BM238" s="54" t="s">
        <v>524</v>
      </c>
      <c r="BN238" s="57"/>
      <c r="BO238" s="235" t="s">
        <v>696</v>
      </c>
      <c r="BP238" s="10" t="s">
        <v>697</v>
      </c>
      <c r="BT238" s="10" t="e">
        <f>D238-#REF!-S238</f>
        <v>#REF!</v>
      </c>
      <c r="BU238" s="10" t="e">
        <f>D238-#REF!</f>
        <v>#REF!</v>
      </c>
      <c r="BV238" s="72" t="e">
        <f>F238-#REF!</f>
        <v>#REF!</v>
      </c>
    </row>
    <row r="239" spans="1:74" ht="26.25" customHeight="1" x14ac:dyDescent="0.2">
      <c r="A239" s="75">
        <v>90001868844</v>
      </c>
      <c r="B239" s="158" t="s">
        <v>295</v>
      </c>
      <c r="C239" s="260" t="s">
        <v>185</v>
      </c>
      <c r="D239" s="225">
        <f t="shared" si="259"/>
        <v>509070</v>
      </c>
      <c r="E239" s="213">
        <f t="shared" si="260"/>
        <v>515354</v>
      </c>
      <c r="F239" s="213">
        <v>508570</v>
      </c>
      <c r="G239" s="213">
        <f t="shared" si="261"/>
        <v>514311</v>
      </c>
      <c r="H239" s="213">
        <f t="shared" si="262"/>
        <v>5741</v>
      </c>
      <c r="I239" s="213"/>
      <c r="J239" s="213"/>
      <c r="K239" s="213"/>
      <c r="L239" s="213"/>
      <c r="M239" s="213">
        <v>5741</v>
      </c>
      <c r="N239" s="213"/>
      <c r="O239" s="213"/>
      <c r="P239" s="213"/>
      <c r="Q239" s="213"/>
      <c r="R239" s="213"/>
      <c r="S239" s="213">
        <v>0</v>
      </c>
      <c r="T239" s="213">
        <f t="shared" si="263"/>
        <v>0</v>
      </c>
      <c r="U239" s="213">
        <f t="shared" si="264"/>
        <v>0</v>
      </c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>
        <v>500</v>
      </c>
      <c r="AG239" s="213">
        <f t="shared" si="265"/>
        <v>1043</v>
      </c>
      <c r="AH239" s="213">
        <f t="shared" si="266"/>
        <v>543</v>
      </c>
      <c r="AI239" s="213">
        <v>543</v>
      </c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>
        <v>0</v>
      </c>
      <c r="AT239" s="213">
        <f t="shared" si="267"/>
        <v>0</v>
      </c>
      <c r="AU239" s="213">
        <f t="shared" si="268"/>
        <v>0</v>
      </c>
      <c r="AV239" s="213"/>
      <c r="AW239" s="213"/>
      <c r="AX239" s="213"/>
      <c r="AY239" s="213"/>
      <c r="AZ239" s="213"/>
      <c r="BA239" s="213">
        <f t="shared" si="269"/>
        <v>0</v>
      </c>
      <c r="BB239" s="213">
        <f t="shared" si="270"/>
        <v>0</v>
      </c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64"/>
      <c r="BM239" s="54" t="s">
        <v>418</v>
      </c>
      <c r="BN239" s="57"/>
      <c r="BO239" s="235" t="s">
        <v>696</v>
      </c>
      <c r="BP239" s="10" t="s">
        <v>697</v>
      </c>
      <c r="BT239" s="10" t="e">
        <f>D239-#REF!-S239</f>
        <v>#REF!</v>
      </c>
      <c r="BU239" s="10" t="e">
        <f>D239-#REF!</f>
        <v>#REF!</v>
      </c>
      <c r="BV239" s="1" t="e">
        <f>F239-#REF!</f>
        <v>#REF!</v>
      </c>
    </row>
    <row r="240" spans="1:74" ht="12" customHeight="1" x14ac:dyDescent="0.2">
      <c r="A240" s="75">
        <v>90000091456</v>
      </c>
      <c r="B240" s="158" t="s">
        <v>192</v>
      </c>
      <c r="C240" s="260" t="s">
        <v>186</v>
      </c>
      <c r="D240" s="225">
        <f t="shared" si="259"/>
        <v>165860</v>
      </c>
      <c r="E240" s="213">
        <f t="shared" si="260"/>
        <v>165860</v>
      </c>
      <c r="F240" s="213">
        <v>165852</v>
      </c>
      <c r="G240" s="213">
        <f t="shared" si="261"/>
        <v>165852</v>
      </c>
      <c r="H240" s="213">
        <f t="shared" si="262"/>
        <v>0</v>
      </c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>
        <v>0</v>
      </c>
      <c r="T240" s="213">
        <f t="shared" si="263"/>
        <v>0</v>
      </c>
      <c r="U240" s="213">
        <f t="shared" si="264"/>
        <v>0</v>
      </c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>
        <v>8</v>
      </c>
      <c r="AG240" s="213">
        <f t="shared" si="265"/>
        <v>8</v>
      </c>
      <c r="AH240" s="213">
        <f t="shared" si="266"/>
        <v>0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>
        <v>0</v>
      </c>
      <c r="AT240" s="213">
        <f t="shared" si="267"/>
        <v>0</v>
      </c>
      <c r="AU240" s="213">
        <f t="shared" si="268"/>
        <v>0</v>
      </c>
      <c r="AV240" s="213"/>
      <c r="AW240" s="213"/>
      <c r="AX240" s="213"/>
      <c r="AY240" s="213"/>
      <c r="AZ240" s="213"/>
      <c r="BA240" s="213">
        <f t="shared" si="269"/>
        <v>0</v>
      </c>
      <c r="BB240" s="213">
        <f t="shared" si="270"/>
        <v>0</v>
      </c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64"/>
      <c r="BM240" s="54" t="s">
        <v>419</v>
      </c>
      <c r="BN240" s="57"/>
      <c r="BO240" s="235" t="s">
        <v>696</v>
      </c>
      <c r="BP240" s="10" t="s">
        <v>697</v>
      </c>
      <c r="BT240" s="10" t="e">
        <f>D240-#REF!-S240</f>
        <v>#REF!</v>
      </c>
      <c r="BU240" s="10" t="e">
        <f>D240-#REF!</f>
        <v>#REF!</v>
      </c>
      <c r="BV240" s="1" t="e">
        <f>F240-#REF!</f>
        <v>#REF!</v>
      </c>
    </row>
    <row r="241" spans="1:74" ht="9.75" customHeight="1" thickBot="1" x14ac:dyDescent="0.25">
      <c r="A241" s="300"/>
      <c r="B241" s="143"/>
      <c r="C241" s="301"/>
      <c r="D241" s="302"/>
      <c r="E241" s="303"/>
      <c r="F241" s="303"/>
      <c r="G241" s="303"/>
      <c r="H241" s="303"/>
      <c r="I241" s="303"/>
      <c r="J241" s="303"/>
      <c r="K241" s="303"/>
      <c r="L241" s="303"/>
      <c r="M241" s="303"/>
      <c r="N241" s="303"/>
      <c r="O241" s="303"/>
      <c r="P241" s="303"/>
      <c r="Q241" s="303"/>
      <c r="R241" s="303"/>
      <c r="S241" s="303"/>
      <c r="T241" s="303"/>
      <c r="U241" s="303"/>
      <c r="V241" s="303"/>
      <c r="W241" s="303"/>
      <c r="X241" s="303"/>
      <c r="Y241" s="303"/>
      <c r="Z241" s="303"/>
      <c r="AA241" s="303"/>
      <c r="AB241" s="303"/>
      <c r="AC241" s="303"/>
      <c r="AD241" s="303"/>
      <c r="AE241" s="303"/>
      <c r="AF241" s="303"/>
      <c r="AG241" s="303"/>
      <c r="AH241" s="303"/>
      <c r="AI241" s="303"/>
      <c r="AJ241" s="303"/>
      <c r="AK241" s="303"/>
      <c r="AL241" s="303"/>
      <c r="AM241" s="303"/>
      <c r="AN241" s="303"/>
      <c r="AO241" s="303"/>
      <c r="AP241" s="303"/>
      <c r="AQ241" s="303"/>
      <c r="AR241" s="303"/>
      <c r="AS241" s="303"/>
      <c r="AT241" s="303"/>
      <c r="AU241" s="303"/>
      <c r="AV241" s="303"/>
      <c r="AW241" s="303"/>
      <c r="AX241" s="303"/>
      <c r="AY241" s="303"/>
      <c r="AZ241" s="303"/>
      <c r="BA241" s="303"/>
      <c r="BB241" s="303"/>
      <c r="BC241" s="303"/>
      <c r="BD241" s="303"/>
      <c r="BE241" s="303"/>
      <c r="BF241" s="303"/>
      <c r="BG241" s="303"/>
      <c r="BH241" s="303"/>
      <c r="BI241" s="303"/>
      <c r="BJ241" s="303"/>
      <c r="BK241" s="303"/>
      <c r="BL241" s="304"/>
      <c r="BM241" s="305"/>
      <c r="BN241" s="133"/>
      <c r="BT241" s="10" t="e">
        <f>D241-#REF!-S241</f>
        <v>#REF!</v>
      </c>
      <c r="BU241" s="10" t="e">
        <f>D241-#REF!</f>
        <v>#REF!</v>
      </c>
      <c r="BV241" s="1" t="e">
        <f>F241-#REF!</f>
        <v>#REF!</v>
      </c>
    </row>
    <row r="242" spans="1:74" s="127" customFormat="1" ht="27" customHeight="1" thickTop="1" thickBot="1" x14ac:dyDescent="0.25">
      <c r="A242" s="144"/>
      <c r="B242" s="427" t="s">
        <v>564</v>
      </c>
      <c r="C242" s="428"/>
      <c r="D242" s="231">
        <f t="shared" ref="D242:AI242" si="281">D11+D26+D34+D58+D67+D79+D88+D124+D219</f>
        <v>109064522</v>
      </c>
      <c r="E242" s="220">
        <f t="shared" si="281"/>
        <v>111221657</v>
      </c>
      <c r="F242" s="220">
        <f t="shared" si="281"/>
        <v>95930431</v>
      </c>
      <c r="G242" s="220">
        <f t="shared" si="281"/>
        <v>98992590</v>
      </c>
      <c r="H242" s="220">
        <f t="shared" si="281"/>
        <v>3062159</v>
      </c>
      <c r="I242" s="220">
        <f t="shared" si="281"/>
        <v>0</v>
      </c>
      <c r="J242" s="220">
        <f t="shared" si="281"/>
        <v>0</v>
      </c>
      <c r="K242" s="220">
        <f t="shared" si="281"/>
        <v>0</v>
      </c>
      <c r="L242" s="220">
        <f t="shared" si="281"/>
        <v>0</v>
      </c>
      <c r="M242" s="220">
        <f t="shared" si="281"/>
        <v>2926042</v>
      </c>
      <c r="N242" s="220">
        <f t="shared" si="281"/>
        <v>0</v>
      </c>
      <c r="O242" s="220">
        <f t="shared" si="281"/>
        <v>0</v>
      </c>
      <c r="P242" s="220">
        <f t="shared" si="281"/>
        <v>136117</v>
      </c>
      <c r="Q242" s="220">
        <f t="shared" si="281"/>
        <v>0</v>
      </c>
      <c r="R242" s="220">
        <f t="shared" si="281"/>
        <v>0</v>
      </c>
      <c r="S242" s="220">
        <f t="shared" si="281"/>
        <v>11337729</v>
      </c>
      <c r="T242" s="220">
        <f t="shared" si="281"/>
        <v>11360865</v>
      </c>
      <c r="U242" s="220">
        <f t="shared" si="281"/>
        <v>23136</v>
      </c>
      <c r="V242" s="220">
        <f t="shared" si="281"/>
        <v>23136</v>
      </c>
      <c r="W242" s="220">
        <f t="shared" si="281"/>
        <v>0</v>
      </c>
      <c r="X242" s="220">
        <f t="shared" si="281"/>
        <v>0</v>
      </c>
      <c r="Y242" s="220">
        <f t="shared" si="281"/>
        <v>0</v>
      </c>
      <c r="Z242" s="220">
        <f t="shared" si="281"/>
        <v>0</v>
      </c>
      <c r="AA242" s="220">
        <f t="shared" si="281"/>
        <v>0</v>
      </c>
      <c r="AB242" s="220">
        <f t="shared" si="281"/>
        <v>0</v>
      </c>
      <c r="AC242" s="220">
        <f t="shared" si="281"/>
        <v>0</v>
      </c>
      <c r="AD242" s="220">
        <f t="shared" si="281"/>
        <v>0</v>
      </c>
      <c r="AE242" s="220">
        <f t="shared" si="281"/>
        <v>0</v>
      </c>
      <c r="AF242" s="220">
        <f t="shared" si="281"/>
        <v>1830115</v>
      </c>
      <c r="AG242" s="220">
        <f t="shared" si="281"/>
        <v>2010929</v>
      </c>
      <c r="AH242" s="220">
        <f t="shared" si="281"/>
        <v>180814</v>
      </c>
      <c r="AI242" s="220">
        <f t="shared" si="281"/>
        <v>180814</v>
      </c>
      <c r="AJ242" s="220">
        <f t="shared" ref="AJ242:BL242" si="282">AJ11+AJ26+AJ34+AJ58+AJ67+AJ79+AJ88+AJ124+AJ219</f>
        <v>0</v>
      </c>
      <c r="AK242" s="220">
        <f t="shared" si="282"/>
        <v>0</v>
      </c>
      <c r="AL242" s="220">
        <f t="shared" si="282"/>
        <v>0</v>
      </c>
      <c r="AM242" s="220">
        <f t="shared" si="282"/>
        <v>0</v>
      </c>
      <c r="AN242" s="220">
        <f t="shared" si="282"/>
        <v>0</v>
      </c>
      <c r="AO242" s="220">
        <f t="shared" si="282"/>
        <v>0</v>
      </c>
      <c r="AP242" s="220">
        <f t="shared" si="282"/>
        <v>0</v>
      </c>
      <c r="AQ242" s="220">
        <f t="shared" si="282"/>
        <v>0</v>
      </c>
      <c r="AR242" s="220">
        <f t="shared" si="282"/>
        <v>0</v>
      </c>
      <c r="AS242" s="220">
        <f t="shared" si="282"/>
        <v>1091</v>
      </c>
      <c r="AT242" s="220">
        <f t="shared" si="282"/>
        <v>1791</v>
      </c>
      <c r="AU242" s="220">
        <f t="shared" si="282"/>
        <v>700</v>
      </c>
      <c r="AV242" s="220">
        <f t="shared" si="282"/>
        <v>700</v>
      </c>
      <c r="AW242" s="220">
        <f t="shared" si="282"/>
        <v>0</v>
      </c>
      <c r="AX242" s="220">
        <f t="shared" si="282"/>
        <v>0</v>
      </c>
      <c r="AY242" s="220">
        <f t="shared" si="282"/>
        <v>0</v>
      </c>
      <c r="AZ242" s="220">
        <f t="shared" si="282"/>
        <v>-34844</v>
      </c>
      <c r="BA242" s="220">
        <f t="shared" si="282"/>
        <v>-1144518</v>
      </c>
      <c r="BB242" s="220">
        <f t="shared" si="282"/>
        <v>-1109674</v>
      </c>
      <c r="BC242" s="220">
        <f t="shared" si="282"/>
        <v>-1109323</v>
      </c>
      <c r="BD242" s="220">
        <f t="shared" si="282"/>
        <v>-351</v>
      </c>
      <c r="BE242" s="220">
        <f t="shared" si="282"/>
        <v>0</v>
      </c>
      <c r="BF242" s="220">
        <f t="shared" si="282"/>
        <v>0</v>
      </c>
      <c r="BG242" s="220">
        <f t="shared" si="282"/>
        <v>0</v>
      </c>
      <c r="BH242" s="220">
        <f t="shared" si="282"/>
        <v>0</v>
      </c>
      <c r="BI242" s="220">
        <f t="shared" si="282"/>
        <v>0</v>
      </c>
      <c r="BJ242" s="220">
        <f t="shared" si="282"/>
        <v>0</v>
      </c>
      <c r="BK242" s="220">
        <f t="shared" si="282"/>
        <v>0</v>
      </c>
      <c r="BL242" s="271">
        <f t="shared" si="282"/>
        <v>0</v>
      </c>
      <c r="BM242" s="9"/>
      <c r="BN242" s="62"/>
      <c r="BT242" s="10" t="e">
        <f>D242-#REF!-S242</f>
        <v>#REF!</v>
      </c>
      <c r="BU242" s="10" t="e">
        <f>D242-#REF!</f>
        <v>#REF!</v>
      </c>
      <c r="BV242" s="127" t="e">
        <f>F242-#REF!</f>
        <v>#REF!</v>
      </c>
    </row>
    <row r="243" spans="1:74" ht="13.5" customHeight="1" thickTop="1" thickBot="1" x14ac:dyDescent="0.25">
      <c r="A243" s="92" t="s">
        <v>567</v>
      </c>
      <c r="B243" s="146" t="s">
        <v>122</v>
      </c>
      <c r="C243" s="147"/>
      <c r="D243" s="232">
        <f t="shared" ref="D243:AI243" si="283">SUM(D244:D274)</f>
        <v>407389</v>
      </c>
      <c r="E243" s="221">
        <f t="shared" si="283"/>
        <v>1220344</v>
      </c>
      <c r="F243" s="221">
        <f t="shared" si="283"/>
        <v>1702688</v>
      </c>
      <c r="G243" s="221">
        <f t="shared" si="283"/>
        <v>1478002</v>
      </c>
      <c r="H243" s="221">
        <f t="shared" si="283"/>
        <v>-224686</v>
      </c>
      <c r="I243" s="221">
        <f t="shared" si="283"/>
        <v>0</v>
      </c>
      <c r="J243" s="221">
        <f t="shared" si="283"/>
        <v>0</v>
      </c>
      <c r="K243" s="221">
        <f t="shared" si="283"/>
        <v>0</v>
      </c>
      <c r="L243" s="221">
        <f t="shared" si="283"/>
        <v>0</v>
      </c>
      <c r="M243" s="221">
        <f t="shared" si="283"/>
        <v>-729935</v>
      </c>
      <c r="N243" s="221">
        <f t="shared" si="283"/>
        <v>0</v>
      </c>
      <c r="O243" s="221">
        <f t="shared" si="283"/>
        <v>0</v>
      </c>
      <c r="P243" s="221">
        <f t="shared" si="283"/>
        <v>505249</v>
      </c>
      <c r="Q243" s="221">
        <f t="shared" si="283"/>
        <v>0</v>
      </c>
      <c r="R243" s="221">
        <f t="shared" si="283"/>
        <v>0</v>
      </c>
      <c r="S243" s="221">
        <f t="shared" si="283"/>
        <v>5924</v>
      </c>
      <c r="T243" s="221">
        <f t="shared" si="283"/>
        <v>79167</v>
      </c>
      <c r="U243" s="221">
        <f t="shared" si="283"/>
        <v>73243</v>
      </c>
      <c r="V243" s="221">
        <f t="shared" si="283"/>
        <v>73243</v>
      </c>
      <c r="W243" s="221">
        <f t="shared" si="283"/>
        <v>0</v>
      </c>
      <c r="X243" s="221">
        <f t="shared" si="283"/>
        <v>0</v>
      </c>
      <c r="Y243" s="221">
        <f t="shared" si="283"/>
        <v>0</v>
      </c>
      <c r="Z243" s="221">
        <f t="shared" si="283"/>
        <v>0</v>
      </c>
      <c r="AA243" s="221">
        <f t="shared" si="283"/>
        <v>0</v>
      </c>
      <c r="AB243" s="221">
        <f t="shared" si="283"/>
        <v>0</v>
      </c>
      <c r="AC243" s="221">
        <f t="shared" si="283"/>
        <v>0</v>
      </c>
      <c r="AD243" s="221">
        <f t="shared" si="283"/>
        <v>0</v>
      </c>
      <c r="AE243" s="221">
        <f t="shared" si="283"/>
        <v>0</v>
      </c>
      <c r="AF243" s="221">
        <f t="shared" si="283"/>
        <v>0</v>
      </c>
      <c r="AG243" s="221">
        <f t="shared" si="283"/>
        <v>100</v>
      </c>
      <c r="AH243" s="221">
        <f t="shared" si="283"/>
        <v>100</v>
      </c>
      <c r="AI243" s="221">
        <f t="shared" si="283"/>
        <v>100</v>
      </c>
      <c r="AJ243" s="221">
        <f t="shared" ref="AJ243:BL243" si="284">SUM(AJ244:AJ274)</f>
        <v>0</v>
      </c>
      <c r="AK243" s="221">
        <f t="shared" si="284"/>
        <v>0</v>
      </c>
      <c r="AL243" s="221">
        <f t="shared" si="284"/>
        <v>0</v>
      </c>
      <c r="AM243" s="221">
        <f t="shared" si="284"/>
        <v>0</v>
      </c>
      <c r="AN243" s="221">
        <f t="shared" si="284"/>
        <v>0</v>
      </c>
      <c r="AO243" s="221">
        <f t="shared" si="284"/>
        <v>0</v>
      </c>
      <c r="AP243" s="221">
        <f t="shared" si="284"/>
        <v>0</v>
      </c>
      <c r="AQ243" s="221">
        <f t="shared" si="284"/>
        <v>0</v>
      </c>
      <c r="AR243" s="221">
        <f t="shared" si="284"/>
        <v>0</v>
      </c>
      <c r="AS243" s="221">
        <f t="shared" si="284"/>
        <v>0</v>
      </c>
      <c r="AT243" s="221">
        <f t="shared" si="284"/>
        <v>47</v>
      </c>
      <c r="AU243" s="221">
        <f t="shared" si="284"/>
        <v>47</v>
      </c>
      <c r="AV243" s="221">
        <f t="shared" si="284"/>
        <v>47</v>
      </c>
      <c r="AW243" s="221">
        <f t="shared" si="284"/>
        <v>0</v>
      </c>
      <c r="AX243" s="221">
        <f t="shared" si="284"/>
        <v>0</v>
      </c>
      <c r="AY243" s="221">
        <f t="shared" si="284"/>
        <v>0</v>
      </c>
      <c r="AZ243" s="221">
        <f t="shared" si="284"/>
        <v>-1301223</v>
      </c>
      <c r="BA243" s="221">
        <f t="shared" si="284"/>
        <v>-336972</v>
      </c>
      <c r="BB243" s="221">
        <f t="shared" si="284"/>
        <v>964251</v>
      </c>
      <c r="BC243" s="221">
        <f t="shared" si="284"/>
        <v>963900</v>
      </c>
      <c r="BD243" s="221">
        <f t="shared" si="284"/>
        <v>351</v>
      </c>
      <c r="BE243" s="221">
        <f t="shared" si="284"/>
        <v>0</v>
      </c>
      <c r="BF243" s="221">
        <f t="shared" si="284"/>
        <v>0</v>
      </c>
      <c r="BG243" s="221">
        <f t="shared" si="284"/>
        <v>0</v>
      </c>
      <c r="BH243" s="221">
        <f t="shared" si="284"/>
        <v>0</v>
      </c>
      <c r="BI243" s="221">
        <f t="shared" si="284"/>
        <v>0</v>
      </c>
      <c r="BJ243" s="221">
        <f t="shared" si="284"/>
        <v>0</v>
      </c>
      <c r="BK243" s="221">
        <f t="shared" si="284"/>
        <v>0</v>
      </c>
      <c r="BL243" s="280">
        <f t="shared" si="284"/>
        <v>0</v>
      </c>
      <c r="BM243" s="148"/>
      <c r="BN243" s="136"/>
      <c r="BT243" s="10" t="e">
        <f>D243-#REF!-S243</f>
        <v>#REF!</v>
      </c>
      <c r="BU243" s="10" t="e">
        <f>D243-#REF!</f>
        <v>#REF!</v>
      </c>
      <c r="BV243" s="1" t="e">
        <f>F243-#REF!</f>
        <v>#REF!</v>
      </c>
    </row>
    <row r="244" spans="1:74" s="127" customFormat="1" hidden="1" outlineLevel="1" x14ac:dyDescent="0.2">
      <c r="A244" s="98"/>
      <c r="B244" s="423" t="s">
        <v>540</v>
      </c>
      <c r="C244" s="424"/>
      <c r="D244" s="225">
        <f t="shared" ref="D244:D274" si="285">F244+S244+AF244+AS244+AZ244</f>
        <v>219543</v>
      </c>
      <c r="E244" s="215">
        <f t="shared" ref="E244:E274" si="286">G244+T244+AG244+AT244+BA244</f>
        <v>219543</v>
      </c>
      <c r="F244" s="215">
        <f>250000-30157-300</f>
        <v>219543</v>
      </c>
      <c r="G244" s="215">
        <f t="shared" ref="G244:G274" si="287">F244+H244</f>
        <v>219543</v>
      </c>
      <c r="H244" s="215">
        <f t="shared" ref="H244:H274" si="288">SUM(I244:R244)</f>
        <v>0</v>
      </c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>
        <f t="shared" ref="T244:T273" si="289">S244+U244</f>
        <v>0</v>
      </c>
      <c r="U244" s="215">
        <f t="shared" ref="U244:U274" si="290">SUM(V244:AE244)</f>
        <v>0</v>
      </c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>
        <f t="shared" ref="AG244:AG274" si="291">AF244+AH244</f>
        <v>0</v>
      </c>
      <c r="AH244" s="215">
        <f t="shared" ref="AH244:AH274" si="292">SUM(AI244:AR244)</f>
        <v>0</v>
      </c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>
        <f t="shared" ref="AT244:AT274" si="293">AS244+AU244</f>
        <v>0</v>
      </c>
      <c r="AU244" s="215">
        <f t="shared" ref="AU244:AU274" si="294">SUM(AV244:AY244)</f>
        <v>0</v>
      </c>
      <c r="AV244" s="215"/>
      <c r="AW244" s="215"/>
      <c r="AX244" s="215"/>
      <c r="AY244" s="215"/>
      <c r="AZ244" s="215"/>
      <c r="BA244" s="215">
        <f t="shared" ref="BA244:BA274" si="295">AZ244+BB244</f>
        <v>0</v>
      </c>
      <c r="BB244" s="215">
        <f t="shared" ref="BB244:BB274" si="296">SUM(BC244:BL244)</f>
        <v>0</v>
      </c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76"/>
      <c r="BM244" s="145"/>
      <c r="BN244" s="131"/>
      <c r="BT244" s="10" t="e">
        <f>D244-#REF!-S244</f>
        <v>#REF!</v>
      </c>
      <c r="BU244" s="10" t="e">
        <f>D244-#REF!</f>
        <v>#REF!</v>
      </c>
      <c r="BV244" s="127" t="e">
        <f>F244-#REF!</f>
        <v>#REF!</v>
      </c>
    </row>
    <row r="245" spans="1:74" s="127" customFormat="1" hidden="1" outlineLevel="1" x14ac:dyDescent="0.2">
      <c r="A245" s="98" t="s">
        <v>814</v>
      </c>
      <c r="B245" s="392" t="s">
        <v>443</v>
      </c>
      <c r="C245" s="391"/>
      <c r="D245" s="225">
        <f t="shared" si="285"/>
        <v>54207</v>
      </c>
      <c r="E245" s="213">
        <f t="shared" si="286"/>
        <v>513441</v>
      </c>
      <c r="F245" s="213">
        <f>34844+200+15113+4050</f>
        <v>54207</v>
      </c>
      <c r="G245" s="213">
        <f t="shared" si="287"/>
        <v>513394</v>
      </c>
      <c r="H245" s="213">
        <f t="shared" si="288"/>
        <v>459187</v>
      </c>
      <c r="I245" s="213"/>
      <c r="J245" s="213"/>
      <c r="K245" s="213"/>
      <c r="L245" s="213"/>
      <c r="M245" s="213">
        <f>-200+22+183-1169+1591+83-12400+5360-3140-14037+6076+38038-5741-402-793-208-1160-1989+3149-19033-1800+29780+509-509-1-31887-986+4020+365+447-2436+4624-418-5582-2138-12320+1608+1699+4265+1293+5679+5118-1-7137-104208-11800+558214-86+550-118872-3643-116583-19347-162224-2000-119811-1500-35059+3194-1500-5000+35797+71258-2215</f>
        <v>-46413</v>
      </c>
      <c r="N245" s="213"/>
      <c r="O245" s="213"/>
      <c r="P245" s="213">
        <f>409800+7000+165908-7000-165908+100800-5000</f>
        <v>505600</v>
      </c>
      <c r="Q245" s="213"/>
      <c r="R245" s="213"/>
      <c r="S245" s="213"/>
      <c r="T245" s="213">
        <f t="shared" si="289"/>
        <v>0</v>
      </c>
      <c r="U245" s="213">
        <f t="shared" si="290"/>
        <v>0</v>
      </c>
      <c r="V245" s="27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>
        <f t="shared" si="291"/>
        <v>0</v>
      </c>
      <c r="AH245" s="213">
        <f t="shared" si="292"/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>
        <f t="shared" si="293"/>
        <v>47</v>
      </c>
      <c r="AU245" s="213">
        <f t="shared" si="294"/>
        <v>47</v>
      </c>
      <c r="AV245" s="213">
        <v>47</v>
      </c>
      <c r="AW245" s="213"/>
      <c r="AX245" s="213"/>
      <c r="AY245" s="213"/>
      <c r="AZ245" s="213"/>
      <c r="BA245" s="213">
        <f t="shared" si="295"/>
        <v>0</v>
      </c>
      <c r="BB245" s="213">
        <f t="shared" si="296"/>
        <v>0</v>
      </c>
      <c r="BC245" s="213">
        <f>-200+200</f>
        <v>0</v>
      </c>
      <c r="BD245" s="213"/>
      <c r="BE245" s="213"/>
      <c r="BF245" s="213"/>
      <c r="BG245" s="213"/>
      <c r="BH245" s="213"/>
      <c r="BI245" s="213"/>
      <c r="BJ245" s="213"/>
      <c r="BK245" s="213"/>
      <c r="BL245" s="264"/>
      <c r="BM245" s="54"/>
      <c r="BN245" s="57"/>
      <c r="BT245" s="10" t="e">
        <f>D245-#REF!-S245</f>
        <v>#REF!</v>
      </c>
      <c r="BU245" s="10" t="e">
        <f>D245-#REF!</f>
        <v>#REF!</v>
      </c>
      <c r="BV245" s="127" t="e">
        <f>F245-#REF!</f>
        <v>#REF!</v>
      </c>
    </row>
    <row r="246" spans="1:74" s="130" customFormat="1" ht="12.75" hidden="1" customHeight="1" outlineLevel="1" x14ac:dyDescent="0.2">
      <c r="A246" s="98"/>
      <c r="B246" s="390" t="s">
        <v>637</v>
      </c>
      <c r="C246" s="391"/>
      <c r="D246" s="225">
        <f t="shared" si="285"/>
        <v>0</v>
      </c>
      <c r="E246" s="213">
        <f t="shared" si="286"/>
        <v>142079</v>
      </c>
      <c r="F246" s="213"/>
      <c r="G246" s="213">
        <f t="shared" si="287"/>
        <v>142079</v>
      </c>
      <c r="H246" s="213">
        <f t="shared" si="288"/>
        <v>142079</v>
      </c>
      <c r="I246" s="213"/>
      <c r="J246" s="213"/>
      <c r="K246" s="213"/>
      <c r="L246" s="213"/>
      <c r="M246" s="213">
        <f>2719+6784+3592+3932-74+19033-77426+77426+1-1-839590+839590-35892+35892-467+467+300+2865-1059-1745-61-3466+3466+94554+9232+2282-2957+2957-275-4028+4028</f>
        <v>142079</v>
      </c>
      <c r="N246" s="213"/>
      <c r="O246" s="213"/>
      <c r="P246" s="213">
        <f>-351+351</f>
        <v>0</v>
      </c>
      <c r="Q246" s="213"/>
      <c r="R246" s="213"/>
      <c r="S246" s="213"/>
      <c r="T246" s="213">
        <f t="shared" si="289"/>
        <v>0</v>
      </c>
      <c r="U246" s="213">
        <f t="shared" si="290"/>
        <v>0</v>
      </c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>
        <f t="shared" si="291"/>
        <v>0</v>
      </c>
      <c r="AH246" s="213">
        <f t="shared" si="292"/>
        <v>0</v>
      </c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>
        <f t="shared" si="293"/>
        <v>0</v>
      </c>
      <c r="AU246" s="213">
        <f t="shared" si="294"/>
        <v>0</v>
      </c>
      <c r="AV246" s="213"/>
      <c r="AW246" s="213"/>
      <c r="AX246" s="213"/>
      <c r="AY246" s="213"/>
      <c r="AZ246" s="213"/>
      <c r="BA246" s="213">
        <f t="shared" si="295"/>
        <v>0</v>
      </c>
      <c r="BB246" s="213">
        <f t="shared" si="296"/>
        <v>0</v>
      </c>
      <c r="BC246" s="213">
        <f>-200+200</f>
        <v>0</v>
      </c>
      <c r="BD246" s="213"/>
      <c r="BE246" s="213"/>
      <c r="BF246" s="213"/>
      <c r="BG246" s="213"/>
      <c r="BH246" s="213"/>
      <c r="BI246" s="213"/>
      <c r="BJ246" s="213"/>
      <c r="BK246" s="213"/>
      <c r="BL246" s="264"/>
      <c r="BM246" s="54"/>
      <c r="BN246" s="57"/>
      <c r="BT246" s="10" t="e">
        <f>D246-#REF!-S246</f>
        <v>#REF!</v>
      </c>
      <c r="BU246" s="10" t="e">
        <f>D246-#REF!</f>
        <v>#REF!</v>
      </c>
      <c r="BV246" s="130" t="e">
        <f>F246-#REF!</f>
        <v>#REF!</v>
      </c>
    </row>
    <row r="247" spans="1:74" s="130" customFormat="1" ht="12.75" hidden="1" customHeight="1" outlineLevel="1" x14ac:dyDescent="0.2">
      <c r="A247" s="98"/>
      <c r="B247" s="390" t="s">
        <v>642</v>
      </c>
      <c r="C247" s="391"/>
      <c r="D247" s="225">
        <f t="shared" si="285"/>
        <v>0</v>
      </c>
      <c r="E247" s="213">
        <f t="shared" si="286"/>
        <v>0</v>
      </c>
      <c r="F247" s="213">
        <v>1257370</v>
      </c>
      <c r="G247" s="213">
        <f t="shared" si="287"/>
        <v>336972</v>
      </c>
      <c r="H247" s="213">
        <f t="shared" si="288"/>
        <v>-920398</v>
      </c>
      <c r="I247" s="213"/>
      <c r="J247" s="213"/>
      <c r="K247" s="213"/>
      <c r="L247" s="213"/>
      <c r="M247" s="213">
        <f>-74-77426-839590-2957</f>
        <v>-920047</v>
      </c>
      <c r="N247" s="213"/>
      <c r="O247" s="213"/>
      <c r="P247" s="213">
        <v>-351</v>
      </c>
      <c r="Q247" s="213"/>
      <c r="R247" s="213"/>
      <c r="S247" s="213"/>
      <c r="T247" s="213">
        <f t="shared" si="289"/>
        <v>0</v>
      </c>
      <c r="U247" s="213">
        <f t="shared" si="290"/>
        <v>0</v>
      </c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>
        <f t="shared" si="291"/>
        <v>0</v>
      </c>
      <c r="AH247" s="213">
        <f t="shared" si="292"/>
        <v>0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>
        <f t="shared" si="293"/>
        <v>0</v>
      </c>
      <c r="AU247" s="213">
        <f t="shared" si="294"/>
        <v>0</v>
      </c>
      <c r="AV247" s="213"/>
      <c r="AW247" s="213"/>
      <c r="AX247" s="213"/>
      <c r="AY247" s="213"/>
      <c r="AZ247" s="213">
        <v>-1257370</v>
      </c>
      <c r="BA247" s="213">
        <f t="shared" si="295"/>
        <v>-336972</v>
      </c>
      <c r="BB247" s="213">
        <f t="shared" si="296"/>
        <v>920398</v>
      </c>
      <c r="BC247" s="213">
        <f>74+77426+839590+2957</f>
        <v>920047</v>
      </c>
      <c r="BD247" s="213">
        <v>351</v>
      </c>
      <c r="BE247" s="213"/>
      <c r="BF247" s="213"/>
      <c r="BG247" s="213"/>
      <c r="BH247" s="213"/>
      <c r="BI247" s="213"/>
      <c r="BJ247" s="213"/>
      <c r="BK247" s="213"/>
      <c r="BL247" s="264"/>
      <c r="BM247" s="54"/>
      <c r="BN247" s="57"/>
      <c r="BT247" s="10" t="e">
        <f>D247-#REF!-S247</f>
        <v>#REF!</v>
      </c>
      <c r="BU247" s="10" t="e">
        <f>D247-#REF!</f>
        <v>#REF!</v>
      </c>
      <c r="BV247" s="130" t="e">
        <f>F247-#REF!</f>
        <v>#REF!</v>
      </c>
    </row>
    <row r="248" spans="1:74" s="130" customFormat="1" ht="12.75" hidden="1" customHeight="1" outlineLevel="1" x14ac:dyDescent="0.2">
      <c r="A248" s="98"/>
      <c r="B248" s="390" t="s">
        <v>643</v>
      </c>
      <c r="C248" s="391"/>
      <c r="D248" s="225">
        <f t="shared" si="285"/>
        <v>0</v>
      </c>
      <c r="E248" s="213">
        <f t="shared" si="286"/>
        <v>0</v>
      </c>
      <c r="F248" s="213">
        <f>40387+3466</f>
        <v>43853</v>
      </c>
      <c r="G248" s="213">
        <f t="shared" si="287"/>
        <v>0</v>
      </c>
      <c r="H248" s="213">
        <f t="shared" si="288"/>
        <v>-43853</v>
      </c>
      <c r="I248" s="213"/>
      <c r="J248" s="213"/>
      <c r="K248" s="213"/>
      <c r="L248" s="213"/>
      <c r="M248" s="213">
        <f>-35892-467-3466-4028</f>
        <v>-43853</v>
      </c>
      <c r="N248" s="213"/>
      <c r="O248" s="213"/>
      <c r="P248" s="213"/>
      <c r="Q248" s="213"/>
      <c r="R248" s="213"/>
      <c r="S248" s="213"/>
      <c r="T248" s="213">
        <f t="shared" si="289"/>
        <v>0</v>
      </c>
      <c r="U248" s="213">
        <f t="shared" si="290"/>
        <v>0</v>
      </c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>
        <f t="shared" si="291"/>
        <v>0</v>
      </c>
      <c r="AH248" s="213">
        <f t="shared" si="292"/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>
        <f t="shared" si="293"/>
        <v>0</v>
      </c>
      <c r="AU248" s="213">
        <f t="shared" si="294"/>
        <v>0</v>
      </c>
      <c r="AV248" s="213"/>
      <c r="AW248" s="213"/>
      <c r="AX248" s="213"/>
      <c r="AY248" s="213"/>
      <c r="AZ248" s="213">
        <f>-40387-3466</f>
        <v>-43853</v>
      </c>
      <c r="BA248" s="213">
        <f t="shared" si="295"/>
        <v>0</v>
      </c>
      <c r="BB248" s="213">
        <f t="shared" si="296"/>
        <v>43853</v>
      </c>
      <c r="BC248" s="213">
        <f>35892+467+3466+4028</f>
        <v>43853</v>
      </c>
      <c r="BD248" s="213"/>
      <c r="BE248" s="213"/>
      <c r="BF248" s="213"/>
      <c r="BG248" s="213"/>
      <c r="BH248" s="213"/>
      <c r="BI248" s="213"/>
      <c r="BJ248" s="213"/>
      <c r="BK248" s="213"/>
      <c r="BL248" s="264"/>
      <c r="BM248" s="54"/>
      <c r="BN248" s="57"/>
      <c r="BT248" s="10" t="e">
        <f>D248-#REF!-S248</f>
        <v>#REF!</v>
      </c>
      <c r="BU248" s="10" t="e">
        <f>D248-#REF!</f>
        <v>#REF!</v>
      </c>
      <c r="BV248" s="130" t="e">
        <f>F248-#REF!</f>
        <v>#REF!</v>
      </c>
    </row>
    <row r="249" spans="1:74" s="130" customFormat="1" ht="24" hidden="1" customHeight="1" outlineLevel="1" x14ac:dyDescent="0.2">
      <c r="A249" s="98"/>
      <c r="B249" s="390" t="s">
        <v>808</v>
      </c>
      <c r="C249" s="391"/>
      <c r="D249" s="225"/>
      <c r="E249" s="213">
        <f t="shared" si="286"/>
        <v>2</v>
      </c>
      <c r="F249" s="213"/>
      <c r="G249" s="213">
        <f t="shared" ref="G249" si="297">F249+H249</f>
        <v>2</v>
      </c>
      <c r="H249" s="213">
        <f t="shared" ref="H249" si="298">SUM(I249:R249)</f>
        <v>2</v>
      </c>
      <c r="I249" s="213"/>
      <c r="J249" s="213"/>
      <c r="K249" s="213"/>
      <c r="L249" s="213"/>
      <c r="M249" s="213">
        <v>2</v>
      </c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64"/>
      <c r="BM249" s="54"/>
      <c r="BN249" s="57"/>
      <c r="BT249" s="10"/>
      <c r="BU249" s="10"/>
    </row>
    <row r="250" spans="1:74" s="130" customFormat="1" ht="12.75" hidden="1" customHeight="1" outlineLevel="1" x14ac:dyDescent="0.2">
      <c r="A250" s="98"/>
      <c r="B250" s="390" t="s">
        <v>667</v>
      </c>
      <c r="C250" s="391"/>
      <c r="D250" s="225">
        <f t="shared" si="285"/>
        <v>0</v>
      </c>
      <c r="E250" s="213">
        <f t="shared" si="286"/>
        <v>0</v>
      </c>
      <c r="F250" s="213"/>
      <c r="G250" s="213">
        <f t="shared" si="287"/>
        <v>0</v>
      </c>
      <c r="H250" s="213">
        <f t="shared" si="288"/>
        <v>0</v>
      </c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>
        <f t="shared" si="289"/>
        <v>0</v>
      </c>
      <c r="U250" s="213">
        <f t="shared" si="290"/>
        <v>0</v>
      </c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>
        <f t="shared" si="291"/>
        <v>0</v>
      </c>
      <c r="AH250" s="213">
        <f t="shared" si="292"/>
        <v>0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>
        <f t="shared" si="293"/>
        <v>0</v>
      </c>
      <c r="AU250" s="213">
        <f t="shared" si="294"/>
        <v>0</v>
      </c>
      <c r="AV250" s="213"/>
      <c r="AW250" s="213"/>
      <c r="AX250" s="213"/>
      <c r="AY250" s="213"/>
      <c r="AZ250" s="213"/>
      <c r="BA250" s="213">
        <f t="shared" si="295"/>
        <v>0</v>
      </c>
      <c r="BB250" s="213">
        <f t="shared" si="296"/>
        <v>0</v>
      </c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64"/>
      <c r="BM250" s="54"/>
      <c r="BN250" s="57"/>
      <c r="BT250" s="10" t="e">
        <f>D250-#REF!-S250</f>
        <v>#REF!</v>
      </c>
      <c r="BU250" s="10" t="e">
        <f>D250-#REF!</f>
        <v>#REF!</v>
      </c>
      <c r="BV250" s="130" t="e">
        <f>F250-#REF!</f>
        <v>#REF!</v>
      </c>
    </row>
    <row r="251" spans="1:74" s="127" customFormat="1" hidden="1" outlineLevel="1" x14ac:dyDescent="0.2">
      <c r="A251" s="98"/>
      <c r="B251" s="392" t="s">
        <v>541</v>
      </c>
      <c r="C251" s="391"/>
      <c r="D251" s="225">
        <f t="shared" si="285"/>
        <v>65807</v>
      </c>
      <c r="E251" s="213">
        <f t="shared" si="286"/>
        <v>97769</v>
      </c>
      <c r="F251" s="213">
        <v>65807</v>
      </c>
      <c r="G251" s="213">
        <f t="shared" si="287"/>
        <v>97769</v>
      </c>
      <c r="H251" s="213">
        <f t="shared" si="288"/>
        <v>31962</v>
      </c>
      <c r="I251" s="213"/>
      <c r="J251" s="213"/>
      <c r="K251" s="213"/>
      <c r="L251" s="213"/>
      <c r="M251" s="213">
        <f>5551+31312-5746+845+550-550</f>
        <v>31962</v>
      </c>
      <c r="N251" s="213"/>
      <c r="O251" s="213"/>
      <c r="P251" s="213"/>
      <c r="Q251" s="213"/>
      <c r="R251" s="213"/>
      <c r="S251" s="213"/>
      <c r="T251" s="213">
        <f t="shared" si="289"/>
        <v>0</v>
      </c>
      <c r="U251" s="213">
        <f t="shared" si="290"/>
        <v>0</v>
      </c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>
        <f t="shared" si="291"/>
        <v>0</v>
      </c>
      <c r="AH251" s="213">
        <f t="shared" si="292"/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>
        <f t="shared" si="293"/>
        <v>0</v>
      </c>
      <c r="AU251" s="213">
        <f t="shared" si="294"/>
        <v>0</v>
      </c>
      <c r="AV251" s="213"/>
      <c r="AW251" s="213"/>
      <c r="AX251" s="213"/>
      <c r="AY251" s="213"/>
      <c r="AZ251" s="213"/>
      <c r="BA251" s="213">
        <f t="shared" si="295"/>
        <v>0</v>
      </c>
      <c r="BB251" s="213">
        <f t="shared" si="296"/>
        <v>0</v>
      </c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64"/>
      <c r="BM251" s="54"/>
      <c r="BN251" s="57"/>
      <c r="BT251" s="10" t="e">
        <f>D251-#REF!-S251</f>
        <v>#REF!</v>
      </c>
      <c r="BU251" s="10" t="e">
        <f>D251-#REF!</f>
        <v>#REF!</v>
      </c>
      <c r="BV251" s="127" t="e">
        <f>F251-#REF!</f>
        <v>#REF!</v>
      </c>
    </row>
    <row r="252" spans="1:74" s="127" customFormat="1" hidden="1" outlineLevel="1" x14ac:dyDescent="0.2">
      <c r="A252" s="98"/>
      <c r="B252" s="392" t="s">
        <v>542</v>
      </c>
      <c r="C252" s="391"/>
      <c r="D252" s="225">
        <f t="shared" si="285"/>
        <v>61908</v>
      </c>
      <c r="E252" s="213">
        <f t="shared" si="286"/>
        <v>42511</v>
      </c>
      <c r="F252" s="213">
        <v>61908</v>
      </c>
      <c r="G252" s="213">
        <f t="shared" si="287"/>
        <v>42511</v>
      </c>
      <c r="H252" s="213">
        <f t="shared" si="288"/>
        <v>-19397</v>
      </c>
      <c r="I252" s="213"/>
      <c r="J252" s="213"/>
      <c r="K252" s="213"/>
      <c r="L252" s="213"/>
      <c r="M252" s="213">
        <f>-18736+314-975+1094-1094</f>
        <v>-19397</v>
      </c>
      <c r="N252" s="213"/>
      <c r="O252" s="213"/>
      <c r="P252" s="213"/>
      <c r="Q252" s="213"/>
      <c r="R252" s="213"/>
      <c r="S252" s="213"/>
      <c r="T252" s="213">
        <f t="shared" si="289"/>
        <v>0</v>
      </c>
      <c r="U252" s="213">
        <f t="shared" si="290"/>
        <v>0</v>
      </c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>
        <f t="shared" si="291"/>
        <v>0</v>
      </c>
      <c r="AH252" s="213">
        <f t="shared" si="292"/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>
        <f t="shared" si="293"/>
        <v>0</v>
      </c>
      <c r="AU252" s="213">
        <f t="shared" si="294"/>
        <v>0</v>
      </c>
      <c r="AV252" s="213"/>
      <c r="AW252" s="213"/>
      <c r="AX252" s="213"/>
      <c r="AY252" s="213"/>
      <c r="AZ252" s="213"/>
      <c r="BA252" s="213">
        <f t="shared" si="295"/>
        <v>0</v>
      </c>
      <c r="BB252" s="213">
        <f t="shared" si="296"/>
        <v>0</v>
      </c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64"/>
      <c r="BM252" s="54"/>
      <c r="BN252" s="57"/>
      <c r="BT252" s="10" t="e">
        <f>D252-#REF!-S252</f>
        <v>#REF!</v>
      </c>
      <c r="BU252" s="10" t="e">
        <f>D252-#REF!</f>
        <v>#REF!</v>
      </c>
      <c r="BV252" s="127" t="e">
        <f>F252-#REF!</f>
        <v>#REF!</v>
      </c>
    </row>
    <row r="253" spans="1:74" s="127" customFormat="1" hidden="1" outlineLevel="1" x14ac:dyDescent="0.2">
      <c r="A253" s="98"/>
      <c r="B253" s="392" t="s">
        <v>543</v>
      </c>
      <c r="C253" s="391"/>
      <c r="D253" s="225">
        <f t="shared" si="285"/>
        <v>0</v>
      </c>
      <c r="E253" s="213">
        <f t="shared" si="286"/>
        <v>0</v>
      </c>
      <c r="F253" s="213">
        <f>15113-15113</f>
        <v>0</v>
      </c>
      <c r="G253" s="213">
        <f t="shared" si="287"/>
        <v>0</v>
      </c>
      <c r="H253" s="213">
        <f t="shared" si="288"/>
        <v>0</v>
      </c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>
        <f t="shared" si="289"/>
        <v>0</v>
      </c>
      <c r="U253" s="213">
        <f t="shared" si="290"/>
        <v>0</v>
      </c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>
        <f t="shared" si="291"/>
        <v>0</v>
      </c>
      <c r="AH253" s="213">
        <f t="shared" si="292"/>
        <v>0</v>
      </c>
      <c r="AI253" s="213">
        <f>23197+3-3-23197</f>
        <v>0</v>
      </c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>
        <f t="shared" si="293"/>
        <v>0</v>
      </c>
      <c r="AU253" s="213">
        <f t="shared" si="294"/>
        <v>0</v>
      </c>
      <c r="AV253" s="213"/>
      <c r="AW253" s="213"/>
      <c r="AX253" s="213"/>
      <c r="AY253" s="213"/>
      <c r="AZ253" s="213"/>
      <c r="BA253" s="213">
        <f t="shared" si="295"/>
        <v>0</v>
      </c>
      <c r="BB253" s="213">
        <f t="shared" si="296"/>
        <v>0</v>
      </c>
      <c r="BC253" s="213"/>
      <c r="BD253" s="213"/>
      <c r="BE253" s="213"/>
      <c r="BF253" s="213"/>
      <c r="BG253" s="213"/>
      <c r="BH253" s="213"/>
      <c r="BI253" s="213"/>
      <c r="BJ253" s="213"/>
      <c r="BK253" s="213"/>
      <c r="BL253" s="264"/>
      <c r="BM253" s="54"/>
      <c r="BN253" s="57"/>
      <c r="BT253" s="10" t="e">
        <f>D253-#REF!-S253</f>
        <v>#REF!</v>
      </c>
      <c r="BU253" s="10" t="e">
        <f>D253-#REF!</f>
        <v>#REF!</v>
      </c>
      <c r="BV253" s="127" t="e">
        <f>F253-#REF!</f>
        <v>#REF!</v>
      </c>
    </row>
    <row r="254" spans="1:74" s="127" customFormat="1" hidden="1" outlineLevel="1" x14ac:dyDescent="0.2">
      <c r="A254" s="98"/>
      <c r="B254" s="392" t="s">
        <v>544</v>
      </c>
      <c r="C254" s="391"/>
      <c r="D254" s="225">
        <f t="shared" si="285"/>
        <v>0</v>
      </c>
      <c r="E254" s="213">
        <f t="shared" si="286"/>
        <v>100</v>
      </c>
      <c r="F254" s="213"/>
      <c r="G254" s="213">
        <f t="shared" si="287"/>
        <v>0</v>
      </c>
      <c r="H254" s="213">
        <f t="shared" si="288"/>
        <v>0</v>
      </c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>
        <f t="shared" si="289"/>
        <v>0</v>
      </c>
      <c r="U254" s="213">
        <f t="shared" si="290"/>
        <v>0</v>
      </c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>
        <f t="shared" si="291"/>
        <v>100</v>
      </c>
      <c r="AH254" s="213">
        <f t="shared" si="292"/>
        <v>100</v>
      </c>
      <c r="AI254" s="213">
        <f>200-200+100</f>
        <v>100</v>
      </c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>
        <f t="shared" si="293"/>
        <v>0</v>
      </c>
      <c r="AU254" s="213">
        <f t="shared" si="294"/>
        <v>0</v>
      </c>
      <c r="AV254" s="213"/>
      <c r="AW254" s="213"/>
      <c r="AX254" s="213"/>
      <c r="AY254" s="213"/>
      <c r="AZ254" s="213"/>
      <c r="BA254" s="213">
        <f t="shared" si="295"/>
        <v>0</v>
      </c>
      <c r="BB254" s="213">
        <f t="shared" si="296"/>
        <v>0</v>
      </c>
      <c r="BC254" s="213">
        <f>-200+200</f>
        <v>0</v>
      </c>
      <c r="BD254" s="213"/>
      <c r="BE254" s="213"/>
      <c r="BF254" s="213"/>
      <c r="BG254" s="213"/>
      <c r="BH254" s="213"/>
      <c r="BI254" s="213"/>
      <c r="BJ254" s="213"/>
      <c r="BK254" s="213"/>
      <c r="BL254" s="264"/>
      <c r="BM254" s="54"/>
      <c r="BN254" s="57"/>
      <c r="BT254" s="10" t="e">
        <f>D254-#REF!-S254</f>
        <v>#REF!</v>
      </c>
      <c r="BU254" s="10" t="e">
        <f>D254-#REF!</f>
        <v>#REF!</v>
      </c>
      <c r="BV254" s="127" t="e">
        <f>F254-#REF!</f>
        <v>#REF!</v>
      </c>
    </row>
    <row r="255" spans="1:74" s="127" customFormat="1" hidden="1" outlineLevel="1" x14ac:dyDescent="0.2">
      <c r="A255" s="98"/>
      <c r="B255" s="392" t="s">
        <v>51</v>
      </c>
      <c r="C255" s="391"/>
      <c r="D255" s="225">
        <f t="shared" si="285"/>
        <v>0</v>
      </c>
      <c r="E255" s="213">
        <f t="shared" si="286"/>
        <v>1</v>
      </c>
      <c r="F255" s="213"/>
      <c r="G255" s="213">
        <f t="shared" si="287"/>
        <v>1</v>
      </c>
      <c r="H255" s="213">
        <f t="shared" si="288"/>
        <v>1</v>
      </c>
      <c r="I255" s="213"/>
      <c r="J255" s="213"/>
      <c r="K255" s="213"/>
      <c r="L255" s="213"/>
      <c r="M255" s="213">
        <v>1</v>
      </c>
      <c r="N255" s="213"/>
      <c r="O255" s="213"/>
      <c r="P255" s="213"/>
      <c r="Q255" s="213"/>
      <c r="R255" s="213"/>
      <c r="S255" s="213"/>
      <c r="T255" s="213">
        <f t="shared" si="289"/>
        <v>0</v>
      </c>
      <c r="U255" s="213">
        <f t="shared" si="290"/>
        <v>0</v>
      </c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>
        <f t="shared" si="291"/>
        <v>0</v>
      </c>
      <c r="AH255" s="213">
        <f t="shared" si="292"/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>
        <f t="shared" si="293"/>
        <v>0</v>
      </c>
      <c r="AU255" s="213">
        <f t="shared" si="294"/>
        <v>0</v>
      </c>
      <c r="AV255" s="213"/>
      <c r="AW255" s="213"/>
      <c r="AX255" s="213"/>
      <c r="AY255" s="213"/>
      <c r="AZ255" s="213"/>
      <c r="BA255" s="213">
        <f t="shared" si="295"/>
        <v>0</v>
      </c>
      <c r="BB255" s="213">
        <f t="shared" si="296"/>
        <v>0</v>
      </c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64"/>
      <c r="BM255" s="54"/>
      <c r="BN255" s="57"/>
      <c r="BT255" s="10" t="e">
        <f>D255-#REF!-S255</f>
        <v>#REF!</v>
      </c>
      <c r="BU255" s="10" t="e">
        <f>D255-#REF!</f>
        <v>#REF!</v>
      </c>
      <c r="BV255" s="127" t="e">
        <f>F255-#REF!</f>
        <v>#REF!</v>
      </c>
    </row>
    <row r="256" spans="1:74" s="130" customFormat="1" ht="12.75" hidden="1" customHeight="1" outlineLevel="1" x14ac:dyDescent="0.2">
      <c r="A256" s="98"/>
      <c r="B256" s="390" t="s">
        <v>78</v>
      </c>
      <c r="C256" s="391"/>
      <c r="D256" s="225"/>
      <c r="E256" s="213">
        <f t="shared" si="286"/>
        <v>5559</v>
      </c>
      <c r="F256" s="213"/>
      <c r="G256" s="213">
        <f t="shared" ref="G256" si="299">F256+H256</f>
        <v>5559</v>
      </c>
      <c r="H256" s="213">
        <f t="shared" ref="H256" si="300">SUM(I256:R256)</f>
        <v>5559</v>
      </c>
      <c r="I256" s="213"/>
      <c r="J256" s="213"/>
      <c r="K256" s="213"/>
      <c r="L256" s="213"/>
      <c r="M256" s="213">
        <v>5559</v>
      </c>
      <c r="N256" s="213"/>
      <c r="O256" s="213"/>
      <c r="P256" s="213"/>
      <c r="Q256" s="213"/>
      <c r="R256" s="213"/>
      <c r="S256" s="213"/>
      <c r="T256" s="213">
        <f t="shared" ref="T256" si="301">S256+U256</f>
        <v>0</v>
      </c>
      <c r="U256" s="213">
        <f t="shared" ref="U256" si="302">SUM(V256:AE256)</f>
        <v>0</v>
      </c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F256" s="213"/>
      <c r="AG256" s="213">
        <f t="shared" ref="AG256" si="303">AF256+AH256</f>
        <v>0</v>
      </c>
      <c r="AH256" s="213">
        <f t="shared" ref="AH256" si="304">SUM(AI256:AR256)</f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>
        <f t="shared" ref="AT256" si="305">AS256+AU256</f>
        <v>0</v>
      </c>
      <c r="AU256" s="213">
        <f t="shared" ref="AU256" si="306">SUM(AV256:AY256)</f>
        <v>0</v>
      </c>
      <c r="AV256" s="213"/>
      <c r="AW256" s="213"/>
      <c r="AX256" s="213"/>
      <c r="AY256" s="213"/>
      <c r="AZ256" s="213"/>
      <c r="BA256" s="213">
        <f t="shared" ref="BA256" si="307">AZ256+BB256</f>
        <v>0</v>
      </c>
      <c r="BB256" s="213">
        <f t="shared" ref="BB256" si="308">SUM(BC256:BL256)</f>
        <v>0</v>
      </c>
      <c r="BC256" s="213"/>
      <c r="BD256" s="213"/>
      <c r="BE256" s="213"/>
      <c r="BF256" s="213"/>
      <c r="BG256" s="213"/>
      <c r="BH256" s="213"/>
      <c r="BI256" s="213"/>
      <c r="BJ256" s="213"/>
      <c r="BK256" s="213"/>
      <c r="BL256" s="264"/>
      <c r="BM256" s="54"/>
      <c r="BN256" s="57"/>
      <c r="BT256" s="10"/>
      <c r="BU256" s="10"/>
    </row>
    <row r="257" spans="1:74" s="127" customFormat="1" hidden="1" outlineLevel="1" x14ac:dyDescent="0.2">
      <c r="A257" s="98"/>
      <c r="B257" s="392" t="s">
        <v>545</v>
      </c>
      <c r="C257" s="391"/>
      <c r="D257" s="225">
        <f t="shared" si="285"/>
        <v>0</v>
      </c>
      <c r="E257" s="213">
        <f t="shared" si="286"/>
        <v>0</v>
      </c>
      <c r="F257" s="213"/>
      <c r="G257" s="213">
        <f t="shared" si="287"/>
        <v>0</v>
      </c>
      <c r="H257" s="213">
        <f t="shared" si="288"/>
        <v>0</v>
      </c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>
        <f t="shared" si="289"/>
        <v>0</v>
      </c>
      <c r="U257" s="213">
        <f t="shared" si="290"/>
        <v>0</v>
      </c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F257" s="213"/>
      <c r="AG257" s="213">
        <f t="shared" si="291"/>
        <v>0</v>
      </c>
      <c r="AH257" s="213">
        <f t="shared" si="292"/>
        <v>0</v>
      </c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>
        <f t="shared" si="293"/>
        <v>0</v>
      </c>
      <c r="AU257" s="213">
        <f t="shared" si="294"/>
        <v>0</v>
      </c>
      <c r="AV257" s="213"/>
      <c r="AW257" s="213"/>
      <c r="AX257" s="213"/>
      <c r="AY257" s="213"/>
      <c r="AZ257" s="213"/>
      <c r="BA257" s="213">
        <f t="shared" si="295"/>
        <v>0</v>
      </c>
      <c r="BB257" s="213">
        <f t="shared" si="296"/>
        <v>0</v>
      </c>
      <c r="BC257" s="213"/>
      <c r="BD257" s="213"/>
      <c r="BE257" s="213"/>
      <c r="BF257" s="213"/>
      <c r="BG257" s="213"/>
      <c r="BH257" s="213"/>
      <c r="BI257" s="213"/>
      <c r="BJ257" s="213"/>
      <c r="BK257" s="213"/>
      <c r="BL257" s="264"/>
      <c r="BM257" s="54"/>
      <c r="BN257" s="57"/>
      <c r="BT257" s="10" t="e">
        <f>D257-#REF!-S257</f>
        <v>#REF!</v>
      </c>
      <c r="BU257" s="10" t="e">
        <f>D257-#REF!</f>
        <v>#REF!</v>
      </c>
      <c r="BV257" s="127" t="e">
        <f>F257-#REF!</f>
        <v>#REF!</v>
      </c>
    </row>
    <row r="258" spans="1:74" s="130" customFormat="1" hidden="1" outlineLevel="1" x14ac:dyDescent="0.2">
      <c r="A258" s="98"/>
      <c r="B258" s="390" t="s">
        <v>669</v>
      </c>
      <c r="C258" s="391"/>
      <c r="D258" s="225">
        <f t="shared" si="285"/>
        <v>0</v>
      </c>
      <c r="E258" s="213">
        <f t="shared" si="286"/>
        <v>0</v>
      </c>
      <c r="F258" s="213"/>
      <c r="G258" s="213">
        <f t="shared" si="287"/>
        <v>0</v>
      </c>
      <c r="H258" s="213">
        <f t="shared" si="288"/>
        <v>0</v>
      </c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>
        <f t="shared" si="289"/>
        <v>0</v>
      </c>
      <c r="U258" s="213">
        <f t="shared" si="290"/>
        <v>0</v>
      </c>
      <c r="V258" s="213"/>
      <c r="W258" s="213"/>
      <c r="X258" s="213"/>
      <c r="Y258" s="213"/>
      <c r="Z258" s="213"/>
      <c r="AA258" s="213"/>
      <c r="AB258" s="213"/>
      <c r="AC258" s="213"/>
      <c r="AD258" s="213"/>
      <c r="AE258" s="213"/>
      <c r="AF258" s="213"/>
      <c r="AG258" s="213">
        <f t="shared" si="291"/>
        <v>0</v>
      </c>
      <c r="AH258" s="213">
        <f t="shared" si="292"/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>
        <f t="shared" si="293"/>
        <v>0</v>
      </c>
      <c r="AU258" s="213">
        <f t="shared" si="294"/>
        <v>0</v>
      </c>
      <c r="AV258" s="213"/>
      <c r="AW258" s="213"/>
      <c r="AX258" s="213"/>
      <c r="AY258" s="213"/>
      <c r="AZ258" s="213"/>
      <c r="BA258" s="213">
        <f t="shared" si="295"/>
        <v>0</v>
      </c>
      <c r="BB258" s="213">
        <f t="shared" si="296"/>
        <v>0</v>
      </c>
      <c r="BC258" s="213"/>
      <c r="BD258" s="213"/>
      <c r="BE258" s="213"/>
      <c r="BF258" s="213"/>
      <c r="BG258" s="213"/>
      <c r="BH258" s="213"/>
      <c r="BI258" s="213"/>
      <c r="BJ258" s="213"/>
      <c r="BK258" s="213"/>
      <c r="BL258" s="264"/>
      <c r="BM258" s="54"/>
      <c r="BN258" s="57"/>
      <c r="BT258" s="10" t="e">
        <f>D258-#REF!-S258</f>
        <v>#REF!</v>
      </c>
      <c r="BU258" s="10" t="e">
        <f>D258-#REF!</f>
        <v>#REF!</v>
      </c>
      <c r="BV258" s="130" t="e">
        <f>F258-#REF!</f>
        <v>#REF!</v>
      </c>
    </row>
    <row r="259" spans="1:74" s="130" customFormat="1" ht="12.75" hidden="1" customHeight="1" outlineLevel="1" x14ac:dyDescent="0.2">
      <c r="A259" s="98"/>
      <c r="B259" s="397" t="s">
        <v>679</v>
      </c>
      <c r="C259" s="394"/>
      <c r="D259" s="225">
        <f t="shared" si="285"/>
        <v>0</v>
      </c>
      <c r="E259" s="213">
        <f t="shared" si="286"/>
        <v>0</v>
      </c>
      <c r="F259" s="213"/>
      <c r="G259" s="213">
        <f t="shared" si="287"/>
        <v>0</v>
      </c>
      <c r="H259" s="213">
        <f t="shared" si="288"/>
        <v>0</v>
      </c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>
        <f t="shared" si="289"/>
        <v>0</v>
      </c>
      <c r="U259" s="213">
        <f t="shared" si="290"/>
        <v>0</v>
      </c>
      <c r="V259" s="213"/>
      <c r="W259" s="213"/>
      <c r="X259" s="213"/>
      <c r="Y259" s="213"/>
      <c r="Z259" s="213"/>
      <c r="AA259" s="213"/>
      <c r="AB259" s="213"/>
      <c r="AC259" s="213"/>
      <c r="AD259" s="213"/>
      <c r="AE259" s="213"/>
      <c r="AF259" s="213"/>
      <c r="AG259" s="213">
        <f t="shared" si="291"/>
        <v>0</v>
      </c>
      <c r="AH259" s="213">
        <f t="shared" si="292"/>
        <v>0</v>
      </c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>
        <f t="shared" si="293"/>
        <v>0</v>
      </c>
      <c r="AU259" s="213">
        <f t="shared" si="294"/>
        <v>0</v>
      </c>
      <c r="AV259" s="213"/>
      <c r="AW259" s="213"/>
      <c r="AX259" s="213"/>
      <c r="AY259" s="213"/>
      <c r="AZ259" s="213"/>
      <c r="BA259" s="213">
        <f t="shared" si="295"/>
        <v>0</v>
      </c>
      <c r="BB259" s="213">
        <f t="shared" si="296"/>
        <v>0</v>
      </c>
      <c r="BC259" s="213"/>
      <c r="BD259" s="213"/>
      <c r="BE259" s="213"/>
      <c r="BF259" s="213"/>
      <c r="BG259" s="213"/>
      <c r="BH259" s="213"/>
      <c r="BI259" s="213"/>
      <c r="BJ259" s="213"/>
      <c r="BK259" s="213"/>
      <c r="BL259" s="264"/>
      <c r="BM259" s="54"/>
      <c r="BN259" s="57"/>
      <c r="BT259" s="10" t="e">
        <f>D259-#REF!-S259</f>
        <v>#REF!</v>
      </c>
      <c r="BU259" s="10" t="e">
        <f>D259-#REF!</f>
        <v>#REF!</v>
      </c>
      <c r="BV259" s="130" t="e">
        <f>F259-#REF!</f>
        <v>#REF!</v>
      </c>
    </row>
    <row r="260" spans="1:74" s="127" customFormat="1" hidden="1" outlineLevel="1" x14ac:dyDescent="0.2">
      <c r="A260" s="98"/>
      <c r="B260" s="392" t="s">
        <v>546</v>
      </c>
      <c r="C260" s="391"/>
      <c r="D260" s="225">
        <f t="shared" si="285"/>
        <v>5924</v>
      </c>
      <c r="E260" s="213">
        <f t="shared" si="286"/>
        <v>50995</v>
      </c>
      <c r="F260" s="213"/>
      <c r="G260" s="213">
        <f t="shared" si="287"/>
        <v>0</v>
      </c>
      <c r="H260" s="213">
        <f t="shared" si="288"/>
        <v>0</v>
      </c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>
        <v>5924</v>
      </c>
      <c r="T260" s="213">
        <f t="shared" si="289"/>
        <v>50995</v>
      </c>
      <c r="U260" s="213">
        <f t="shared" si="290"/>
        <v>45071</v>
      </c>
      <c r="V260" s="213">
        <f>45071</f>
        <v>45071</v>
      </c>
      <c r="W260" s="213"/>
      <c r="X260" s="213"/>
      <c r="Y260" s="213"/>
      <c r="Z260" s="213"/>
      <c r="AA260" s="213"/>
      <c r="AB260" s="213"/>
      <c r="AC260" s="213"/>
      <c r="AD260" s="213"/>
      <c r="AE260" s="213"/>
      <c r="AF260" s="213"/>
      <c r="AG260" s="213">
        <f t="shared" si="291"/>
        <v>0</v>
      </c>
      <c r="AH260" s="213">
        <f t="shared" si="292"/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>
        <f t="shared" si="293"/>
        <v>0</v>
      </c>
      <c r="AU260" s="213">
        <f t="shared" si="294"/>
        <v>0</v>
      </c>
      <c r="AV260" s="213"/>
      <c r="AW260" s="213"/>
      <c r="AX260" s="213"/>
      <c r="AY260" s="213"/>
      <c r="AZ260" s="213"/>
      <c r="BA260" s="213">
        <f t="shared" si="295"/>
        <v>0</v>
      </c>
      <c r="BB260" s="213">
        <f t="shared" si="296"/>
        <v>0</v>
      </c>
      <c r="BC260" s="213"/>
      <c r="BD260" s="213"/>
      <c r="BE260" s="213"/>
      <c r="BF260" s="213"/>
      <c r="BG260" s="213"/>
      <c r="BH260" s="213"/>
      <c r="BI260" s="213"/>
      <c r="BJ260" s="213"/>
      <c r="BK260" s="213"/>
      <c r="BL260" s="264"/>
      <c r="BM260" s="54"/>
      <c r="BN260" s="57"/>
      <c r="BT260" s="10" t="e">
        <f>D260-#REF!-S260</f>
        <v>#REF!</v>
      </c>
      <c r="BU260" s="10" t="e">
        <f>D260-#REF!</f>
        <v>#REF!</v>
      </c>
      <c r="BV260" s="127" t="e">
        <f>F260-#REF!</f>
        <v>#REF!</v>
      </c>
    </row>
    <row r="261" spans="1:74" s="127" customFormat="1" hidden="1" outlineLevel="1" x14ac:dyDescent="0.2">
      <c r="A261" s="98"/>
      <c r="B261" s="406" t="s">
        <v>547</v>
      </c>
      <c r="C261" s="407"/>
      <c r="D261" s="225">
        <f t="shared" si="285"/>
        <v>0</v>
      </c>
      <c r="E261" s="213">
        <f t="shared" si="286"/>
        <v>3977</v>
      </c>
      <c r="F261" s="213"/>
      <c r="G261" s="213">
        <f t="shared" si="287"/>
        <v>0</v>
      </c>
      <c r="H261" s="213">
        <f t="shared" si="288"/>
        <v>0</v>
      </c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>
        <f t="shared" si="289"/>
        <v>3977</v>
      </c>
      <c r="U261" s="213">
        <f t="shared" si="290"/>
        <v>3977</v>
      </c>
      <c r="V261" s="213">
        <f>3977</f>
        <v>3977</v>
      </c>
      <c r="W261" s="213"/>
      <c r="X261" s="213"/>
      <c r="Y261" s="213"/>
      <c r="Z261" s="213"/>
      <c r="AA261" s="213"/>
      <c r="AB261" s="213"/>
      <c r="AC261" s="213"/>
      <c r="AD261" s="213"/>
      <c r="AE261" s="213"/>
      <c r="AF261" s="213"/>
      <c r="AG261" s="213">
        <f t="shared" si="291"/>
        <v>0</v>
      </c>
      <c r="AH261" s="213">
        <f t="shared" si="292"/>
        <v>0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>
        <f t="shared" si="293"/>
        <v>0</v>
      </c>
      <c r="AU261" s="213">
        <f t="shared" si="294"/>
        <v>0</v>
      </c>
      <c r="AV261" s="213"/>
      <c r="AW261" s="213"/>
      <c r="AX261" s="213"/>
      <c r="AY261" s="213"/>
      <c r="AZ261" s="213"/>
      <c r="BA261" s="213">
        <f t="shared" si="295"/>
        <v>0</v>
      </c>
      <c r="BB261" s="213">
        <f t="shared" si="296"/>
        <v>0</v>
      </c>
      <c r="BC261" s="213"/>
      <c r="BD261" s="213"/>
      <c r="BE261" s="213"/>
      <c r="BF261" s="213"/>
      <c r="BG261" s="213"/>
      <c r="BH261" s="213"/>
      <c r="BI261" s="213"/>
      <c r="BJ261" s="213"/>
      <c r="BK261" s="213"/>
      <c r="BL261" s="264"/>
      <c r="BM261" s="54"/>
      <c r="BN261" s="57"/>
      <c r="BT261" s="10" t="e">
        <f>D261-#REF!-S261</f>
        <v>#REF!</v>
      </c>
      <c r="BU261" s="10" t="e">
        <f>D261-#REF!</f>
        <v>#REF!</v>
      </c>
      <c r="BV261" s="127" t="e">
        <f>F261-#REF!</f>
        <v>#REF!</v>
      </c>
    </row>
    <row r="262" spans="1:74" s="127" customFormat="1" hidden="1" outlineLevel="1" x14ac:dyDescent="0.2">
      <c r="A262" s="98"/>
      <c r="B262" s="392" t="s">
        <v>548</v>
      </c>
      <c r="C262" s="391"/>
      <c r="D262" s="225">
        <f t="shared" si="285"/>
        <v>0</v>
      </c>
      <c r="E262" s="213">
        <f t="shared" si="286"/>
        <v>24195</v>
      </c>
      <c r="F262" s="213"/>
      <c r="G262" s="213">
        <f t="shared" si="287"/>
        <v>0</v>
      </c>
      <c r="H262" s="213">
        <f t="shared" si="288"/>
        <v>0</v>
      </c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>
        <f t="shared" si="289"/>
        <v>24195</v>
      </c>
      <c r="U262" s="213">
        <f t="shared" si="290"/>
        <v>24195</v>
      </c>
      <c r="V262" s="213">
        <f>24195</f>
        <v>24195</v>
      </c>
      <c r="W262" s="213"/>
      <c r="X262" s="213"/>
      <c r="Y262" s="213"/>
      <c r="Z262" s="213"/>
      <c r="AA262" s="213"/>
      <c r="AB262" s="213"/>
      <c r="AC262" s="213"/>
      <c r="AD262" s="213"/>
      <c r="AE262" s="213"/>
      <c r="AF262" s="213"/>
      <c r="AG262" s="213">
        <f t="shared" si="291"/>
        <v>0</v>
      </c>
      <c r="AH262" s="213">
        <f t="shared" si="292"/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>
        <f t="shared" si="293"/>
        <v>0</v>
      </c>
      <c r="AU262" s="213">
        <f t="shared" si="294"/>
        <v>0</v>
      </c>
      <c r="AV262" s="213"/>
      <c r="AW262" s="213"/>
      <c r="AX262" s="213"/>
      <c r="AY262" s="213"/>
      <c r="AZ262" s="213"/>
      <c r="BA262" s="213">
        <f t="shared" si="295"/>
        <v>0</v>
      </c>
      <c r="BB262" s="213">
        <f t="shared" si="296"/>
        <v>0</v>
      </c>
      <c r="BC262" s="213"/>
      <c r="BD262" s="213"/>
      <c r="BE262" s="213"/>
      <c r="BF262" s="213"/>
      <c r="BG262" s="213"/>
      <c r="BH262" s="213"/>
      <c r="BI262" s="213"/>
      <c r="BJ262" s="213"/>
      <c r="BK262" s="213"/>
      <c r="BL262" s="264"/>
      <c r="BM262" s="54"/>
      <c r="BN262" s="57"/>
      <c r="BT262" s="10" t="e">
        <f>D262-#REF!-S262</f>
        <v>#REF!</v>
      </c>
      <c r="BU262" s="10" t="e">
        <f>D262-#REF!</f>
        <v>#REF!</v>
      </c>
      <c r="BV262" s="127" t="e">
        <f>F262-#REF!</f>
        <v>#REF!</v>
      </c>
    </row>
    <row r="263" spans="1:74" s="127" customFormat="1" hidden="1" outlineLevel="1" x14ac:dyDescent="0.2">
      <c r="A263" s="98"/>
      <c r="B263" s="392" t="s">
        <v>549</v>
      </c>
      <c r="C263" s="391"/>
      <c r="D263" s="225">
        <f t="shared" si="285"/>
        <v>0</v>
      </c>
      <c r="E263" s="213">
        <f t="shared" si="286"/>
        <v>0</v>
      </c>
      <c r="F263" s="213"/>
      <c r="G263" s="213">
        <f t="shared" si="287"/>
        <v>0</v>
      </c>
      <c r="H263" s="213">
        <f t="shared" si="288"/>
        <v>0</v>
      </c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>
        <f t="shared" si="289"/>
        <v>0</v>
      </c>
      <c r="U263" s="213">
        <f t="shared" si="290"/>
        <v>0</v>
      </c>
      <c r="V263" s="213"/>
      <c r="W263" s="213"/>
      <c r="X263" s="213"/>
      <c r="Y263" s="213"/>
      <c r="Z263" s="213"/>
      <c r="AA263" s="213"/>
      <c r="AB263" s="213"/>
      <c r="AC263" s="213"/>
      <c r="AD263" s="213"/>
      <c r="AE263" s="213"/>
      <c r="AF263" s="213"/>
      <c r="AG263" s="213">
        <f t="shared" si="291"/>
        <v>0</v>
      </c>
      <c r="AH263" s="213">
        <f t="shared" si="292"/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>
        <f t="shared" si="293"/>
        <v>0</v>
      </c>
      <c r="AU263" s="213">
        <f t="shared" si="294"/>
        <v>0</v>
      </c>
      <c r="AV263" s="213"/>
      <c r="AW263" s="213"/>
      <c r="AX263" s="213"/>
      <c r="AY263" s="213"/>
      <c r="AZ263" s="213"/>
      <c r="BA263" s="213">
        <f t="shared" si="295"/>
        <v>0</v>
      </c>
      <c r="BB263" s="213">
        <f t="shared" si="296"/>
        <v>0</v>
      </c>
      <c r="BC263" s="213"/>
      <c r="BD263" s="213"/>
      <c r="BE263" s="213"/>
      <c r="BF263" s="213"/>
      <c r="BG263" s="213"/>
      <c r="BH263" s="213"/>
      <c r="BI263" s="213"/>
      <c r="BJ263" s="213"/>
      <c r="BK263" s="213"/>
      <c r="BL263" s="264"/>
      <c r="BM263" s="54"/>
      <c r="BN263" s="57"/>
      <c r="BT263" s="10" t="e">
        <f>D263-#REF!-S263</f>
        <v>#REF!</v>
      </c>
      <c r="BU263" s="10" t="e">
        <f>D263-#REF!</f>
        <v>#REF!</v>
      </c>
      <c r="BV263" s="127" t="e">
        <f>F263-#REF!</f>
        <v>#REF!</v>
      </c>
    </row>
    <row r="264" spans="1:74" s="127" customFormat="1" hidden="1" outlineLevel="1" x14ac:dyDescent="0.2">
      <c r="A264" s="98"/>
      <c r="B264" s="392" t="s">
        <v>550</v>
      </c>
      <c r="C264" s="391"/>
      <c r="D264" s="225">
        <f t="shared" si="285"/>
        <v>0</v>
      </c>
      <c r="E264" s="213">
        <f t="shared" si="286"/>
        <v>0</v>
      </c>
      <c r="F264" s="213"/>
      <c r="G264" s="213">
        <f t="shared" si="287"/>
        <v>0</v>
      </c>
      <c r="H264" s="213">
        <f t="shared" si="288"/>
        <v>0</v>
      </c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>
        <f t="shared" si="289"/>
        <v>0</v>
      </c>
      <c r="U264" s="213">
        <f t="shared" si="290"/>
        <v>0</v>
      </c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F264" s="213"/>
      <c r="AG264" s="213">
        <f t="shared" si="291"/>
        <v>0</v>
      </c>
      <c r="AH264" s="213">
        <f t="shared" si="292"/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>
        <f t="shared" si="293"/>
        <v>0</v>
      </c>
      <c r="AU264" s="213">
        <f t="shared" si="294"/>
        <v>0</v>
      </c>
      <c r="AV264" s="213"/>
      <c r="AW264" s="213"/>
      <c r="AX264" s="213"/>
      <c r="AY264" s="213"/>
      <c r="AZ264" s="213"/>
      <c r="BA264" s="213">
        <f t="shared" si="295"/>
        <v>0</v>
      </c>
      <c r="BB264" s="213">
        <f t="shared" si="296"/>
        <v>0</v>
      </c>
      <c r="BC264" s="213"/>
      <c r="BD264" s="213"/>
      <c r="BE264" s="213"/>
      <c r="BF264" s="213"/>
      <c r="BG264" s="213"/>
      <c r="BH264" s="213"/>
      <c r="BI264" s="213"/>
      <c r="BJ264" s="213"/>
      <c r="BK264" s="213"/>
      <c r="BL264" s="264"/>
      <c r="BM264" s="54"/>
      <c r="BN264" s="57"/>
      <c r="BT264" s="10" t="e">
        <f>D264-#REF!-S264</f>
        <v>#REF!</v>
      </c>
      <c r="BU264" s="10" t="e">
        <f>D264-#REF!</f>
        <v>#REF!</v>
      </c>
      <c r="BV264" s="127" t="e">
        <f>F264-#REF!</f>
        <v>#REF!</v>
      </c>
    </row>
    <row r="265" spans="1:74" s="127" customFormat="1" hidden="1" outlineLevel="1" x14ac:dyDescent="0.2">
      <c r="A265" s="98"/>
      <c r="B265" s="392" t="s">
        <v>551</v>
      </c>
      <c r="C265" s="391"/>
      <c r="D265" s="225">
        <f t="shared" si="285"/>
        <v>0</v>
      </c>
      <c r="E265" s="213">
        <f t="shared" si="286"/>
        <v>0</v>
      </c>
      <c r="F265" s="213"/>
      <c r="G265" s="213">
        <f t="shared" si="287"/>
        <v>0</v>
      </c>
      <c r="H265" s="213">
        <f t="shared" si="288"/>
        <v>0</v>
      </c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>
        <f t="shared" si="289"/>
        <v>0</v>
      </c>
      <c r="U265" s="213">
        <f t="shared" si="290"/>
        <v>0</v>
      </c>
      <c r="V265" s="213"/>
      <c r="W265" s="213"/>
      <c r="X265" s="213"/>
      <c r="Y265" s="213"/>
      <c r="Z265" s="213"/>
      <c r="AA265" s="213"/>
      <c r="AB265" s="213"/>
      <c r="AC265" s="213"/>
      <c r="AD265" s="213"/>
      <c r="AE265" s="213"/>
      <c r="AF265" s="213"/>
      <c r="AG265" s="213">
        <f t="shared" si="291"/>
        <v>0</v>
      </c>
      <c r="AH265" s="213">
        <f t="shared" si="292"/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>
        <f t="shared" si="293"/>
        <v>0</v>
      </c>
      <c r="AU265" s="213">
        <f t="shared" si="294"/>
        <v>0</v>
      </c>
      <c r="AV265" s="213"/>
      <c r="AW265" s="213"/>
      <c r="AX265" s="213"/>
      <c r="AY265" s="213"/>
      <c r="AZ265" s="213"/>
      <c r="BA265" s="213">
        <f t="shared" si="295"/>
        <v>0</v>
      </c>
      <c r="BB265" s="213">
        <f t="shared" si="296"/>
        <v>0</v>
      </c>
      <c r="BC265" s="213"/>
      <c r="BD265" s="213"/>
      <c r="BE265" s="213"/>
      <c r="BF265" s="213"/>
      <c r="BG265" s="213"/>
      <c r="BH265" s="213"/>
      <c r="BI265" s="213"/>
      <c r="BJ265" s="213"/>
      <c r="BK265" s="213"/>
      <c r="BL265" s="264"/>
      <c r="BM265" s="54"/>
      <c r="BN265" s="57"/>
      <c r="BT265" s="10" t="e">
        <f>D265-#REF!-S265</f>
        <v>#REF!</v>
      </c>
      <c r="BU265" s="10" t="e">
        <f>D265-#REF!</f>
        <v>#REF!</v>
      </c>
      <c r="BV265" s="127" t="e">
        <f>F265-#REF!</f>
        <v>#REF!</v>
      </c>
    </row>
    <row r="266" spans="1:74" s="127" customFormat="1" hidden="1" outlineLevel="1" x14ac:dyDescent="0.2">
      <c r="A266" s="98"/>
      <c r="B266" s="392" t="s">
        <v>552</v>
      </c>
      <c r="C266" s="391"/>
      <c r="D266" s="225">
        <f t="shared" si="285"/>
        <v>0</v>
      </c>
      <c r="E266" s="213">
        <f t="shared" si="286"/>
        <v>22890</v>
      </c>
      <c r="F266" s="213"/>
      <c r="G266" s="213">
        <f t="shared" si="287"/>
        <v>22890</v>
      </c>
      <c r="H266" s="213">
        <f t="shared" si="288"/>
        <v>22890</v>
      </c>
      <c r="I266" s="213"/>
      <c r="J266" s="213"/>
      <c r="K266" s="213"/>
      <c r="L266" s="213"/>
      <c r="M266" s="213">
        <f>22890</f>
        <v>22890</v>
      </c>
      <c r="N266" s="213"/>
      <c r="O266" s="213"/>
      <c r="P266" s="213"/>
      <c r="Q266" s="213"/>
      <c r="R266" s="213"/>
      <c r="S266" s="213"/>
      <c r="T266" s="213">
        <f t="shared" si="289"/>
        <v>0</v>
      </c>
      <c r="U266" s="213">
        <f t="shared" si="290"/>
        <v>0</v>
      </c>
      <c r="V266" s="213"/>
      <c r="W266" s="213"/>
      <c r="X266" s="213"/>
      <c r="Y266" s="213"/>
      <c r="Z266" s="213"/>
      <c r="AA266" s="213"/>
      <c r="AB266" s="213"/>
      <c r="AC266" s="213"/>
      <c r="AD266" s="213"/>
      <c r="AE266" s="213"/>
      <c r="AF266" s="213"/>
      <c r="AG266" s="213">
        <f t="shared" si="291"/>
        <v>0</v>
      </c>
      <c r="AH266" s="213">
        <f t="shared" si="292"/>
        <v>0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>
        <f t="shared" si="293"/>
        <v>0</v>
      </c>
      <c r="AU266" s="213">
        <f t="shared" si="294"/>
        <v>0</v>
      </c>
      <c r="AV266" s="213"/>
      <c r="AW266" s="213"/>
      <c r="AX266" s="213"/>
      <c r="AY266" s="213"/>
      <c r="AZ266" s="213"/>
      <c r="BA266" s="213">
        <f t="shared" si="295"/>
        <v>0</v>
      </c>
      <c r="BB266" s="213">
        <f t="shared" si="296"/>
        <v>0</v>
      </c>
      <c r="BC266" s="213"/>
      <c r="BD266" s="213"/>
      <c r="BE266" s="213"/>
      <c r="BF266" s="213"/>
      <c r="BG266" s="213"/>
      <c r="BH266" s="213"/>
      <c r="BI266" s="213"/>
      <c r="BJ266" s="213"/>
      <c r="BK266" s="213"/>
      <c r="BL266" s="264"/>
      <c r="BM266" s="54"/>
      <c r="BN266" s="57"/>
      <c r="BT266" s="10" t="e">
        <f>D266-#REF!-S266</f>
        <v>#REF!</v>
      </c>
      <c r="BU266" s="10" t="e">
        <f>D266-#REF!</f>
        <v>#REF!</v>
      </c>
      <c r="BV266" s="127" t="e">
        <f>F266-#REF!</f>
        <v>#REF!</v>
      </c>
    </row>
    <row r="267" spans="1:74" s="130" customFormat="1" ht="12.75" hidden="1" customHeight="1" outlineLevel="1" x14ac:dyDescent="0.2">
      <c r="A267" s="98"/>
      <c r="B267" s="390" t="s">
        <v>664</v>
      </c>
      <c r="C267" s="391"/>
      <c r="D267" s="225">
        <f t="shared" si="285"/>
        <v>0</v>
      </c>
      <c r="E267" s="213">
        <f t="shared" si="286"/>
        <v>87770</v>
      </c>
      <c r="F267" s="213"/>
      <c r="G267" s="213">
        <f t="shared" si="287"/>
        <v>87770</v>
      </c>
      <c r="H267" s="213">
        <f t="shared" si="288"/>
        <v>87770</v>
      </c>
      <c r="I267" s="213"/>
      <c r="J267" s="213"/>
      <c r="K267" s="213"/>
      <c r="L267" s="213"/>
      <c r="M267" s="213">
        <f>159028-71258</f>
        <v>87770</v>
      </c>
      <c r="N267" s="213"/>
      <c r="O267" s="213"/>
      <c r="P267" s="213"/>
      <c r="Q267" s="213"/>
      <c r="R267" s="213"/>
      <c r="S267" s="213"/>
      <c r="T267" s="213">
        <f t="shared" si="289"/>
        <v>0</v>
      </c>
      <c r="U267" s="213">
        <f t="shared" si="290"/>
        <v>0</v>
      </c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F267" s="213"/>
      <c r="AG267" s="213">
        <f t="shared" si="291"/>
        <v>0</v>
      </c>
      <c r="AH267" s="213">
        <f t="shared" si="292"/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>
        <f t="shared" si="293"/>
        <v>0</v>
      </c>
      <c r="AU267" s="213">
        <f t="shared" si="294"/>
        <v>0</v>
      </c>
      <c r="AV267" s="213"/>
      <c r="AW267" s="213"/>
      <c r="AX267" s="213"/>
      <c r="AY267" s="213"/>
      <c r="AZ267" s="213"/>
      <c r="BA267" s="213">
        <f t="shared" si="295"/>
        <v>0</v>
      </c>
      <c r="BB267" s="213">
        <f t="shared" si="296"/>
        <v>0</v>
      </c>
      <c r="BC267" s="213"/>
      <c r="BD267" s="213"/>
      <c r="BE267" s="213"/>
      <c r="BF267" s="213"/>
      <c r="BG267" s="213"/>
      <c r="BH267" s="213"/>
      <c r="BI267" s="213"/>
      <c r="BJ267" s="213"/>
      <c r="BK267" s="213"/>
      <c r="BL267" s="264"/>
      <c r="BM267" s="54"/>
      <c r="BN267" s="57"/>
      <c r="BT267" s="10" t="e">
        <f>D267-#REF!-S267</f>
        <v>#REF!</v>
      </c>
      <c r="BU267" s="10" t="e">
        <f>D267-#REF!</f>
        <v>#REF!</v>
      </c>
      <c r="BV267" s="130" t="e">
        <f>F267-#REF!</f>
        <v>#REF!</v>
      </c>
    </row>
    <row r="268" spans="1:74" s="127" customFormat="1" hidden="1" outlineLevel="1" x14ac:dyDescent="0.2">
      <c r="A268" s="98"/>
      <c r="B268" s="392" t="s">
        <v>553</v>
      </c>
      <c r="C268" s="391"/>
      <c r="D268" s="225">
        <f t="shared" si="285"/>
        <v>0</v>
      </c>
      <c r="E268" s="213">
        <f t="shared" si="286"/>
        <v>0</v>
      </c>
      <c r="F268" s="213"/>
      <c r="G268" s="213">
        <f t="shared" si="287"/>
        <v>0</v>
      </c>
      <c r="H268" s="213">
        <f t="shared" si="288"/>
        <v>0</v>
      </c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>
        <f t="shared" si="289"/>
        <v>0</v>
      </c>
      <c r="U268" s="213">
        <f t="shared" si="290"/>
        <v>0</v>
      </c>
      <c r="V268" s="213"/>
      <c r="W268" s="213"/>
      <c r="X268" s="213"/>
      <c r="Y268" s="213"/>
      <c r="Z268" s="213"/>
      <c r="AA268" s="213"/>
      <c r="AB268" s="213"/>
      <c r="AC268" s="213"/>
      <c r="AD268" s="213"/>
      <c r="AE268" s="213"/>
      <c r="AF268" s="213"/>
      <c r="AG268" s="213">
        <f t="shared" si="291"/>
        <v>0</v>
      </c>
      <c r="AH268" s="213">
        <f t="shared" si="292"/>
        <v>0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>
        <f t="shared" si="293"/>
        <v>0</v>
      </c>
      <c r="AU268" s="213">
        <f t="shared" si="294"/>
        <v>0</v>
      </c>
      <c r="AV268" s="213"/>
      <c r="AW268" s="213"/>
      <c r="AX268" s="213"/>
      <c r="AY268" s="213"/>
      <c r="AZ268" s="213"/>
      <c r="BA268" s="213">
        <f t="shared" si="295"/>
        <v>0</v>
      </c>
      <c r="BB268" s="213">
        <f t="shared" si="296"/>
        <v>0</v>
      </c>
      <c r="BC268" s="213"/>
      <c r="BD268" s="213"/>
      <c r="BE268" s="213"/>
      <c r="BF268" s="213"/>
      <c r="BG268" s="213"/>
      <c r="BH268" s="213"/>
      <c r="BI268" s="213"/>
      <c r="BJ268" s="213"/>
      <c r="BK268" s="213"/>
      <c r="BL268" s="264"/>
      <c r="BM268" s="54"/>
      <c r="BN268" s="57"/>
      <c r="BT268" s="10" t="e">
        <f>D268-#REF!-S268</f>
        <v>#REF!</v>
      </c>
      <c r="BU268" s="10" t="e">
        <f>D268-#REF!</f>
        <v>#REF!</v>
      </c>
      <c r="BV268" s="127" t="e">
        <f>F268-#REF!</f>
        <v>#REF!</v>
      </c>
    </row>
    <row r="269" spans="1:74" s="127" customFormat="1" hidden="1" outlineLevel="1" x14ac:dyDescent="0.2">
      <c r="A269" s="98"/>
      <c r="B269" s="392" t="s">
        <v>468</v>
      </c>
      <c r="C269" s="391"/>
      <c r="D269" s="225">
        <f t="shared" si="285"/>
        <v>0</v>
      </c>
      <c r="E269" s="213">
        <f t="shared" si="286"/>
        <v>0</v>
      </c>
      <c r="F269" s="213"/>
      <c r="G269" s="213">
        <f t="shared" si="287"/>
        <v>0</v>
      </c>
      <c r="H269" s="213">
        <f t="shared" si="288"/>
        <v>0</v>
      </c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>
        <f t="shared" si="289"/>
        <v>0</v>
      </c>
      <c r="U269" s="213">
        <f t="shared" si="290"/>
        <v>0</v>
      </c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>
        <f t="shared" si="291"/>
        <v>0</v>
      </c>
      <c r="AH269" s="213">
        <f t="shared" si="292"/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>
        <f t="shared" si="293"/>
        <v>0</v>
      </c>
      <c r="AU269" s="213">
        <f t="shared" si="294"/>
        <v>0</v>
      </c>
      <c r="AV269" s="213"/>
      <c r="AW269" s="213"/>
      <c r="AX269" s="213"/>
      <c r="AY269" s="213"/>
      <c r="AZ269" s="213"/>
      <c r="BA269" s="213">
        <f t="shared" si="295"/>
        <v>0</v>
      </c>
      <c r="BB269" s="213">
        <f t="shared" si="296"/>
        <v>0</v>
      </c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64"/>
      <c r="BM269" s="54"/>
      <c r="BN269" s="57"/>
      <c r="BT269" s="10" t="e">
        <f>D269-#REF!-S269</f>
        <v>#REF!</v>
      </c>
      <c r="BU269" s="10" t="e">
        <f>D269-#REF!</f>
        <v>#REF!</v>
      </c>
      <c r="BV269" s="127" t="e">
        <f>F269-#REF!</f>
        <v>#REF!</v>
      </c>
    </row>
    <row r="270" spans="1:74" s="127" customFormat="1" hidden="1" outlineLevel="1" x14ac:dyDescent="0.2">
      <c r="A270" s="98"/>
      <c r="B270" s="392" t="s">
        <v>554</v>
      </c>
      <c r="C270" s="391"/>
      <c r="D270" s="225">
        <f t="shared" si="285"/>
        <v>0</v>
      </c>
      <c r="E270" s="213">
        <f t="shared" si="286"/>
        <v>0</v>
      </c>
      <c r="F270" s="213"/>
      <c r="G270" s="213">
        <f t="shared" si="287"/>
        <v>0</v>
      </c>
      <c r="H270" s="213">
        <f t="shared" si="288"/>
        <v>0</v>
      </c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>
        <f t="shared" si="289"/>
        <v>0</v>
      </c>
      <c r="U270" s="213">
        <f t="shared" si="290"/>
        <v>0</v>
      </c>
      <c r="V270" s="213"/>
      <c r="W270" s="213"/>
      <c r="X270" s="213"/>
      <c r="Y270" s="213"/>
      <c r="Z270" s="213"/>
      <c r="AA270" s="213"/>
      <c r="AB270" s="213"/>
      <c r="AC270" s="213"/>
      <c r="AD270" s="213"/>
      <c r="AE270" s="213"/>
      <c r="AF270" s="213"/>
      <c r="AG270" s="213">
        <f t="shared" si="291"/>
        <v>0</v>
      </c>
      <c r="AH270" s="213">
        <f t="shared" si="292"/>
        <v>0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>
        <f t="shared" si="293"/>
        <v>0</v>
      </c>
      <c r="AU270" s="213">
        <f t="shared" si="294"/>
        <v>0</v>
      </c>
      <c r="AV270" s="213"/>
      <c r="AW270" s="213"/>
      <c r="AX270" s="213"/>
      <c r="AY270" s="213"/>
      <c r="AZ270" s="213"/>
      <c r="BA270" s="213">
        <f t="shared" si="295"/>
        <v>0</v>
      </c>
      <c r="BB270" s="213">
        <f t="shared" si="296"/>
        <v>0</v>
      </c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64"/>
      <c r="BM270" s="54"/>
      <c r="BN270" s="57"/>
      <c r="BT270" s="10" t="e">
        <f>D270-#REF!-S270</f>
        <v>#REF!</v>
      </c>
      <c r="BU270" s="10" t="e">
        <f>D270-#REF!</f>
        <v>#REF!</v>
      </c>
      <c r="BV270" s="127" t="e">
        <f>F270-#REF!</f>
        <v>#REF!</v>
      </c>
    </row>
    <row r="271" spans="1:74" s="127" customFormat="1" hidden="1" outlineLevel="1" x14ac:dyDescent="0.2">
      <c r="A271" s="98"/>
      <c r="B271" s="392" t="s">
        <v>144</v>
      </c>
      <c r="C271" s="391"/>
      <c r="D271" s="225">
        <f t="shared" si="285"/>
        <v>0</v>
      </c>
      <c r="E271" s="213">
        <f t="shared" si="286"/>
        <v>0</v>
      </c>
      <c r="F271" s="213"/>
      <c r="G271" s="213">
        <f t="shared" si="287"/>
        <v>0</v>
      </c>
      <c r="H271" s="213">
        <f t="shared" si="288"/>
        <v>0</v>
      </c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>
        <f t="shared" si="289"/>
        <v>0</v>
      </c>
      <c r="U271" s="213">
        <f t="shared" si="290"/>
        <v>0</v>
      </c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>
        <f t="shared" si="291"/>
        <v>0</v>
      </c>
      <c r="AH271" s="213">
        <f t="shared" si="292"/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>
        <f t="shared" si="293"/>
        <v>0</v>
      </c>
      <c r="AU271" s="213">
        <f t="shared" si="294"/>
        <v>0</v>
      </c>
      <c r="AV271" s="213"/>
      <c r="AW271" s="213"/>
      <c r="AX271" s="213"/>
      <c r="AY271" s="213"/>
      <c r="AZ271" s="213"/>
      <c r="BA271" s="213">
        <f t="shared" si="295"/>
        <v>0</v>
      </c>
      <c r="BB271" s="213">
        <f t="shared" si="296"/>
        <v>0</v>
      </c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64"/>
      <c r="BM271" s="54"/>
      <c r="BN271" s="57"/>
      <c r="BT271" s="10" t="e">
        <f>D271-#REF!-S271</f>
        <v>#REF!</v>
      </c>
      <c r="BU271" s="10" t="e">
        <f>D271-#REF!</f>
        <v>#REF!</v>
      </c>
      <c r="BV271" s="127" t="e">
        <f>F271-#REF!</f>
        <v>#REF!</v>
      </c>
    </row>
    <row r="272" spans="1:74" s="127" customFormat="1" hidden="1" outlineLevel="1" x14ac:dyDescent="0.2">
      <c r="A272" s="98"/>
      <c r="B272" s="392" t="s">
        <v>140</v>
      </c>
      <c r="C272" s="391"/>
      <c r="D272" s="225">
        <f t="shared" si="285"/>
        <v>0</v>
      </c>
      <c r="E272" s="213">
        <f t="shared" si="286"/>
        <v>0</v>
      </c>
      <c r="F272" s="213"/>
      <c r="G272" s="213">
        <f t="shared" si="287"/>
        <v>0</v>
      </c>
      <c r="H272" s="213">
        <f t="shared" si="288"/>
        <v>0</v>
      </c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>
        <f t="shared" si="289"/>
        <v>0</v>
      </c>
      <c r="U272" s="213">
        <f t="shared" si="290"/>
        <v>0</v>
      </c>
      <c r="V272" s="213"/>
      <c r="W272" s="213"/>
      <c r="X272" s="213"/>
      <c r="Y272" s="213"/>
      <c r="Z272" s="213"/>
      <c r="AA272" s="213"/>
      <c r="AB272" s="213"/>
      <c r="AC272" s="213"/>
      <c r="AD272" s="213"/>
      <c r="AE272" s="213"/>
      <c r="AF272" s="213"/>
      <c r="AG272" s="213">
        <f t="shared" si="291"/>
        <v>0</v>
      </c>
      <c r="AH272" s="213">
        <f t="shared" si="292"/>
        <v>0</v>
      </c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>
        <f t="shared" si="293"/>
        <v>0</v>
      </c>
      <c r="AU272" s="213">
        <f t="shared" si="294"/>
        <v>0</v>
      </c>
      <c r="AV272" s="213"/>
      <c r="AW272" s="213"/>
      <c r="AX272" s="213"/>
      <c r="AY272" s="213"/>
      <c r="AZ272" s="213"/>
      <c r="BA272" s="213">
        <f t="shared" si="295"/>
        <v>0</v>
      </c>
      <c r="BB272" s="213">
        <f t="shared" si="296"/>
        <v>0</v>
      </c>
      <c r="BC272" s="213"/>
      <c r="BD272" s="213"/>
      <c r="BE272" s="213"/>
      <c r="BF272" s="213"/>
      <c r="BG272" s="213"/>
      <c r="BH272" s="213"/>
      <c r="BI272" s="213"/>
      <c r="BJ272" s="213"/>
      <c r="BK272" s="213"/>
      <c r="BL272" s="264"/>
      <c r="BM272" s="54"/>
      <c r="BN272" s="57"/>
      <c r="BT272" s="10" t="e">
        <f>D272-#REF!-S272</f>
        <v>#REF!</v>
      </c>
      <c r="BU272" s="10" t="e">
        <f>D272-#REF!</f>
        <v>#REF!</v>
      </c>
      <c r="BV272" s="127" t="e">
        <f>F272-#REF!</f>
        <v>#REF!</v>
      </c>
    </row>
    <row r="273" spans="1:74" s="127" customFormat="1" hidden="1" outlineLevel="1" x14ac:dyDescent="0.2">
      <c r="A273" s="98"/>
      <c r="B273" s="392" t="s">
        <v>164</v>
      </c>
      <c r="C273" s="391"/>
      <c r="D273" s="225">
        <f t="shared" si="285"/>
        <v>0</v>
      </c>
      <c r="E273" s="213">
        <f t="shared" si="286"/>
        <v>9512</v>
      </c>
      <c r="F273" s="213"/>
      <c r="G273" s="213">
        <f t="shared" si="287"/>
        <v>9512</v>
      </c>
      <c r="H273" s="213">
        <f t="shared" si="288"/>
        <v>9512</v>
      </c>
      <c r="I273" s="213"/>
      <c r="J273" s="213"/>
      <c r="K273" s="213"/>
      <c r="L273" s="213"/>
      <c r="M273" s="213">
        <v>9512</v>
      </c>
      <c r="N273" s="213"/>
      <c r="O273" s="213"/>
      <c r="P273" s="213"/>
      <c r="Q273" s="213"/>
      <c r="R273" s="213"/>
      <c r="S273" s="213"/>
      <c r="T273" s="213">
        <f t="shared" si="289"/>
        <v>0</v>
      </c>
      <c r="U273" s="213">
        <f t="shared" si="290"/>
        <v>0</v>
      </c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>
        <f t="shared" si="291"/>
        <v>0</v>
      </c>
      <c r="AH273" s="213">
        <f t="shared" si="292"/>
        <v>0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>
        <f t="shared" si="293"/>
        <v>0</v>
      </c>
      <c r="AU273" s="213">
        <f t="shared" si="294"/>
        <v>0</v>
      </c>
      <c r="AV273" s="213"/>
      <c r="AW273" s="213"/>
      <c r="AX273" s="213"/>
      <c r="AY273" s="213"/>
      <c r="AZ273" s="213"/>
      <c r="BA273" s="213">
        <f t="shared" si="295"/>
        <v>0</v>
      </c>
      <c r="BB273" s="213">
        <f t="shared" si="296"/>
        <v>0</v>
      </c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64"/>
      <c r="BM273" s="54"/>
      <c r="BN273" s="57"/>
      <c r="BT273" s="10" t="e">
        <f>D273-#REF!-S273</f>
        <v>#REF!</v>
      </c>
      <c r="BU273" s="10" t="e">
        <f>D273-#REF!</f>
        <v>#REF!</v>
      </c>
      <c r="BV273" s="127" t="e">
        <f>F273-#REF!</f>
        <v>#REF!</v>
      </c>
    </row>
    <row r="274" spans="1:74" s="127" customFormat="1" ht="9.75" hidden="1" customHeight="1" outlineLevel="1" thickBot="1" x14ac:dyDescent="0.25">
      <c r="A274" s="98"/>
      <c r="B274" s="395"/>
      <c r="C274" s="396"/>
      <c r="D274" s="229">
        <f t="shared" si="285"/>
        <v>0</v>
      </c>
      <c r="E274" s="216">
        <f t="shared" si="286"/>
        <v>0</v>
      </c>
      <c r="F274" s="216"/>
      <c r="G274" s="216">
        <f t="shared" si="287"/>
        <v>0</v>
      </c>
      <c r="H274" s="216">
        <f t="shared" si="288"/>
        <v>0</v>
      </c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>
        <f>S274+U274</f>
        <v>0</v>
      </c>
      <c r="U274" s="216">
        <f t="shared" si="290"/>
        <v>0</v>
      </c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>
        <f t="shared" si="291"/>
        <v>0</v>
      </c>
      <c r="AH274" s="216">
        <f t="shared" si="292"/>
        <v>0</v>
      </c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>
        <f t="shared" si="293"/>
        <v>0</v>
      </c>
      <c r="AU274" s="216">
        <f t="shared" si="294"/>
        <v>0</v>
      </c>
      <c r="AV274" s="216"/>
      <c r="AW274" s="216"/>
      <c r="AX274" s="216"/>
      <c r="AY274" s="216"/>
      <c r="AZ274" s="216"/>
      <c r="BA274" s="216">
        <f t="shared" si="295"/>
        <v>0</v>
      </c>
      <c r="BB274" s="216">
        <f t="shared" si="296"/>
        <v>0</v>
      </c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83"/>
      <c r="BM274" s="134"/>
      <c r="BN274" s="60"/>
      <c r="BT274" s="10" t="e">
        <f>D274-#REF!-S274</f>
        <v>#REF!</v>
      </c>
      <c r="BU274" s="10" t="e">
        <f>D274-#REF!</f>
        <v>#REF!</v>
      </c>
      <c r="BV274" s="127" t="e">
        <f>F274-#REF!</f>
        <v>#REF!</v>
      </c>
    </row>
    <row r="275" spans="1:74" s="127" customFormat="1" ht="13.5" customHeight="1" collapsed="1" thickTop="1" x14ac:dyDescent="0.2">
      <c r="A275" s="149" t="s">
        <v>568</v>
      </c>
      <c r="B275" s="150" t="s">
        <v>569</v>
      </c>
      <c r="C275" s="193"/>
      <c r="D275" s="233">
        <f t="shared" ref="D275:E275" si="309">D276+D278+D283+D287+D292</f>
        <v>5423833</v>
      </c>
      <c r="E275" s="222">
        <f t="shared" si="309"/>
        <v>5423834</v>
      </c>
      <c r="F275" s="222">
        <f t="shared" ref="F275" si="310">F276+F278+F283+F287+F292</f>
        <v>5180833</v>
      </c>
      <c r="G275" s="222">
        <f t="shared" ref="G275:BL275" si="311">G276+G278+G283+G287+G292</f>
        <v>5180834</v>
      </c>
      <c r="H275" s="222">
        <f t="shared" si="311"/>
        <v>1</v>
      </c>
      <c r="I275" s="222">
        <f t="shared" si="311"/>
        <v>0</v>
      </c>
      <c r="J275" s="222">
        <f t="shared" si="311"/>
        <v>0</v>
      </c>
      <c r="K275" s="222">
        <f t="shared" si="311"/>
        <v>0</v>
      </c>
      <c r="L275" s="222">
        <f t="shared" si="311"/>
        <v>0</v>
      </c>
      <c r="M275" s="222">
        <f t="shared" si="311"/>
        <v>1</v>
      </c>
      <c r="N275" s="222">
        <f t="shared" si="311"/>
        <v>0</v>
      </c>
      <c r="O275" s="222">
        <f t="shared" si="311"/>
        <v>0</v>
      </c>
      <c r="P275" s="222">
        <f t="shared" si="311"/>
        <v>0</v>
      </c>
      <c r="Q275" s="222">
        <f t="shared" si="311"/>
        <v>0</v>
      </c>
      <c r="R275" s="222">
        <f t="shared" si="311"/>
        <v>0</v>
      </c>
      <c r="S275" s="222">
        <f t="shared" si="311"/>
        <v>243000</v>
      </c>
      <c r="T275" s="222">
        <f t="shared" si="311"/>
        <v>243000</v>
      </c>
      <c r="U275" s="222">
        <f t="shared" si="311"/>
        <v>0</v>
      </c>
      <c r="V275" s="222">
        <f t="shared" si="311"/>
        <v>0</v>
      </c>
      <c r="W275" s="222">
        <f t="shared" si="311"/>
        <v>0</v>
      </c>
      <c r="X275" s="222">
        <f t="shared" si="311"/>
        <v>0</v>
      </c>
      <c r="Y275" s="222">
        <f t="shared" si="311"/>
        <v>0</v>
      </c>
      <c r="Z275" s="222">
        <f t="shared" si="311"/>
        <v>0</v>
      </c>
      <c r="AA275" s="222">
        <f t="shared" si="311"/>
        <v>0</v>
      </c>
      <c r="AB275" s="222">
        <f t="shared" si="311"/>
        <v>0</v>
      </c>
      <c r="AC275" s="222">
        <f t="shared" si="311"/>
        <v>0</v>
      </c>
      <c r="AD275" s="222">
        <f t="shared" si="311"/>
        <v>0</v>
      </c>
      <c r="AE275" s="222">
        <f t="shared" si="311"/>
        <v>0</v>
      </c>
      <c r="AF275" s="222">
        <f t="shared" si="311"/>
        <v>0</v>
      </c>
      <c r="AG275" s="222">
        <f t="shared" si="311"/>
        <v>0</v>
      </c>
      <c r="AH275" s="222">
        <f t="shared" si="311"/>
        <v>0</v>
      </c>
      <c r="AI275" s="222">
        <f t="shared" si="311"/>
        <v>0</v>
      </c>
      <c r="AJ275" s="222">
        <f t="shared" si="311"/>
        <v>0</v>
      </c>
      <c r="AK275" s="222">
        <f t="shared" si="311"/>
        <v>0</v>
      </c>
      <c r="AL275" s="222">
        <f t="shared" si="311"/>
        <v>0</v>
      </c>
      <c r="AM275" s="222">
        <f t="shared" si="311"/>
        <v>0</v>
      </c>
      <c r="AN275" s="222">
        <f t="shared" si="311"/>
        <v>0</v>
      </c>
      <c r="AO275" s="222">
        <f t="shared" si="311"/>
        <v>0</v>
      </c>
      <c r="AP275" s="222">
        <f t="shared" si="311"/>
        <v>0</v>
      </c>
      <c r="AQ275" s="222">
        <f t="shared" si="311"/>
        <v>0</v>
      </c>
      <c r="AR275" s="222">
        <f t="shared" si="311"/>
        <v>0</v>
      </c>
      <c r="AS275" s="222">
        <f t="shared" si="311"/>
        <v>0</v>
      </c>
      <c r="AT275" s="222">
        <f t="shared" si="311"/>
        <v>0</v>
      </c>
      <c r="AU275" s="222">
        <f t="shared" si="311"/>
        <v>0</v>
      </c>
      <c r="AV275" s="222">
        <f t="shared" si="311"/>
        <v>0</v>
      </c>
      <c r="AW275" s="222">
        <f t="shared" si="311"/>
        <v>0</v>
      </c>
      <c r="AX275" s="222">
        <f t="shared" si="311"/>
        <v>0</v>
      </c>
      <c r="AY275" s="222">
        <f t="shared" si="311"/>
        <v>0</v>
      </c>
      <c r="AZ275" s="222">
        <f t="shared" si="311"/>
        <v>0</v>
      </c>
      <c r="BA275" s="222">
        <f t="shared" si="311"/>
        <v>0</v>
      </c>
      <c r="BB275" s="222">
        <f t="shared" si="311"/>
        <v>0</v>
      </c>
      <c r="BC275" s="222">
        <f t="shared" si="311"/>
        <v>0</v>
      </c>
      <c r="BD275" s="222">
        <f t="shared" si="311"/>
        <v>0</v>
      </c>
      <c r="BE275" s="222">
        <f t="shared" si="311"/>
        <v>0</v>
      </c>
      <c r="BF275" s="222">
        <f t="shared" si="311"/>
        <v>0</v>
      </c>
      <c r="BG275" s="222">
        <f t="shared" si="311"/>
        <v>0</v>
      </c>
      <c r="BH275" s="222">
        <f t="shared" si="311"/>
        <v>0</v>
      </c>
      <c r="BI275" s="222">
        <f t="shared" si="311"/>
        <v>0</v>
      </c>
      <c r="BJ275" s="222">
        <f t="shared" si="311"/>
        <v>0</v>
      </c>
      <c r="BK275" s="222">
        <f t="shared" si="311"/>
        <v>0</v>
      </c>
      <c r="BL275" s="281">
        <f t="shared" si="311"/>
        <v>0</v>
      </c>
      <c r="BM275" s="151"/>
      <c r="BN275" s="152"/>
      <c r="BT275" s="10" t="e">
        <f>D275-#REF!-S275</f>
        <v>#REF!</v>
      </c>
      <c r="BU275" s="10" t="e">
        <f>D275-#REF!</f>
        <v>#REF!</v>
      </c>
      <c r="BV275" s="127" t="e">
        <f>F275-#REF!</f>
        <v>#REF!</v>
      </c>
    </row>
    <row r="276" spans="1:74" s="130" customFormat="1" ht="13.5" customHeight="1" x14ac:dyDescent="0.2">
      <c r="A276" s="156" t="s">
        <v>7</v>
      </c>
      <c r="B276" s="153" t="s">
        <v>8</v>
      </c>
      <c r="C276" s="194"/>
      <c r="D276" s="234">
        <f t="shared" ref="D276:BL276" si="312">SUM(D277:D277)</f>
        <v>770234</v>
      </c>
      <c r="E276" s="223">
        <f t="shared" si="312"/>
        <v>770234</v>
      </c>
      <c r="F276" s="223">
        <f t="shared" si="312"/>
        <v>527234</v>
      </c>
      <c r="G276" s="223">
        <f t="shared" si="312"/>
        <v>527234</v>
      </c>
      <c r="H276" s="223">
        <f t="shared" si="312"/>
        <v>0</v>
      </c>
      <c r="I276" s="223">
        <f t="shared" si="312"/>
        <v>0</v>
      </c>
      <c r="J276" s="223">
        <f t="shared" si="312"/>
        <v>0</v>
      </c>
      <c r="K276" s="223">
        <f t="shared" si="312"/>
        <v>0</v>
      </c>
      <c r="L276" s="223">
        <f t="shared" si="312"/>
        <v>0</v>
      </c>
      <c r="M276" s="223">
        <f t="shared" si="312"/>
        <v>0</v>
      </c>
      <c r="N276" s="223">
        <f t="shared" si="312"/>
        <v>0</v>
      </c>
      <c r="O276" s="223">
        <f t="shared" si="312"/>
        <v>0</v>
      </c>
      <c r="P276" s="223">
        <f t="shared" si="312"/>
        <v>0</v>
      </c>
      <c r="Q276" s="223">
        <f t="shared" si="312"/>
        <v>0</v>
      </c>
      <c r="R276" s="223">
        <f t="shared" si="312"/>
        <v>0</v>
      </c>
      <c r="S276" s="223">
        <f t="shared" si="312"/>
        <v>243000</v>
      </c>
      <c r="T276" s="223">
        <f t="shared" si="312"/>
        <v>243000</v>
      </c>
      <c r="U276" s="223">
        <f t="shared" si="312"/>
        <v>0</v>
      </c>
      <c r="V276" s="223">
        <f t="shared" si="312"/>
        <v>0</v>
      </c>
      <c r="W276" s="223">
        <f t="shared" si="312"/>
        <v>0</v>
      </c>
      <c r="X276" s="223">
        <f t="shared" si="312"/>
        <v>0</v>
      </c>
      <c r="Y276" s="223">
        <f t="shared" si="312"/>
        <v>0</v>
      </c>
      <c r="Z276" s="223">
        <f t="shared" si="312"/>
        <v>0</v>
      </c>
      <c r="AA276" s="223">
        <f t="shared" si="312"/>
        <v>0</v>
      </c>
      <c r="AB276" s="223">
        <f t="shared" si="312"/>
        <v>0</v>
      </c>
      <c r="AC276" s="223">
        <f t="shared" si="312"/>
        <v>0</v>
      </c>
      <c r="AD276" s="223">
        <f t="shared" si="312"/>
        <v>0</v>
      </c>
      <c r="AE276" s="223">
        <f t="shared" si="312"/>
        <v>0</v>
      </c>
      <c r="AF276" s="223">
        <f t="shared" si="312"/>
        <v>0</v>
      </c>
      <c r="AG276" s="223">
        <f t="shared" si="312"/>
        <v>0</v>
      </c>
      <c r="AH276" s="223">
        <f t="shared" si="312"/>
        <v>0</v>
      </c>
      <c r="AI276" s="223">
        <f t="shared" si="312"/>
        <v>0</v>
      </c>
      <c r="AJ276" s="223">
        <f t="shared" si="312"/>
        <v>0</v>
      </c>
      <c r="AK276" s="223">
        <f t="shared" si="312"/>
        <v>0</v>
      </c>
      <c r="AL276" s="223">
        <f t="shared" si="312"/>
        <v>0</v>
      </c>
      <c r="AM276" s="223">
        <f t="shared" si="312"/>
        <v>0</v>
      </c>
      <c r="AN276" s="223">
        <f t="shared" si="312"/>
        <v>0</v>
      </c>
      <c r="AO276" s="223">
        <f t="shared" si="312"/>
        <v>0</v>
      </c>
      <c r="AP276" s="223">
        <f t="shared" si="312"/>
        <v>0</v>
      </c>
      <c r="AQ276" s="223">
        <f t="shared" si="312"/>
        <v>0</v>
      </c>
      <c r="AR276" s="223">
        <f t="shared" si="312"/>
        <v>0</v>
      </c>
      <c r="AS276" s="223">
        <f t="shared" si="312"/>
        <v>0</v>
      </c>
      <c r="AT276" s="223">
        <f t="shared" si="312"/>
        <v>0</v>
      </c>
      <c r="AU276" s="223">
        <f t="shared" si="312"/>
        <v>0</v>
      </c>
      <c r="AV276" s="223">
        <f t="shared" si="312"/>
        <v>0</v>
      </c>
      <c r="AW276" s="223">
        <f t="shared" si="312"/>
        <v>0</v>
      </c>
      <c r="AX276" s="223">
        <f t="shared" si="312"/>
        <v>0</v>
      </c>
      <c r="AY276" s="223">
        <f t="shared" si="312"/>
        <v>0</v>
      </c>
      <c r="AZ276" s="223">
        <f t="shared" si="312"/>
        <v>0</v>
      </c>
      <c r="BA276" s="223">
        <f t="shared" si="312"/>
        <v>0</v>
      </c>
      <c r="BB276" s="223">
        <f t="shared" si="312"/>
        <v>0</v>
      </c>
      <c r="BC276" s="223">
        <f t="shared" si="312"/>
        <v>0</v>
      </c>
      <c r="BD276" s="223">
        <f t="shared" si="312"/>
        <v>0</v>
      </c>
      <c r="BE276" s="223">
        <f t="shared" si="312"/>
        <v>0</v>
      </c>
      <c r="BF276" s="223">
        <f t="shared" si="312"/>
        <v>0</v>
      </c>
      <c r="BG276" s="223">
        <f t="shared" si="312"/>
        <v>0</v>
      </c>
      <c r="BH276" s="223">
        <f t="shared" si="312"/>
        <v>0</v>
      </c>
      <c r="BI276" s="223">
        <f t="shared" si="312"/>
        <v>0</v>
      </c>
      <c r="BJ276" s="223">
        <f t="shared" si="312"/>
        <v>0</v>
      </c>
      <c r="BK276" s="223">
        <f t="shared" si="312"/>
        <v>0</v>
      </c>
      <c r="BL276" s="282">
        <f t="shared" si="312"/>
        <v>0</v>
      </c>
      <c r="BM276" s="154"/>
      <c r="BN276" s="155"/>
      <c r="BT276" s="10" t="e">
        <f>D276-#REF!-S276</f>
        <v>#REF!</v>
      </c>
      <c r="BU276" s="10" t="e">
        <f>D276-#REF!</f>
        <v>#REF!</v>
      </c>
      <c r="BV276" s="130" t="e">
        <f>F276-#REF!</f>
        <v>#REF!</v>
      </c>
    </row>
    <row r="277" spans="1:74" s="127" customFormat="1" ht="13.5" customHeight="1" x14ac:dyDescent="0.2">
      <c r="A277" s="75"/>
      <c r="B277" s="393" t="s">
        <v>555</v>
      </c>
      <c r="C277" s="394"/>
      <c r="D277" s="225">
        <f>F277+S277+AF277+AS277+AZ277</f>
        <v>770234</v>
      </c>
      <c r="E277" s="213">
        <f>G277+T277+AG277+AT277+BA277</f>
        <v>770234</v>
      </c>
      <c r="F277" s="213">
        <f>770234-243000</f>
        <v>527234</v>
      </c>
      <c r="G277" s="213">
        <f>F277+H277</f>
        <v>527234</v>
      </c>
      <c r="H277" s="213">
        <f>SUM(I277:R277)</f>
        <v>0</v>
      </c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>
        <v>243000</v>
      </c>
      <c r="T277" s="213">
        <f>S277+U277</f>
        <v>243000</v>
      </c>
      <c r="U277" s="213">
        <f>SUM(V277:AE277)</f>
        <v>0</v>
      </c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>
        <f>AF277+AH277</f>
        <v>0</v>
      </c>
      <c r="AH277" s="213">
        <f>SUM(AI277:AR277)</f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>
        <f>AS277+AU277</f>
        <v>0</v>
      </c>
      <c r="AU277" s="213">
        <f>SUM(AV277:AY277)</f>
        <v>0</v>
      </c>
      <c r="AV277" s="213"/>
      <c r="AW277" s="213"/>
      <c r="AX277" s="213"/>
      <c r="AY277" s="213"/>
      <c r="AZ277" s="213"/>
      <c r="BA277" s="213">
        <f>AZ277+BB277</f>
        <v>0</v>
      </c>
      <c r="BB277" s="213">
        <f>SUM(BC277:BL277)</f>
        <v>0</v>
      </c>
      <c r="BC277" s="213"/>
      <c r="BD277" s="213"/>
      <c r="BE277" s="213"/>
      <c r="BF277" s="213"/>
      <c r="BG277" s="213"/>
      <c r="BH277" s="213"/>
      <c r="BI277" s="213"/>
      <c r="BJ277" s="213"/>
      <c r="BK277" s="213"/>
      <c r="BL277" s="264"/>
      <c r="BM277" s="54"/>
      <c r="BN277" s="57"/>
      <c r="BT277" s="10" t="e">
        <f>D277-#REF!-S277</f>
        <v>#REF!</v>
      </c>
      <c r="BU277" s="10" t="e">
        <f>D277-#REF!</f>
        <v>#REF!</v>
      </c>
      <c r="BV277" s="127" t="e">
        <f>F277-#REF!</f>
        <v>#REF!</v>
      </c>
    </row>
    <row r="278" spans="1:74" s="130" customFormat="1" ht="11.25" customHeight="1" x14ac:dyDescent="0.2">
      <c r="A278" s="156" t="s">
        <v>11</v>
      </c>
      <c r="B278" s="153" t="s">
        <v>161</v>
      </c>
      <c r="C278" s="194"/>
      <c r="D278" s="234">
        <f t="shared" ref="D278:BL278" si="313">SUM(D279:D282)</f>
        <v>1759081</v>
      </c>
      <c r="E278" s="223">
        <f t="shared" si="313"/>
        <v>1759081</v>
      </c>
      <c r="F278" s="223">
        <f t="shared" si="313"/>
        <v>1759081</v>
      </c>
      <c r="G278" s="223">
        <f t="shared" si="313"/>
        <v>1759081</v>
      </c>
      <c r="H278" s="223">
        <f t="shared" si="313"/>
        <v>0</v>
      </c>
      <c r="I278" s="223">
        <f t="shared" si="313"/>
        <v>0</v>
      </c>
      <c r="J278" s="223">
        <f t="shared" si="313"/>
        <v>0</v>
      </c>
      <c r="K278" s="223">
        <f t="shared" si="313"/>
        <v>0</v>
      </c>
      <c r="L278" s="223">
        <f t="shared" si="313"/>
        <v>0</v>
      </c>
      <c r="M278" s="223">
        <f t="shared" si="313"/>
        <v>0</v>
      </c>
      <c r="N278" s="223">
        <f t="shared" si="313"/>
        <v>0</v>
      </c>
      <c r="O278" s="223">
        <f t="shared" si="313"/>
        <v>0</v>
      </c>
      <c r="P278" s="223">
        <f t="shared" si="313"/>
        <v>0</v>
      </c>
      <c r="Q278" s="223">
        <f t="shared" si="313"/>
        <v>0</v>
      </c>
      <c r="R278" s="223">
        <f t="shared" si="313"/>
        <v>0</v>
      </c>
      <c r="S278" s="223">
        <f t="shared" si="313"/>
        <v>0</v>
      </c>
      <c r="T278" s="223">
        <f t="shared" si="313"/>
        <v>0</v>
      </c>
      <c r="U278" s="223">
        <f t="shared" si="313"/>
        <v>0</v>
      </c>
      <c r="V278" s="223">
        <f t="shared" si="313"/>
        <v>0</v>
      </c>
      <c r="W278" s="223">
        <f t="shared" si="313"/>
        <v>0</v>
      </c>
      <c r="X278" s="223">
        <f t="shared" si="313"/>
        <v>0</v>
      </c>
      <c r="Y278" s="223">
        <f t="shared" si="313"/>
        <v>0</v>
      </c>
      <c r="Z278" s="223">
        <f t="shared" si="313"/>
        <v>0</v>
      </c>
      <c r="AA278" s="223">
        <f t="shared" si="313"/>
        <v>0</v>
      </c>
      <c r="AB278" s="223">
        <f t="shared" si="313"/>
        <v>0</v>
      </c>
      <c r="AC278" s="223">
        <f t="shared" si="313"/>
        <v>0</v>
      </c>
      <c r="AD278" s="223">
        <f t="shared" si="313"/>
        <v>0</v>
      </c>
      <c r="AE278" s="223">
        <f t="shared" si="313"/>
        <v>0</v>
      </c>
      <c r="AF278" s="223">
        <f t="shared" si="313"/>
        <v>0</v>
      </c>
      <c r="AG278" s="223">
        <f t="shared" si="313"/>
        <v>0</v>
      </c>
      <c r="AH278" s="223">
        <f t="shared" si="313"/>
        <v>0</v>
      </c>
      <c r="AI278" s="223">
        <f t="shared" si="313"/>
        <v>0</v>
      </c>
      <c r="AJ278" s="223">
        <f t="shared" si="313"/>
        <v>0</v>
      </c>
      <c r="AK278" s="223">
        <f t="shared" si="313"/>
        <v>0</v>
      </c>
      <c r="AL278" s="223">
        <f t="shared" si="313"/>
        <v>0</v>
      </c>
      <c r="AM278" s="223">
        <f t="shared" si="313"/>
        <v>0</v>
      </c>
      <c r="AN278" s="223">
        <f t="shared" si="313"/>
        <v>0</v>
      </c>
      <c r="AO278" s="223">
        <f t="shared" si="313"/>
        <v>0</v>
      </c>
      <c r="AP278" s="223">
        <f t="shared" si="313"/>
        <v>0</v>
      </c>
      <c r="AQ278" s="223">
        <f t="shared" si="313"/>
        <v>0</v>
      </c>
      <c r="AR278" s="223">
        <f t="shared" si="313"/>
        <v>0</v>
      </c>
      <c r="AS278" s="223">
        <f t="shared" si="313"/>
        <v>0</v>
      </c>
      <c r="AT278" s="223">
        <f t="shared" si="313"/>
        <v>0</v>
      </c>
      <c r="AU278" s="223">
        <f t="shared" si="313"/>
        <v>0</v>
      </c>
      <c r="AV278" s="223">
        <f t="shared" si="313"/>
        <v>0</v>
      </c>
      <c r="AW278" s="223">
        <f t="shared" si="313"/>
        <v>0</v>
      </c>
      <c r="AX278" s="223">
        <f t="shared" si="313"/>
        <v>0</v>
      </c>
      <c r="AY278" s="223">
        <f t="shared" si="313"/>
        <v>0</v>
      </c>
      <c r="AZ278" s="223">
        <f t="shared" si="313"/>
        <v>0</v>
      </c>
      <c r="BA278" s="223">
        <f t="shared" si="313"/>
        <v>0</v>
      </c>
      <c r="BB278" s="223">
        <f t="shared" si="313"/>
        <v>0</v>
      </c>
      <c r="BC278" s="223">
        <f t="shared" si="313"/>
        <v>0</v>
      </c>
      <c r="BD278" s="223">
        <f t="shared" si="313"/>
        <v>0</v>
      </c>
      <c r="BE278" s="223">
        <f t="shared" si="313"/>
        <v>0</v>
      </c>
      <c r="BF278" s="223">
        <f t="shared" si="313"/>
        <v>0</v>
      </c>
      <c r="BG278" s="223">
        <f t="shared" si="313"/>
        <v>0</v>
      </c>
      <c r="BH278" s="223">
        <f t="shared" si="313"/>
        <v>0</v>
      </c>
      <c r="BI278" s="223">
        <f t="shared" si="313"/>
        <v>0</v>
      </c>
      <c r="BJ278" s="223">
        <f t="shared" si="313"/>
        <v>0</v>
      </c>
      <c r="BK278" s="223">
        <f t="shared" si="313"/>
        <v>0</v>
      </c>
      <c r="BL278" s="282">
        <f t="shared" si="313"/>
        <v>0</v>
      </c>
      <c r="BM278" s="154"/>
      <c r="BN278" s="155"/>
      <c r="BT278" s="10" t="e">
        <f>D278-#REF!-S278</f>
        <v>#REF!</v>
      </c>
      <c r="BU278" s="10" t="e">
        <f>D278-#REF!</f>
        <v>#REF!</v>
      </c>
      <c r="BV278" s="130" t="e">
        <f>F278-#REF!</f>
        <v>#REF!</v>
      </c>
    </row>
    <row r="279" spans="1:74" s="127" customFormat="1" ht="27.75" customHeight="1" x14ac:dyDescent="0.2">
      <c r="A279" s="75"/>
      <c r="B279" s="393" t="s">
        <v>556</v>
      </c>
      <c r="C279" s="394"/>
      <c r="D279" s="225">
        <f t="shared" ref="D279:D282" si="314">F279+S279+AF279+AS279+AZ279</f>
        <v>650000</v>
      </c>
      <c r="E279" s="213">
        <f t="shared" ref="E279:E282" si="315">G279+T279+AG279+AT279+BA279</f>
        <v>650000</v>
      </c>
      <c r="F279" s="213">
        <v>650000</v>
      </c>
      <c r="G279" s="213">
        <f t="shared" ref="G279:G282" si="316">F279+H279</f>
        <v>650000</v>
      </c>
      <c r="H279" s="213">
        <f t="shared" ref="H279:H282" si="317">SUM(I279:R279)</f>
        <v>0</v>
      </c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>
        <f t="shared" ref="T279:T282" si="318">S279+U279</f>
        <v>0</v>
      </c>
      <c r="U279" s="213">
        <f t="shared" ref="U279:U282" si="319">SUM(V279:AE279)</f>
        <v>0</v>
      </c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>
        <f t="shared" ref="AG279:AG282" si="320">AF279+AH279</f>
        <v>0</v>
      </c>
      <c r="AH279" s="213">
        <f t="shared" ref="AH279:AH282" si="321">SUM(AI279:AR279)</f>
        <v>0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>
        <f t="shared" ref="AT279:AT282" si="322">AS279+AU279</f>
        <v>0</v>
      </c>
      <c r="AU279" s="213">
        <f t="shared" ref="AU279:AU282" si="323">SUM(AV279:AY279)</f>
        <v>0</v>
      </c>
      <c r="AV279" s="213"/>
      <c r="AW279" s="213"/>
      <c r="AX279" s="213"/>
      <c r="AY279" s="213"/>
      <c r="AZ279" s="213"/>
      <c r="BA279" s="213">
        <f t="shared" ref="BA279:BA282" si="324">AZ279+BB279</f>
        <v>0</v>
      </c>
      <c r="BB279" s="213">
        <f t="shared" ref="BB279:BB282" si="325">SUM(BC279:BL279)</f>
        <v>0</v>
      </c>
      <c r="BC279" s="213"/>
      <c r="BD279" s="213"/>
      <c r="BE279" s="213"/>
      <c r="BF279" s="213"/>
      <c r="BG279" s="213"/>
      <c r="BH279" s="213"/>
      <c r="BI279" s="213"/>
      <c r="BJ279" s="213"/>
      <c r="BK279" s="213"/>
      <c r="BL279" s="264"/>
      <c r="BM279" s="54"/>
      <c r="BN279" s="57"/>
      <c r="BT279" s="10" t="e">
        <f>D279-#REF!-S279</f>
        <v>#REF!</v>
      </c>
      <c r="BU279" s="10" t="e">
        <f>D279-#REF!</f>
        <v>#REF!</v>
      </c>
      <c r="BV279" s="127" t="e">
        <f>F279-#REF!</f>
        <v>#REF!</v>
      </c>
    </row>
    <row r="280" spans="1:74" s="127" customFormat="1" ht="27.75" customHeight="1" x14ac:dyDescent="0.2">
      <c r="A280" s="75"/>
      <c r="B280" s="393" t="s">
        <v>557</v>
      </c>
      <c r="C280" s="394"/>
      <c r="D280" s="225">
        <f t="shared" si="314"/>
        <v>320500</v>
      </c>
      <c r="E280" s="213">
        <f t="shared" si="315"/>
        <v>320500</v>
      </c>
      <c r="F280" s="213">
        <v>320500</v>
      </c>
      <c r="G280" s="213">
        <f t="shared" si="316"/>
        <v>320500</v>
      </c>
      <c r="H280" s="213">
        <f t="shared" si="317"/>
        <v>0</v>
      </c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>
        <f t="shared" si="318"/>
        <v>0</v>
      </c>
      <c r="U280" s="213">
        <f t="shared" si="319"/>
        <v>0</v>
      </c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>
        <f t="shared" si="320"/>
        <v>0</v>
      </c>
      <c r="AH280" s="213">
        <f t="shared" si="321"/>
        <v>0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>
        <f t="shared" si="322"/>
        <v>0</v>
      </c>
      <c r="AU280" s="213">
        <f t="shared" si="323"/>
        <v>0</v>
      </c>
      <c r="AV280" s="213"/>
      <c r="AW280" s="213"/>
      <c r="AX280" s="213"/>
      <c r="AY280" s="213"/>
      <c r="AZ280" s="213"/>
      <c r="BA280" s="213">
        <f t="shared" si="324"/>
        <v>0</v>
      </c>
      <c r="BB280" s="213">
        <f t="shared" si="325"/>
        <v>0</v>
      </c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64"/>
      <c r="BM280" s="54"/>
      <c r="BN280" s="57"/>
      <c r="BT280" s="10" t="e">
        <f>D280-#REF!-S280</f>
        <v>#REF!</v>
      </c>
      <c r="BU280" s="10" t="e">
        <f>D280-#REF!</f>
        <v>#REF!</v>
      </c>
      <c r="BV280" s="127" t="e">
        <f>F280-#REF!</f>
        <v>#REF!</v>
      </c>
    </row>
    <row r="281" spans="1:74" s="127" customFormat="1" ht="37.5" customHeight="1" x14ac:dyDescent="0.2">
      <c r="A281" s="75"/>
      <c r="B281" s="393" t="s">
        <v>558</v>
      </c>
      <c r="C281" s="394"/>
      <c r="D281" s="225">
        <f t="shared" si="314"/>
        <v>242540</v>
      </c>
      <c r="E281" s="213">
        <f t="shared" si="315"/>
        <v>242540</v>
      </c>
      <c r="F281" s="213">
        <v>242540</v>
      </c>
      <c r="G281" s="213">
        <f t="shared" si="316"/>
        <v>242540</v>
      </c>
      <c r="H281" s="213">
        <f t="shared" si="317"/>
        <v>0</v>
      </c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>
        <f t="shared" si="318"/>
        <v>0</v>
      </c>
      <c r="U281" s="213">
        <f t="shared" si="319"/>
        <v>0</v>
      </c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>
        <f t="shared" si="320"/>
        <v>0</v>
      </c>
      <c r="AH281" s="213">
        <f t="shared" si="321"/>
        <v>0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>
        <f t="shared" si="322"/>
        <v>0</v>
      </c>
      <c r="AU281" s="213">
        <f t="shared" si="323"/>
        <v>0</v>
      </c>
      <c r="AV281" s="213"/>
      <c r="AW281" s="213"/>
      <c r="AX281" s="213"/>
      <c r="AY281" s="213"/>
      <c r="AZ281" s="213"/>
      <c r="BA281" s="213">
        <f t="shared" si="324"/>
        <v>0</v>
      </c>
      <c r="BB281" s="213">
        <f t="shared" si="325"/>
        <v>0</v>
      </c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64"/>
      <c r="BM281" s="54"/>
      <c r="BN281" s="57"/>
      <c r="BT281" s="10" t="e">
        <f>D281-#REF!-S281</f>
        <v>#REF!</v>
      </c>
      <c r="BU281" s="10" t="e">
        <f>D281-#REF!</f>
        <v>#REF!</v>
      </c>
      <c r="BV281" s="127" t="e">
        <f>F281-#REF!</f>
        <v>#REF!</v>
      </c>
    </row>
    <row r="282" spans="1:74" s="127" customFormat="1" ht="37.5" customHeight="1" x14ac:dyDescent="0.2">
      <c r="A282" s="75"/>
      <c r="B282" s="393" t="s">
        <v>455</v>
      </c>
      <c r="C282" s="394"/>
      <c r="D282" s="225">
        <f t="shared" si="314"/>
        <v>546041</v>
      </c>
      <c r="E282" s="213">
        <f t="shared" si="315"/>
        <v>546041</v>
      </c>
      <c r="F282" s="213">
        <v>546041</v>
      </c>
      <c r="G282" s="213">
        <f t="shared" si="316"/>
        <v>546041</v>
      </c>
      <c r="H282" s="213">
        <f t="shared" si="317"/>
        <v>0</v>
      </c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>
        <f t="shared" si="318"/>
        <v>0</v>
      </c>
      <c r="U282" s="213">
        <f t="shared" si="319"/>
        <v>0</v>
      </c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>
        <f t="shared" si="320"/>
        <v>0</v>
      </c>
      <c r="AH282" s="213">
        <f t="shared" si="321"/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>
        <f t="shared" si="322"/>
        <v>0</v>
      </c>
      <c r="AU282" s="213">
        <f t="shared" si="323"/>
        <v>0</v>
      </c>
      <c r="AV282" s="213"/>
      <c r="AW282" s="213"/>
      <c r="AX282" s="213"/>
      <c r="AY282" s="213"/>
      <c r="AZ282" s="213"/>
      <c r="BA282" s="213">
        <f t="shared" si="324"/>
        <v>0</v>
      </c>
      <c r="BB282" s="213">
        <f t="shared" si="325"/>
        <v>0</v>
      </c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64"/>
      <c r="BM282" s="54"/>
      <c r="BN282" s="57"/>
      <c r="BT282" s="10" t="e">
        <f>D282-#REF!-S282</f>
        <v>#REF!</v>
      </c>
      <c r="BU282" s="10" t="e">
        <f>D282-#REF!</f>
        <v>#REF!</v>
      </c>
      <c r="BV282" s="127" t="e">
        <f>F282-#REF!</f>
        <v>#REF!</v>
      </c>
    </row>
    <row r="283" spans="1:74" s="130" customFormat="1" x14ac:dyDescent="0.2">
      <c r="A283" s="156" t="s">
        <v>14</v>
      </c>
      <c r="B283" s="153" t="s">
        <v>15</v>
      </c>
      <c r="C283" s="194"/>
      <c r="D283" s="234">
        <f t="shared" ref="D283:BL283" si="326">SUM(D284:D286)</f>
        <v>1609646</v>
      </c>
      <c r="E283" s="223">
        <f t="shared" si="326"/>
        <v>1609646</v>
      </c>
      <c r="F283" s="223">
        <f t="shared" si="326"/>
        <v>1609646</v>
      </c>
      <c r="G283" s="223">
        <f t="shared" si="326"/>
        <v>1609646</v>
      </c>
      <c r="H283" s="223">
        <f t="shared" si="326"/>
        <v>0</v>
      </c>
      <c r="I283" s="223">
        <f t="shared" si="326"/>
        <v>0</v>
      </c>
      <c r="J283" s="223">
        <f t="shared" si="326"/>
        <v>0</v>
      </c>
      <c r="K283" s="223">
        <f t="shared" si="326"/>
        <v>0</v>
      </c>
      <c r="L283" s="223">
        <f t="shared" si="326"/>
        <v>0</v>
      </c>
      <c r="M283" s="223">
        <f t="shared" si="326"/>
        <v>0</v>
      </c>
      <c r="N283" s="223">
        <f t="shared" si="326"/>
        <v>0</v>
      </c>
      <c r="O283" s="223">
        <f t="shared" si="326"/>
        <v>0</v>
      </c>
      <c r="P283" s="223">
        <f t="shared" si="326"/>
        <v>0</v>
      </c>
      <c r="Q283" s="223">
        <f t="shared" si="326"/>
        <v>0</v>
      </c>
      <c r="R283" s="223">
        <f t="shared" si="326"/>
        <v>0</v>
      </c>
      <c r="S283" s="223">
        <f t="shared" si="326"/>
        <v>0</v>
      </c>
      <c r="T283" s="223">
        <f t="shared" si="326"/>
        <v>0</v>
      </c>
      <c r="U283" s="223">
        <f t="shared" si="326"/>
        <v>0</v>
      </c>
      <c r="V283" s="223">
        <f t="shared" si="326"/>
        <v>0</v>
      </c>
      <c r="W283" s="223">
        <f t="shared" si="326"/>
        <v>0</v>
      </c>
      <c r="X283" s="223">
        <f t="shared" si="326"/>
        <v>0</v>
      </c>
      <c r="Y283" s="223">
        <f t="shared" si="326"/>
        <v>0</v>
      </c>
      <c r="Z283" s="223">
        <f t="shared" si="326"/>
        <v>0</v>
      </c>
      <c r="AA283" s="223">
        <f t="shared" si="326"/>
        <v>0</v>
      </c>
      <c r="AB283" s="223">
        <f t="shared" si="326"/>
        <v>0</v>
      </c>
      <c r="AC283" s="223">
        <f t="shared" si="326"/>
        <v>0</v>
      </c>
      <c r="AD283" s="223">
        <f t="shared" si="326"/>
        <v>0</v>
      </c>
      <c r="AE283" s="223">
        <f t="shared" si="326"/>
        <v>0</v>
      </c>
      <c r="AF283" s="223">
        <f t="shared" si="326"/>
        <v>0</v>
      </c>
      <c r="AG283" s="223">
        <f t="shared" si="326"/>
        <v>0</v>
      </c>
      <c r="AH283" s="223">
        <f t="shared" si="326"/>
        <v>0</v>
      </c>
      <c r="AI283" s="223">
        <f t="shared" si="326"/>
        <v>0</v>
      </c>
      <c r="AJ283" s="223">
        <f t="shared" si="326"/>
        <v>0</v>
      </c>
      <c r="AK283" s="223">
        <f t="shared" si="326"/>
        <v>0</v>
      </c>
      <c r="AL283" s="223">
        <f t="shared" si="326"/>
        <v>0</v>
      </c>
      <c r="AM283" s="223">
        <f t="shared" si="326"/>
        <v>0</v>
      </c>
      <c r="AN283" s="223">
        <f t="shared" si="326"/>
        <v>0</v>
      </c>
      <c r="AO283" s="223">
        <f t="shared" si="326"/>
        <v>0</v>
      </c>
      <c r="AP283" s="223">
        <f t="shared" si="326"/>
        <v>0</v>
      </c>
      <c r="AQ283" s="223">
        <f t="shared" si="326"/>
        <v>0</v>
      </c>
      <c r="AR283" s="223">
        <f t="shared" si="326"/>
        <v>0</v>
      </c>
      <c r="AS283" s="223">
        <f t="shared" si="326"/>
        <v>0</v>
      </c>
      <c r="AT283" s="223">
        <f t="shared" si="326"/>
        <v>0</v>
      </c>
      <c r="AU283" s="223">
        <f t="shared" si="326"/>
        <v>0</v>
      </c>
      <c r="AV283" s="223">
        <f t="shared" si="326"/>
        <v>0</v>
      </c>
      <c r="AW283" s="223">
        <f t="shared" si="326"/>
        <v>0</v>
      </c>
      <c r="AX283" s="223">
        <f t="shared" si="326"/>
        <v>0</v>
      </c>
      <c r="AY283" s="223">
        <f t="shared" si="326"/>
        <v>0</v>
      </c>
      <c r="AZ283" s="223">
        <f t="shared" si="326"/>
        <v>0</v>
      </c>
      <c r="BA283" s="223">
        <f t="shared" si="326"/>
        <v>0</v>
      </c>
      <c r="BB283" s="223">
        <f t="shared" si="326"/>
        <v>0</v>
      </c>
      <c r="BC283" s="223">
        <f t="shared" si="326"/>
        <v>0</v>
      </c>
      <c r="BD283" s="223">
        <f t="shared" si="326"/>
        <v>0</v>
      </c>
      <c r="BE283" s="223">
        <f t="shared" si="326"/>
        <v>0</v>
      </c>
      <c r="BF283" s="223">
        <f t="shared" si="326"/>
        <v>0</v>
      </c>
      <c r="BG283" s="223">
        <f t="shared" si="326"/>
        <v>0</v>
      </c>
      <c r="BH283" s="223">
        <f t="shared" si="326"/>
        <v>0</v>
      </c>
      <c r="BI283" s="223">
        <f t="shared" si="326"/>
        <v>0</v>
      </c>
      <c r="BJ283" s="223">
        <f t="shared" si="326"/>
        <v>0</v>
      </c>
      <c r="BK283" s="223">
        <f t="shared" si="326"/>
        <v>0</v>
      </c>
      <c r="BL283" s="282">
        <f t="shared" si="326"/>
        <v>0</v>
      </c>
      <c r="BM283" s="154"/>
      <c r="BN283" s="155"/>
      <c r="BT283" s="10" t="e">
        <f>D283-#REF!-S283</f>
        <v>#REF!</v>
      </c>
      <c r="BU283" s="10" t="e">
        <f>D283-#REF!</f>
        <v>#REF!</v>
      </c>
      <c r="BV283" s="130" t="e">
        <f>F283-#REF!</f>
        <v>#REF!</v>
      </c>
    </row>
    <row r="284" spans="1:74" s="127" customFormat="1" ht="26.25" customHeight="1" x14ac:dyDescent="0.2">
      <c r="A284" s="75"/>
      <c r="B284" s="393" t="s">
        <v>559</v>
      </c>
      <c r="C284" s="394"/>
      <c r="D284" s="225">
        <f t="shared" ref="D284:D286" si="327">F284+S284+AF284+AS284+AZ284</f>
        <v>100668</v>
      </c>
      <c r="E284" s="213">
        <f t="shared" ref="E284:E286" si="328">G284+T284+AG284+AT284+BA284</f>
        <v>100668</v>
      </c>
      <c r="F284" s="213">
        <v>100668</v>
      </c>
      <c r="G284" s="213">
        <f t="shared" ref="G284:G286" si="329">F284+H284</f>
        <v>100668</v>
      </c>
      <c r="H284" s="213">
        <f t="shared" ref="H284:H286" si="330">SUM(I284:R284)</f>
        <v>0</v>
      </c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>
        <f t="shared" ref="T284:T286" si="331">S284+U284</f>
        <v>0</v>
      </c>
      <c r="U284" s="213">
        <f t="shared" ref="U284:U286" si="332">SUM(V284:AE284)</f>
        <v>0</v>
      </c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>
        <f t="shared" ref="AG284:AG286" si="333">AF284+AH284</f>
        <v>0</v>
      </c>
      <c r="AH284" s="213">
        <f t="shared" ref="AH284:AH286" si="334">SUM(AI284:AR284)</f>
        <v>0</v>
      </c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>
        <f t="shared" ref="AT284:AT286" si="335">AS284+AU284</f>
        <v>0</v>
      </c>
      <c r="AU284" s="213">
        <f t="shared" ref="AU284:AU286" si="336">SUM(AV284:AY284)</f>
        <v>0</v>
      </c>
      <c r="AV284" s="213"/>
      <c r="AW284" s="213"/>
      <c r="AX284" s="213"/>
      <c r="AY284" s="213"/>
      <c r="AZ284" s="213"/>
      <c r="BA284" s="213">
        <f t="shared" ref="BA284:BA286" si="337">AZ284+BB284</f>
        <v>0</v>
      </c>
      <c r="BB284" s="213">
        <f t="shared" ref="BB284:BB286" si="338">SUM(BC284:BL284)</f>
        <v>0</v>
      </c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64"/>
      <c r="BM284" s="54"/>
      <c r="BN284" s="57"/>
      <c r="BT284" s="10" t="e">
        <f>D284-#REF!-S284</f>
        <v>#REF!</v>
      </c>
      <c r="BU284" s="10" t="e">
        <f>D284-#REF!</f>
        <v>#REF!</v>
      </c>
      <c r="BV284" s="127" t="e">
        <f>F284-#REF!</f>
        <v>#REF!</v>
      </c>
    </row>
    <row r="285" spans="1:74" s="130" customFormat="1" ht="51" customHeight="1" x14ac:dyDescent="0.2">
      <c r="A285" s="75"/>
      <c r="B285" s="397" t="s">
        <v>592</v>
      </c>
      <c r="C285" s="394"/>
      <c r="D285" s="225">
        <f t="shared" si="327"/>
        <v>839590</v>
      </c>
      <c r="E285" s="213">
        <f t="shared" si="328"/>
        <v>839590</v>
      </c>
      <c r="F285" s="213">
        <v>839590</v>
      </c>
      <c r="G285" s="213">
        <f t="shared" si="329"/>
        <v>839590</v>
      </c>
      <c r="H285" s="213">
        <f t="shared" si="330"/>
        <v>0</v>
      </c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>
        <f t="shared" si="331"/>
        <v>0</v>
      </c>
      <c r="U285" s="213">
        <f t="shared" si="332"/>
        <v>0</v>
      </c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>
        <f t="shared" si="333"/>
        <v>0</v>
      </c>
      <c r="AH285" s="213">
        <f t="shared" si="334"/>
        <v>0</v>
      </c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>
        <f t="shared" si="335"/>
        <v>0</v>
      </c>
      <c r="AU285" s="213">
        <f t="shared" si="336"/>
        <v>0</v>
      </c>
      <c r="AV285" s="213"/>
      <c r="AW285" s="213"/>
      <c r="AX285" s="213"/>
      <c r="AY285" s="213"/>
      <c r="AZ285" s="213"/>
      <c r="BA285" s="213">
        <f t="shared" si="337"/>
        <v>0</v>
      </c>
      <c r="BB285" s="213">
        <f t="shared" si="338"/>
        <v>0</v>
      </c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64"/>
      <c r="BM285" s="54"/>
      <c r="BN285" s="57"/>
      <c r="BT285" s="10" t="e">
        <f>D285-#REF!-S285</f>
        <v>#REF!</v>
      </c>
      <c r="BU285" s="10" t="e">
        <f>D285-#REF!</f>
        <v>#REF!</v>
      </c>
      <c r="BV285" s="130" t="e">
        <f>F285-#REF!</f>
        <v>#REF!</v>
      </c>
    </row>
    <row r="286" spans="1:74" s="127" customFormat="1" ht="24" customHeight="1" x14ac:dyDescent="0.2">
      <c r="A286" s="75"/>
      <c r="B286" s="393" t="s">
        <v>560</v>
      </c>
      <c r="C286" s="394"/>
      <c r="D286" s="225">
        <f t="shared" si="327"/>
        <v>669388</v>
      </c>
      <c r="E286" s="213">
        <f t="shared" si="328"/>
        <v>669388</v>
      </c>
      <c r="F286" s="213">
        <v>669388</v>
      </c>
      <c r="G286" s="213">
        <f t="shared" si="329"/>
        <v>669388</v>
      </c>
      <c r="H286" s="213">
        <f t="shared" si="330"/>
        <v>0</v>
      </c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>
        <f t="shared" si="331"/>
        <v>0</v>
      </c>
      <c r="U286" s="213">
        <f t="shared" si="332"/>
        <v>0</v>
      </c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>
        <f t="shared" si="333"/>
        <v>0</v>
      </c>
      <c r="AH286" s="213">
        <f t="shared" si="334"/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>
        <f t="shared" si="335"/>
        <v>0</v>
      </c>
      <c r="AU286" s="213">
        <f t="shared" si="336"/>
        <v>0</v>
      </c>
      <c r="AV286" s="213"/>
      <c r="AW286" s="213"/>
      <c r="AX286" s="213"/>
      <c r="AY286" s="213"/>
      <c r="AZ286" s="213"/>
      <c r="BA286" s="213">
        <f t="shared" si="337"/>
        <v>0</v>
      </c>
      <c r="BB286" s="213">
        <f t="shared" si="338"/>
        <v>0</v>
      </c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64"/>
      <c r="BM286" s="54"/>
      <c r="BN286" s="57"/>
      <c r="BT286" s="10" t="e">
        <f>D286-#REF!-S286</f>
        <v>#REF!</v>
      </c>
      <c r="BU286" s="10" t="e">
        <f>D286-#REF!</f>
        <v>#REF!</v>
      </c>
      <c r="BV286" s="127" t="e">
        <f>F286-#REF!</f>
        <v>#REF!</v>
      </c>
    </row>
    <row r="287" spans="1:74" s="130" customFormat="1" x14ac:dyDescent="0.2">
      <c r="A287" s="156" t="s">
        <v>17</v>
      </c>
      <c r="B287" s="153" t="s">
        <v>18</v>
      </c>
      <c r="C287" s="194"/>
      <c r="D287" s="234">
        <f t="shared" ref="D287:BL287" si="339">SUM(D288:D291)</f>
        <v>941527</v>
      </c>
      <c r="E287" s="223">
        <f t="shared" si="339"/>
        <v>941528</v>
      </c>
      <c r="F287" s="223">
        <f t="shared" si="339"/>
        <v>941527</v>
      </c>
      <c r="G287" s="223">
        <f t="shared" si="339"/>
        <v>941528</v>
      </c>
      <c r="H287" s="223">
        <f t="shared" si="339"/>
        <v>1</v>
      </c>
      <c r="I287" s="223">
        <f t="shared" si="339"/>
        <v>0</v>
      </c>
      <c r="J287" s="223">
        <f t="shared" si="339"/>
        <v>0</v>
      </c>
      <c r="K287" s="223">
        <f t="shared" si="339"/>
        <v>0</v>
      </c>
      <c r="L287" s="223">
        <f t="shared" si="339"/>
        <v>0</v>
      </c>
      <c r="M287" s="223">
        <f t="shared" si="339"/>
        <v>1</v>
      </c>
      <c r="N287" s="223">
        <f t="shared" si="339"/>
        <v>0</v>
      </c>
      <c r="O287" s="223">
        <f t="shared" si="339"/>
        <v>0</v>
      </c>
      <c r="P287" s="223">
        <f t="shared" si="339"/>
        <v>0</v>
      </c>
      <c r="Q287" s="223">
        <f t="shared" si="339"/>
        <v>0</v>
      </c>
      <c r="R287" s="223">
        <f t="shared" si="339"/>
        <v>0</v>
      </c>
      <c r="S287" s="223">
        <f t="shared" si="339"/>
        <v>0</v>
      </c>
      <c r="T287" s="223">
        <f t="shared" si="339"/>
        <v>0</v>
      </c>
      <c r="U287" s="223">
        <f t="shared" si="339"/>
        <v>0</v>
      </c>
      <c r="V287" s="223">
        <f t="shared" si="339"/>
        <v>0</v>
      </c>
      <c r="W287" s="223">
        <f t="shared" si="339"/>
        <v>0</v>
      </c>
      <c r="X287" s="223">
        <f t="shared" si="339"/>
        <v>0</v>
      </c>
      <c r="Y287" s="223">
        <f t="shared" si="339"/>
        <v>0</v>
      </c>
      <c r="Z287" s="223">
        <f t="shared" si="339"/>
        <v>0</v>
      </c>
      <c r="AA287" s="223">
        <f t="shared" si="339"/>
        <v>0</v>
      </c>
      <c r="AB287" s="223">
        <f t="shared" si="339"/>
        <v>0</v>
      </c>
      <c r="AC287" s="223">
        <f t="shared" si="339"/>
        <v>0</v>
      </c>
      <c r="AD287" s="223">
        <f t="shared" si="339"/>
        <v>0</v>
      </c>
      <c r="AE287" s="223">
        <f t="shared" si="339"/>
        <v>0</v>
      </c>
      <c r="AF287" s="223">
        <f t="shared" si="339"/>
        <v>0</v>
      </c>
      <c r="AG287" s="223">
        <f t="shared" si="339"/>
        <v>0</v>
      </c>
      <c r="AH287" s="223">
        <f t="shared" si="339"/>
        <v>0</v>
      </c>
      <c r="AI287" s="223">
        <f t="shared" si="339"/>
        <v>0</v>
      </c>
      <c r="AJ287" s="223">
        <f t="shared" si="339"/>
        <v>0</v>
      </c>
      <c r="AK287" s="223">
        <f t="shared" si="339"/>
        <v>0</v>
      </c>
      <c r="AL287" s="223">
        <f t="shared" si="339"/>
        <v>0</v>
      </c>
      <c r="AM287" s="223">
        <f t="shared" si="339"/>
        <v>0</v>
      </c>
      <c r="AN287" s="223">
        <f t="shared" si="339"/>
        <v>0</v>
      </c>
      <c r="AO287" s="223">
        <f t="shared" si="339"/>
        <v>0</v>
      </c>
      <c r="AP287" s="223">
        <f t="shared" si="339"/>
        <v>0</v>
      </c>
      <c r="AQ287" s="223">
        <f t="shared" si="339"/>
        <v>0</v>
      </c>
      <c r="AR287" s="223">
        <f t="shared" si="339"/>
        <v>0</v>
      </c>
      <c r="AS287" s="223">
        <f t="shared" si="339"/>
        <v>0</v>
      </c>
      <c r="AT287" s="223">
        <f t="shared" si="339"/>
        <v>0</v>
      </c>
      <c r="AU287" s="223">
        <f t="shared" si="339"/>
        <v>0</v>
      </c>
      <c r="AV287" s="223">
        <f t="shared" si="339"/>
        <v>0</v>
      </c>
      <c r="AW287" s="223">
        <f t="shared" si="339"/>
        <v>0</v>
      </c>
      <c r="AX287" s="223">
        <f t="shared" si="339"/>
        <v>0</v>
      </c>
      <c r="AY287" s="223">
        <f t="shared" si="339"/>
        <v>0</v>
      </c>
      <c r="AZ287" s="223">
        <f t="shared" si="339"/>
        <v>0</v>
      </c>
      <c r="BA287" s="223">
        <f t="shared" si="339"/>
        <v>0</v>
      </c>
      <c r="BB287" s="223">
        <f t="shared" si="339"/>
        <v>0</v>
      </c>
      <c r="BC287" s="223">
        <f t="shared" si="339"/>
        <v>0</v>
      </c>
      <c r="BD287" s="223">
        <f t="shared" si="339"/>
        <v>0</v>
      </c>
      <c r="BE287" s="223">
        <f t="shared" si="339"/>
        <v>0</v>
      </c>
      <c r="BF287" s="223">
        <f t="shared" si="339"/>
        <v>0</v>
      </c>
      <c r="BG287" s="223">
        <f t="shared" si="339"/>
        <v>0</v>
      </c>
      <c r="BH287" s="223">
        <f t="shared" si="339"/>
        <v>0</v>
      </c>
      <c r="BI287" s="223">
        <f t="shared" si="339"/>
        <v>0</v>
      </c>
      <c r="BJ287" s="223">
        <f t="shared" si="339"/>
        <v>0</v>
      </c>
      <c r="BK287" s="223">
        <f t="shared" si="339"/>
        <v>0</v>
      </c>
      <c r="BL287" s="282">
        <f t="shared" si="339"/>
        <v>0</v>
      </c>
      <c r="BM287" s="154"/>
      <c r="BN287" s="155"/>
      <c r="BT287" s="10" t="e">
        <f>D287-#REF!-S287</f>
        <v>#REF!</v>
      </c>
      <c r="BU287" s="10" t="e">
        <f>D287-#REF!</f>
        <v>#REF!</v>
      </c>
      <c r="BV287" s="130" t="e">
        <f>F287-#REF!</f>
        <v>#REF!</v>
      </c>
    </row>
    <row r="288" spans="1:74" s="127" customFormat="1" ht="27.75" customHeight="1" x14ac:dyDescent="0.2">
      <c r="A288" s="75"/>
      <c r="B288" s="393" t="s">
        <v>231</v>
      </c>
      <c r="C288" s="394"/>
      <c r="D288" s="225">
        <f t="shared" ref="D288:D291" si="340">F288+S288+AF288+AS288+AZ288</f>
        <v>500500</v>
      </c>
      <c r="E288" s="213">
        <f t="shared" ref="E288:E291" si="341">G288+T288+AG288+AT288+BA288</f>
        <v>500500</v>
      </c>
      <c r="F288" s="213">
        <v>500500</v>
      </c>
      <c r="G288" s="213">
        <f t="shared" ref="G288:G291" si="342">F288+H288</f>
        <v>500500</v>
      </c>
      <c r="H288" s="213">
        <f t="shared" ref="H288:H291" si="343">SUM(I288:R288)</f>
        <v>0</v>
      </c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>
        <f t="shared" ref="T288:T291" si="344">S288+U288</f>
        <v>0</v>
      </c>
      <c r="U288" s="213">
        <f t="shared" ref="U288:U291" si="345">SUM(V288:AE288)</f>
        <v>0</v>
      </c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>
        <f t="shared" ref="AG288:AG291" si="346">AF288+AH288</f>
        <v>0</v>
      </c>
      <c r="AH288" s="213">
        <f t="shared" ref="AH288:AH291" si="347">SUM(AI288:AR288)</f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>
        <f t="shared" ref="AT288:AT291" si="348">AS288+AU288</f>
        <v>0</v>
      </c>
      <c r="AU288" s="213">
        <f t="shared" ref="AU288:AU291" si="349">SUM(AV288:AY288)</f>
        <v>0</v>
      </c>
      <c r="AV288" s="213"/>
      <c r="AW288" s="213"/>
      <c r="AX288" s="213"/>
      <c r="AY288" s="213"/>
      <c r="AZ288" s="213"/>
      <c r="BA288" s="213">
        <f t="shared" ref="BA288:BA291" si="350">AZ288+BB288</f>
        <v>0</v>
      </c>
      <c r="BB288" s="213">
        <f t="shared" ref="BB288:BB291" si="351">SUM(BC288:BL288)</f>
        <v>0</v>
      </c>
      <c r="BC288" s="213"/>
      <c r="BD288" s="213"/>
      <c r="BE288" s="213"/>
      <c r="BF288" s="213"/>
      <c r="BG288" s="213"/>
      <c r="BH288" s="213"/>
      <c r="BI288" s="213"/>
      <c r="BJ288" s="213"/>
      <c r="BK288" s="213"/>
      <c r="BL288" s="264"/>
      <c r="BM288" s="54"/>
      <c r="BN288" s="57"/>
      <c r="BT288" s="10" t="e">
        <f>D288-#REF!-S288</f>
        <v>#REF!</v>
      </c>
      <c r="BU288" s="10" t="e">
        <f>D288-#REF!</f>
        <v>#REF!</v>
      </c>
      <c r="BV288" s="127" t="e">
        <f>F288-#REF!</f>
        <v>#REF!</v>
      </c>
    </row>
    <row r="289" spans="1:74" s="127" customFormat="1" x14ac:dyDescent="0.2">
      <c r="A289" s="75"/>
      <c r="B289" s="393" t="s">
        <v>561</v>
      </c>
      <c r="C289" s="394"/>
      <c r="D289" s="225">
        <f t="shared" si="340"/>
        <v>284577</v>
      </c>
      <c r="E289" s="213">
        <f t="shared" si="341"/>
        <v>284577</v>
      </c>
      <c r="F289" s="213">
        <v>284577</v>
      </c>
      <c r="G289" s="213">
        <f t="shared" si="342"/>
        <v>284577</v>
      </c>
      <c r="H289" s="213">
        <f t="shared" si="343"/>
        <v>0</v>
      </c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>
        <f t="shared" si="344"/>
        <v>0</v>
      </c>
      <c r="U289" s="213">
        <f t="shared" si="345"/>
        <v>0</v>
      </c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>
        <f t="shared" si="346"/>
        <v>0</v>
      </c>
      <c r="AH289" s="213">
        <f t="shared" si="347"/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>
        <f t="shared" si="348"/>
        <v>0</v>
      </c>
      <c r="AU289" s="213">
        <f t="shared" si="349"/>
        <v>0</v>
      </c>
      <c r="AV289" s="213"/>
      <c r="AW289" s="213"/>
      <c r="AX289" s="213"/>
      <c r="AY289" s="213"/>
      <c r="AZ289" s="213"/>
      <c r="BA289" s="213">
        <f t="shared" si="350"/>
        <v>0</v>
      </c>
      <c r="BB289" s="213">
        <f t="shared" si="351"/>
        <v>0</v>
      </c>
      <c r="BC289" s="213"/>
      <c r="BD289" s="213"/>
      <c r="BE289" s="213"/>
      <c r="BF289" s="213"/>
      <c r="BG289" s="213"/>
      <c r="BH289" s="213"/>
      <c r="BI289" s="213"/>
      <c r="BJ289" s="213"/>
      <c r="BK289" s="213"/>
      <c r="BL289" s="264"/>
      <c r="BM289" s="54"/>
      <c r="BN289" s="57"/>
      <c r="BT289" s="10" t="e">
        <f>D289-#REF!-S289</f>
        <v>#REF!</v>
      </c>
      <c r="BU289" s="10" t="e">
        <f>D289-#REF!</f>
        <v>#REF!</v>
      </c>
      <c r="BV289" s="127" t="e">
        <f>F289-#REF!</f>
        <v>#REF!</v>
      </c>
    </row>
    <row r="290" spans="1:74" s="130" customFormat="1" ht="23.25" customHeight="1" x14ac:dyDescent="0.2">
      <c r="A290" s="75"/>
      <c r="B290" s="397" t="s">
        <v>595</v>
      </c>
      <c r="C290" s="394"/>
      <c r="D290" s="225">
        <f t="shared" si="340"/>
        <v>66438</v>
      </c>
      <c r="E290" s="213">
        <f t="shared" si="341"/>
        <v>66439</v>
      </c>
      <c r="F290" s="213">
        <v>66438</v>
      </c>
      <c r="G290" s="213">
        <f t="shared" si="342"/>
        <v>66439</v>
      </c>
      <c r="H290" s="213">
        <f t="shared" si="343"/>
        <v>1</v>
      </c>
      <c r="I290" s="213"/>
      <c r="J290" s="213"/>
      <c r="K290" s="213"/>
      <c r="L290" s="213"/>
      <c r="M290" s="213">
        <v>1</v>
      </c>
      <c r="N290" s="213"/>
      <c r="O290" s="213"/>
      <c r="P290" s="213"/>
      <c r="Q290" s="213"/>
      <c r="R290" s="213"/>
      <c r="S290" s="213"/>
      <c r="T290" s="213">
        <f t="shared" si="344"/>
        <v>0</v>
      </c>
      <c r="U290" s="213">
        <f t="shared" si="345"/>
        <v>0</v>
      </c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>
        <f t="shared" si="346"/>
        <v>0</v>
      </c>
      <c r="AH290" s="213">
        <f t="shared" si="347"/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>
        <f t="shared" si="348"/>
        <v>0</v>
      </c>
      <c r="AU290" s="213">
        <f t="shared" si="349"/>
        <v>0</v>
      </c>
      <c r="AV290" s="213"/>
      <c r="AW290" s="213"/>
      <c r="AX290" s="213"/>
      <c r="AY290" s="213"/>
      <c r="AZ290" s="213"/>
      <c r="BA290" s="213">
        <f t="shared" si="350"/>
        <v>0</v>
      </c>
      <c r="BB290" s="213">
        <f t="shared" si="351"/>
        <v>0</v>
      </c>
      <c r="BC290" s="213"/>
      <c r="BD290" s="213"/>
      <c r="BE290" s="213"/>
      <c r="BF290" s="213"/>
      <c r="BG290" s="213"/>
      <c r="BH290" s="213"/>
      <c r="BI290" s="213"/>
      <c r="BJ290" s="213"/>
      <c r="BK290" s="213"/>
      <c r="BL290" s="264"/>
      <c r="BM290" s="54"/>
      <c r="BN290" s="57"/>
      <c r="BT290" s="10" t="e">
        <f>D290-#REF!-S290</f>
        <v>#REF!</v>
      </c>
      <c r="BU290" s="10" t="e">
        <f>D290-#REF!</f>
        <v>#REF!</v>
      </c>
      <c r="BV290" s="130" t="e">
        <f>F290-#REF!</f>
        <v>#REF!</v>
      </c>
    </row>
    <row r="291" spans="1:74" s="127" customFormat="1" ht="27.75" customHeight="1" x14ac:dyDescent="0.2">
      <c r="A291" s="75"/>
      <c r="B291" s="393" t="s">
        <v>715</v>
      </c>
      <c r="C291" s="394"/>
      <c r="D291" s="225">
        <f t="shared" si="340"/>
        <v>90012</v>
      </c>
      <c r="E291" s="213">
        <f t="shared" si="341"/>
        <v>90012</v>
      </c>
      <c r="F291" s="213">
        <v>90012</v>
      </c>
      <c r="G291" s="213">
        <f t="shared" si="342"/>
        <v>90012</v>
      </c>
      <c r="H291" s="213">
        <f t="shared" si="343"/>
        <v>0</v>
      </c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>
        <f t="shared" si="344"/>
        <v>0</v>
      </c>
      <c r="U291" s="213">
        <f t="shared" si="345"/>
        <v>0</v>
      </c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>
        <f t="shared" si="346"/>
        <v>0</v>
      </c>
      <c r="AH291" s="213">
        <f t="shared" si="347"/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>
        <f t="shared" si="348"/>
        <v>0</v>
      </c>
      <c r="AU291" s="213">
        <f t="shared" si="349"/>
        <v>0</v>
      </c>
      <c r="AV291" s="213"/>
      <c r="AW291" s="213"/>
      <c r="AX291" s="213"/>
      <c r="AY291" s="213"/>
      <c r="AZ291" s="213"/>
      <c r="BA291" s="213">
        <f t="shared" si="350"/>
        <v>0</v>
      </c>
      <c r="BB291" s="213">
        <f t="shared" si="351"/>
        <v>0</v>
      </c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64"/>
      <c r="BM291" s="54"/>
      <c r="BN291" s="57"/>
      <c r="BT291" s="10" t="e">
        <f>D291-#REF!-S291</f>
        <v>#REF!</v>
      </c>
      <c r="BU291" s="10" t="e">
        <f>D291-#REF!</f>
        <v>#REF!</v>
      </c>
      <c r="BV291" s="127" t="e">
        <f>F291-#REF!</f>
        <v>#REF!</v>
      </c>
    </row>
    <row r="292" spans="1:74" s="130" customFormat="1" x14ac:dyDescent="0.2">
      <c r="A292" s="156">
        <v>10</v>
      </c>
      <c r="B292" s="153" t="s">
        <v>21</v>
      </c>
      <c r="C292" s="194"/>
      <c r="D292" s="234">
        <f t="shared" ref="D292:BL292" si="352">SUM(D293:D294)</f>
        <v>343345</v>
      </c>
      <c r="E292" s="223">
        <f t="shared" si="352"/>
        <v>343345</v>
      </c>
      <c r="F292" s="223">
        <f t="shared" si="352"/>
        <v>343345</v>
      </c>
      <c r="G292" s="223">
        <f t="shared" si="352"/>
        <v>343345</v>
      </c>
      <c r="H292" s="223">
        <f t="shared" si="352"/>
        <v>0</v>
      </c>
      <c r="I292" s="223">
        <f t="shared" si="352"/>
        <v>0</v>
      </c>
      <c r="J292" s="223">
        <f t="shared" si="352"/>
        <v>0</v>
      </c>
      <c r="K292" s="223">
        <f t="shared" si="352"/>
        <v>0</v>
      </c>
      <c r="L292" s="223">
        <f t="shared" si="352"/>
        <v>0</v>
      </c>
      <c r="M292" s="223">
        <f t="shared" si="352"/>
        <v>0</v>
      </c>
      <c r="N292" s="223">
        <f t="shared" si="352"/>
        <v>0</v>
      </c>
      <c r="O292" s="223">
        <f t="shared" si="352"/>
        <v>0</v>
      </c>
      <c r="P292" s="223">
        <f t="shared" si="352"/>
        <v>0</v>
      </c>
      <c r="Q292" s="223">
        <f t="shared" si="352"/>
        <v>0</v>
      </c>
      <c r="R292" s="223">
        <f t="shared" si="352"/>
        <v>0</v>
      </c>
      <c r="S292" s="223">
        <f t="shared" si="352"/>
        <v>0</v>
      </c>
      <c r="T292" s="223">
        <f t="shared" si="352"/>
        <v>0</v>
      </c>
      <c r="U292" s="223">
        <f t="shared" si="352"/>
        <v>0</v>
      </c>
      <c r="V292" s="223">
        <f t="shared" si="352"/>
        <v>0</v>
      </c>
      <c r="W292" s="223">
        <f t="shared" si="352"/>
        <v>0</v>
      </c>
      <c r="X292" s="223">
        <f t="shared" si="352"/>
        <v>0</v>
      </c>
      <c r="Y292" s="223">
        <f t="shared" si="352"/>
        <v>0</v>
      </c>
      <c r="Z292" s="223">
        <f t="shared" si="352"/>
        <v>0</v>
      </c>
      <c r="AA292" s="223">
        <f t="shared" si="352"/>
        <v>0</v>
      </c>
      <c r="AB292" s="223">
        <f t="shared" si="352"/>
        <v>0</v>
      </c>
      <c r="AC292" s="223">
        <f t="shared" si="352"/>
        <v>0</v>
      </c>
      <c r="AD292" s="223">
        <f t="shared" si="352"/>
        <v>0</v>
      </c>
      <c r="AE292" s="223">
        <f t="shared" si="352"/>
        <v>0</v>
      </c>
      <c r="AF292" s="223">
        <f t="shared" si="352"/>
        <v>0</v>
      </c>
      <c r="AG292" s="223">
        <f t="shared" si="352"/>
        <v>0</v>
      </c>
      <c r="AH292" s="223">
        <f t="shared" si="352"/>
        <v>0</v>
      </c>
      <c r="AI292" s="223">
        <f t="shared" si="352"/>
        <v>0</v>
      </c>
      <c r="AJ292" s="223">
        <f t="shared" si="352"/>
        <v>0</v>
      </c>
      <c r="AK292" s="223">
        <f t="shared" si="352"/>
        <v>0</v>
      </c>
      <c r="AL292" s="223">
        <f t="shared" si="352"/>
        <v>0</v>
      </c>
      <c r="AM292" s="223">
        <f t="shared" si="352"/>
        <v>0</v>
      </c>
      <c r="AN292" s="223">
        <f t="shared" si="352"/>
        <v>0</v>
      </c>
      <c r="AO292" s="223">
        <f t="shared" si="352"/>
        <v>0</v>
      </c>
      <c r="AP292" s="223">
        <f t="shared" si="352"/>
        <v>0</v>
      </c>
      <c r="AQ292" s="223">
        <f t="shared" si="352"/>
        <v>0</v>
      </c>
      <c r="AR292" s="223">
        <f t="shared" si="352"/>
        <v>0</v>
      </c>
      <c r="AS292" s="223">
        <f t="shared" si="352"/>
        <v>0</v>
      </c>
      <c r="AT292" s="223">
        <f t="shared" si="352"/>
        <v>0</v>
      </c>
      <c r="AU292" s="223">
        <f t="shared" si="352"/>
        <v>0</v>
      </c>
      <c r="AV292" s="223">
        <f t="shared" si="352"/>
        <v>0</v>
      </c>
      <c r="AW292" s="223">
        <f t="shared" si="352"/>
        <v>0</v>
      </c>
      <c r="AX292" s="223">
        <f t="shared" si="352"/>
        <v>0</v>
      </c>
      <c r="AY292" s="223">
        <f t="shared" si="352"/>
        <v>0</v>
      </c>
      <c r="AZ292" s="223">
        <f t="shared" si="352"/>
        <v>0</v>
      </c>
      <c r="BA292" s="223">
        <f t="shared" si="352"/>
        <v>0</v>
      </c>
      <c r="BB292" s="223">
        <f t="shared" si="352"/>
        <v>0</v>
      </c>
      <c r="BC292" s="223">
        <f t="shared" si="352"/>
        <v>0</v>
      </c>
      <c r="BD292" s="223">
        <f t="shared" si="352"/>
        <v>0</v>
      </c>
      <c r="BE292" s="223">
        <f t="shared" si="352"/>
        <v>0</v>
      </c>
      <c r="BF292" s="223">
        <f t="shared" si="352"/>
        <v>0</v>
      </c>
      <c r="BG292" s="223">
        <f t="shared" si="352"/>
        <v>0</v>
      </c>
      <c r="BH292" s="223">
        <f t="shared" si="352"/>
        <v>0</v>
      </c>
      <c r="BI292" s="223">
        <f t="shared" si="352"/>
        <v>0</v>
      </c>
      <c r="BJ292" s="223">
        <f t="shared" si="352"/>
        <v>0</v>
      </c>
      <c r="BK292" s="223">
        <f t="shared" si="352"/>
        <v>0</v>
      </c>
      <c r="BL292" s="282">
        <f t="shared" si="352"/>
        <v>0</v>
      </c>
      <c r="BM292" s="154"/>
      <c r="BN292" s="155"/>
      <c r="BT292" s="10" t="e">
        <f>D292-#REF!-S292</f>
        <v>#REF!</v>
      </c>
      <c r="BU292" s="10" t="e">
        <f>D292-#REF!</f>
        <v>#REF!</v>
      </c>
      <c r="BV292" s="130" t="e">
        <f>F292-#REF!</f>
        <v>#REF!</v>
      </c>
    </row>
    <row r="293" spans="1:74" s="127" customFormat="1" ht="27" customHeight="1" x14ac:dyDescent="0.2">
      <c r="A293" s="75"/>
      <c r="B293" s="393" t="s">
        <v>562</v>
      </c>
      <c r="C293" s="394"/>
      <c r="D293" s="225">
        <f t="shared" ref="D293:D294" si="353">F293+S293+AF293+AS293+AZ293</f>
        <v>241889</v>
      </c>
      <c r="E293" s="213">
        <f t="shared" ref="E293:E294" si="354">G293+T293+AG293+AT293+BA293</f>
        <v>241889</v>
      </c>
      <c r="F293" s="213">
        <v>241889</v>
      </c>
      <c r="G293" s="213">
        <f t="shared" ref="G293:G294" si="355">F293+H293</f>
        <v>241889</v>
      </c>
      <c r="H293" s="213">
        <f t="shared" ref="H293:H294" si="356">SUM(I293:R293)</f>
        <v>0</v>
      </c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>
        <f t="shared" ref="T293:T294" si="357">S293+U293</f>
        <v>0</v>
      </c>
      <c r="U293" s="213">
        <f t="shared" ref="U293:U294" si="358">SUM(V293:AE293)</f>
        <v>0</v>
      </c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>
        <f t="shared" ref="AG293:AG294" si="359">AF293+AH293</f>
        <v>0</v>
      </c>
      <c r="AH293" s="213">
        <f t="shared" ref="AH293:AH294" si="360">SUM(AI293:AR293)</f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>
        <f t="shared" ref="AT293:AT294" si="361">AS293+AU293</f>
        <v>0</v>
      </c>
      <c r="AU293" s="213">
        <f t="shared" ref="AU293:AU294" si="362">SUM(AV293:AY293)</f>
        <v>0</v>
      </c>
      <c r="AV293" s="213"/>
      <c r="AW293" s="213"/>
      <c r="AX293" s="213"/>
      <c r="AY293" s="213"/>
      <c r="AZ293" s="213"/>
      <c r="BA293" s="213">
        <f t="shared" ref="BA293:BA294" si="363">AZ293+BB293</f>
        <v>0</v>
      </c>
      <c r="BB293" s="213">
        <f t="shared" ref="BB293:BB294" si="364">SUM(BC293:BL293)</f>
        <v>0</v>
      </c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64"/>
      <c r="BM293" s="54"/>
      <c r="BN293" s="57"/>
      <c r="BT293" s="10" t="e">
        <f>D293-#REF!-S293</f>
        <v>#REF!</v>
      </c>
      <c r="BU293" s="10" t="e">
        <f>D293-#REF!</f>
        <v>#REF!</v>
      </c>
      <c r="BV293" s="127" t="e">
        <f>F293-#REF!</f>
        <v>#REF!</v>
      </c>
    </row>
    <row r="294" spans="1:74" s="127" customFormat="1" ht="23.25" customHeight="1" x14ac:dyDescent="0.2">
      <c r="A294" s="75"/>
      <c r="B294" s="393" t="s">
        <v>563</v>
      </c>
      <c r="C294" s="394"/>
      <c r="D294" s="225">
        <f t="shared" si="353"/>
        <v>101456</v>
      </c>
      <c r="E294" s="213">
        <f t="shared" si="354"/>
        <v>101456</v>
      </c>
      <c r="F294" s="213">
        <v>101456</v>
      </c>
      <c r="G294" s="213">
        <f t="shared" si="355"/>
        <v>101456</v>
      </c>
      <c r="H294" s="213">
        <f t="shared" si="356"/>
        <v>0</v>
      </c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>
        <f t="shared" si="357"/>
        <v>0</v>
      </c>
      <c r="U294" s="213">
        <f t="shared" si="358"/>
        <v>0</v>
      </c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>
        <f t="shared" si="359"/>
        <v>0</v>
      </c>
      <c r="AH294" s="213">
        <f t="shared" si="360"/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>
        <f t="shared" si="361"/>
        <v>0</v>
      </c>
      <c r="AU294" s="213">
        <f t="shared" si="362"/>
        <v>0</v>
      </c>
      <c r="AV294" s="213"/>
      <c r="AW294" s="213"/>
      <c r="AX294" s="213"/>
      <c r="AY294" s="213"/>
      <c r="AZ294" s="213"/>
      <c r="BA294" s="213">
        <f t="shared" si="363"/>
        <v>0</v>
      </c>
      <c r="BB294" s="213">
        <f t="shared" si="364"/>
        <v>0</v>
      </c>
      <c r="BC294" s="213"/>
      <c r="BD294" s="213"/>
      <c r="BE294" s="213"/>
      <c r="BF294" s="213"/>
      <c r="BG294" s="213"/>
      <c r="BH294" s="213"/>
      <c r="BI294" s="213"/>
      <c r="BJ294" s="213"/>
      <c r="BK294" s="213"/>
      <c r="BL294" s="264"/>
      <c r="BM294" s="54"/>
      <c r="BN294" s="57"/>
      <c r="BT294" s="10" t="e">
        <f>D294-#REF!-S294</f>
        <v>#REF!</v>
      </c>
      <c r="BU294" s="10" t="e">
        <f>D294-#REF!</f>
        <v>#REF!</v>
      </c>
      <c r="BV294" s="127" t="e">
        <f>F294-#REF!</f>
        <v>#REF!</v>
      </c>
    </row>
    <row r="295" spans="1:74" s="127" customFormat="1" ht="10.5" customHeight="1" thickBot="1" x14ac:dyDescent="0.25">
      <c r="A295" s="69"/>
      <c r="B295" s="181"/>
      <c r="C295" s="192"/>
      <c r="D295" s="229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83"/>
      <c r="BM295" s="134"/>
      <c r="BN295" s="60"/>
      <c r="BT295" s="10" t="e">
        <f>D295-#REF!-S295</f>
        <v>#REF!</v>
      </c>
      <c r="BU295" s="10" t="e">
        <f>D295-#REF!</f>
        <v>#REF!</v>
      </c>
      <c r="BV295" s="127" t="e">
        <f>F295-#REF!</f>
        <v>#REF!</v>
      </c>
    </row>
    <row r="296" spans="1:74" s="127" customFormat="1" ht="12.75" thickTop="1" x14ac:dyDescent="0.2">
      <c r="A296" s="92" t="s">
        <v>571</v>
      </c>
      <c r="B296" s="137" t="s">
        <v>439</v>
      </c>
      <c r="C296" s="191"/>
      <c r="D296" s="232">
        <f t="shared" ref="D296:BL296" si="365">SUM(D297:D298)</f>
        <v>692000</v>
      </c>
      <c r="E296" s="221">
        <f t="shared" si="365"/>
        <v>692000</v>
      </c>
      <c r="F296" s="221">
        <f t="shared" si="365"/>
        <v>692000</v>
      </c>
      <c r="G296" s="221">
        <f t="shared" si="365"/>
        <v>692000</v>
      </c>
      <c r="H296" s="221">
        <f t="shared" si="365"/>
        <v>0</v>
      </c>
      <c r="I296" s="221">
        <f t="shared" si="365"/>
        <v>0</v>
      </c>
      <c r="J296" s="221">
        <f t="shared" si="365"/>
        <v>0</v>
      </c>
      <c r="K296" s="221">
        <f t="shared" si="365"/>
        <v>0</v>
      </c>
      <c r="L296" s="221">
        <f t="shared" si="365"/>
        <v>0</v>
      </c>
      <c r="M296" s="221">
        <f t="shared" si="365"/>
        <v>0</v>
      </c>
      <c r="N296" s="221">
        <f t="shared" si="365"/>
        <v>0</v>
      </c>
      <c r="O296" s="221">
        <f t="shared" si="365"/>
        <v>0</v>
      </c>
      <c r="P296" s="221">
        <f t="shared" si="365"/>
        <v>0</v>
      </c>
      <c r="Q296" s="221">
        <f t="shared" si="365"/>
        <v>0</v>
      </c>
      <c r="R296" s="221">
        <f t="shared" si="365"/>
        <v>0</v>
      </c>
      <c r="S296" s="221">
        <f t="shared" si="365"/>
        <v>0</v>
      </c>
      <c r="T296" s="221">
        <f t="shared" si="365"/>
        <v>0</v>
      </c>
      <c r="U296" s="221">
        <f t="shared" si="365"/>
        <v>0</v>
      </c>
      <c r="V296" s="221">
        <f t="shared" si="365"/>
        <v>0</v>
      </c>
      <c r="W296" s="221">
        <f t="shared" si="365"/>
        <v>0</v>
      </c>
      <c r="X296" s="221">
        <f t="shared" si="365"/>
        <v>0</v>
      </c>
      <c r="Y296" s="221">
        <f t="shared" si="365"/>
        <v>0</v>
      </c>
      <c r="Z296" s="221">
        <f t="shared" si="365"/>
        <v>0</v>
      </c>
      <c r="AA296" s="221">
        <f t="shared" si="365"/>
        <v>0</v>
      </c>
      <c r="AB296" s="221">
        <f t="shared" si="365"/>
        <v>0</v>
      </c>
      <c r="AC296" s="221">
        <f t="shared" si="365"/>
        <v>0</v>
      </c>
      <c r="AD296" s="221">
        <f t="shared" si="365"/>
        <v>0</v>
      </c>
      <c r="AE296" s="221">
        <f t="shared" si="365"/>
        <v>0</v>
      </c>
      <c r="AF296" s="221">
        <f t="shared" si="365"/>
        <v>0</v>
      </c>
      <c r="AG296" s="221">
        <f t="shared" si="365"/>
        <v>0</v>
      </c>
      <c r="AH296" s="221">
        <f t="shared" si="365"/>
        <v>0</v>
      </c>
      <c r="AI296" s="221">
        <f t="shared" si="365"/>
        <v>0</v>
      </c>
      <c r="AJ296" s="221">
        <f t="shared" si="365"/>
        <v>0</v>
      </c>
      <c r="AK296" s="221">
        <f t="shared" si="365"/>
        <v>0</v>
      </c>
      <c r="AL296" s="221">
        <f t="shared" si="365"/>
        <v>0</v>
      </c>
      <c r="AM296" s="221">
        <f t="shared" si="365"/>
        <v>0</v>
      </c>
      <c r="AN296" s="221">
        <f t="shared" si="365"/>
        <v>0</v>
      </c>
      <c r="AO296" s="221">
        <f t="shared" si="365"/>
        <v>0</v>
      </c>
      <c r="AP296" s="221">
        <f t="shared" si="365"/>
        <v>0</v>
      </c>
      <c r="AQ296" s="221">
        <f t="shared" si="365"/>
        <v>0</v>
      </c>
      <c r="AR296" s="221">
        <f t="shared" si="365"/>
        <v>0</v>
      </c>
      <c r="AS296" s="221">
        <f t="shared" si="365"/>
        <v>0</v>
      </c>
      <c r="AT296" s="221">
        <f t="shared" si="365"/>
        <v>0</v>
      </c>
      <c r="AU296" s="221">
        <f t="shared" si="365"/>
        <v>0</v>
      </c>
      <c r="AV296" s="221">
        <f t="shared" si="365"/>
        <v>0</v>
      </c>
      <c r="AW296" s="221">
        <f t="shared" si="365"/>
        <v>0</v>
      </c>
      <c r="AX296" s="221">
        <f t="shared" si="365"/>
        <v>0</v>
      </c>
      <c r="AY296" s="221">
        <f t="shared" si="365"/>
        <v>0</v>
      </c>
      <c r="AZ296" s="221">
        <f t="shared" si="365"/>
        <v>0</v>
      </c>
      <c r="BA296" s="221">
        <f t="shared" si="365"/>
        <v>0</v>
      </c>
      <c r="BB296" s="221">
        <f t="shared" si="365"/>
        <v>0</v>
      </c>
      <c r="BC296" s="221">
        <f t="shared" si="365"/>
        <v>0</v>
      </c>
      <c r="BD296" s="221">
        <f t="shared" si="365"/>
        <v>0</v>
      </c>
      <c r="BE296" s="221">
        <f t="shared" si="365"/>
        <v>0</v>
      </c>
      <c r="BF296" s="221">
        <f t="shared" si="365"/>
        <v>0</v>
      </c>
      <c r="BG296" s="221">
        <f t="shared" si="365"/>
        <v>0</v>
      </c>
      <c r="BH296" s="221">
        <f t="shared" si="365"/>
        <v>0</v>
      </c>
      <c r="BI296" s="221">
        <f t="shared" si="365"/>
        <v>0</v>
      </c>
      <c r="BJ296" s="221">
        <f t="shared" si="365"/>
        <v>0</v>
      </c>
      <c r="BK296" s="221">
        <f t="shared" si="365"/>
        <v>0</v>
      </c>
      <c r="BL296" s="280">
        <f t="shared" si="365"/>
        <v>0</v>
      </c>
      <c r="BM296" s="135"/>
      <c r="BN296" s="136"/>
      <c r="BT296" s="10" t="e">
        <f>D296-#REF!-S296</f>
        <v>#REF!</v>
      </c>
      <c r="BU296" s="10" t="e">
        <f>D296-#REF!</f>
        <v>#REF!</v>
      </c>
      <c r="BV296" s="127" t="e">
        <f>F296-#REF!</f>
        <v>#REF!</v>
      </c>
    </row>
    <row r="297" spans="1:74" s="127" customFormat="1" ht="24.75" customHeight="1" x14ac:dyDescent="0.2">
      <c r="A297" s="69">
        <v>50003220021</v>
      </c>
      <c r="B297" s="400" t="s">
        <v>484</v>
      </c>
      <c r="C297" s="399"/>
      <c r="D297" s="225">
        <f t="shared" ref="D297:D298" si="366">F297+S297+AF297+AS297+AZ297</f>
        <v>142000</v>
      </c>
      <c r="E297" s="213">
        <f t="shared" ref="E297:E298" si="367">G297+T297+AG297+AT297+BA297</f>
        <v>142000</v>
      </c>
      <c r="F297" s="213">
        <v>142000</v>
      </c>
      <c r="G297" s="213">
        <f t="shared" ref="G297:G298" si="368">F297+H297</f>
        <v>142000</v>
      </c>
      <c r="H297" s="213">
        <f t="shared" ref="H297:H298" si="369">SUM(I297:R297)</f>
        <v>0</v>
      </c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>
        <f t="shared" ref="T297:T298" si="370">S297+U297</f>
        <v>0</v>
      </c>
      <c r="U297" s="213">
        <f t="shared" ref="U297:U298" si="371">SUM(V297:AE297)</f>
        <v>0</v>
      </c>
      <c r="V297" s="213"/>
      <c r="W297" s="213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>
        <f t="shared" ref="AG297:AG298" si="372">AF297+AH297</f>
        <v>0</v>
      </c>
      <c r="AH297" s="213">
        <f t="shared" ref="AH297:AH298" si="373">SUM(AI297:AR297)</f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>
        <v>0</v>
      </c>
      <c r="AT297" s="213">
        <f t="shared" ref="AT297:AT298" si="374">AS297+AU297</f>
        <v>0</v>
      </c>
      <c r="AU297" s="213">
        <f t="shared" ref="AU297:AU298" si="375">SUM(AV297:AY297)</f>
        <v>0</v>
      </c>
      <c r="AV297" s="213"/>
      <c r="AW297" s="213"/>
      <c r="AX297" s="213"/>
      <c r="AY297" s="213"/>
      <c r="AZ297" s="213"/>
      <c r="BA297" s="213">
        <f t="shared" ref="BA297:BA298" si="376">AZ297+BB297</f>
        <v>0</v>
      </c>
      <c r="BB297" s="213">
        <f t="shared" ref="BB297:BB298" si="377">SUM(BC297:BL297)</f>
        <v>0</v>
      </c>
      <c r="BC297" s="213"/>
      <c r="BD297" s="213"/>
      <c r="BE297" s="213"/>
      <c r="BF297" s="213"/>
      <c r="BG297" s="213"/>
      <c r="BH297" s="213"/>
      <c r="BI297" s="213"/>
      <c r="BJ297" s="213"/>
      <c r="BK297" s="213"/>
      <c r="BL297" s="264"/>
      <c r="BM297" s="54" t="s">
        <v>483</v>
      </c>
      <c r="BN297" s="131"/>
      <c r="BT297" s="10" t="e">
        <f>D297-#REF!-S297</f>
        <v>#REF!</v>
      </c>
      <c r="BU297" s="10" t="e">
        <f>D297-#REF!</f>
        <v>#REF!</v>
      </c>
      <c r="BV297" s="127" t="e">
        <f>F297-#REF!</f>
        <v>#REF!</v>
      </c>
    </row>
    <row r="298" spans="1:74" s="130" customFormat="1" ht="12.75" x14ac:dyDescent="0.2">
      <c r="A298" s="69">
        <v>40003220000</v>
      </c>
      <c r="B298" s="398" t="s">
        <v>755</v>
      </c>
      <c r="C298" s="399"/>
      <c r="D298" s="227">
        <f t="shared" si="366"/>
        <v>550000</v>
      </c>
      <c r="E298" s="214">
        <f t="shared" si="367"/>
        <v>550000</v>
      </c>
      <c r="F298" s="214">
        <v>550000</v>
      </c>
      <c r="G298" s="214">
        <f t="shared" si="368"/>
        <v>550000</v>
      </c>
      <c r="H298" s="214">
        <f t="shared" si="369"/>
        <v>0</v>
      </c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>
        <f t="shared" si="370"/>
        <v>0</v>
      </c>
      <c r="U298" s="214">
        <f t="shared" si="371"/>
        <v>0</v>
      </c>
      <c r="V298" s="214"/>
      <c r="W298" s="214"/>
      <c r="X298" s="214"/>
      <c r="Y298" s="214"/>
      <c r="Z298" s="214"/>
      <c r="AA298" s="214"/>
      <c r="AB298" s="214"/>
      <c r="AC298" s="214"/>
      <c r="AD298" s="214"/>
      <c r="AE298" s="214"/>
      <c r="AF298" s="214"/>
      <c r="AG298" s="214">
        <f t="shared" si="372"/>
        <v>0</v>
      </c>
      <c r="AH298" s="214">
        <f t="shared" si="373"/>
        <v>0</v>
      </c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>
        <v>0</v>
      </c>
      <c r="AT298" s="214">
        <f t="shared" si="374"/>
        <v>0</v>
      </c>
      <c r="AU298" s="214">
        <f t="shared" si="375"/>
        <v>0</v>
      </c>
      <c r="AV298" s="214"/>
      <c r="AW298" s="214"/>
      <c r="AX298" s="214"/>
      <c r="AY298" s="214"/>
      <c r="AZ298" s="214"/>
      <c r="BA298" s="214">
        <f t="shared" si="376"/>
        <v>0</v>
      </c>
      <c r="BB298" s="214">
        <f t="shared" si="377"/>
        <v>0</v>
      </c>
      <c r="BC298" s="214"/>
      <c r="BD298" s="214"/>
      <c r="BE298" s="214"/>
      <c r="BF298" s="214"/>
      <c r="BG298" s="214"/>
      <c r="BH298" s="214"/>
      <c r="BI298" s="214"/>
      <c r="BJ298" s="214"/>
      <c r="BK298" s="214"/>
      <c r="BL298" s="277"/>
      <c r="BM298" s="50" t="s">
        <v>745</v>
      </c>
      <c r="BN298" s="58"/>
      <c r="BT298" s="10" t="e">
        <f>D298-#REF!-S298</f>
        <v>#REF!</v>
      </c>
      <c r="BU298" s="10" t="e">
        <f>D298-#REF!</f>
        <v>#REF!</v>
      </c>
      <c r="BV298" s="130" t="e">
        <f>F298-#REF!</f>
        <v>#REF!</v>
      </c>
    </row>
    <row r="299" spans="1:74" s="130" customFormat="1" ht="12.75" x14ac:dyDescent="0.2">
      <c r="A299" s="75" t="s">
        <v>571</v>
      </c>
      <c r="B299" s="172" t="s">
        <v>596</v>
      </c>
      <c r="C299" s="195"/>
      <c r="D299" s="339">
        <f t="shared" ref="D299:BL299" si="378">SUM(D300,D301)</f>
        <v>310562</v>
      </c>
      <c r="E299" s="335">
        <f t="shared" si="378"/>
        <v>122953</v>
      </c>
      <c r="F299" s="335">
        <f t="shared" si="378"/>
        <v>310562</v>
      </c>
      <c r="G299" s="335">
        <f t="shared" si="378"/>
        <v>122953</v>
      </c>
      <c r="H299" s="335">
        <f t="shared" si="378"/>
        <v>-187609</v>
      </c>
      <c r="I299" s="335">
        <f t="shared" si="378"/>
        <v>0</v>
      </c>
      <c r="J299" s="335">
        <f t="shared" si="378"/>
        <v>0</v>
      </c>
      <c r="K299" s="335">
        <f t="shared" si="378"/>
        <v>0</v>
      </c>
      <c r="L299" s="335">
        <f t="shared" si="378"/>
        <v>0</v>
      </c>
      <c r="M299" s="335">
        <f t="shared" si="378"/>
        <v>-187609</v>
      </c>
      <c r="N299" s="335">
        <f t="shared" si="378"/>
        <v>0</v>
      </c>
      <c r="O299" s="335">
        <f t="shared" si="378"/>
        <v>0</v>
      </c>
      <c r="P299" s="335">
        <f t="shared" si="378"/>
        <v>0</v>
      </c>
      <c r="Q299" s="335">
        <f t="shared" si="378"/>
        <v>0</v>
      </c>
      <c r="R299" s="335">
        <f t="shared" si="378"/>
        <v>0</v>
      </c>
      <c r="S299" s="335">
        <f t="shared" si="378"/>
        <v>0</v>
      </c>
      <c r="T299" s="335">
        <f t="shared" si="378"/>
        <v>0</v>
      </c>
      <c r="U299" s="335">
        <f t="shared" si="378"/>
        <v>0</v>
      </c>
      <c r="V299" s="335">
        <f t="shared" si="378"/>
        <v>0</v>
      </c>
      <c r="W299" s="335">
        <f t="shared" si="378"/>
        <v>0</v>
      </c>
      <c r="X299" s="335">
        <f t="shared" si="378"/>
        <v>0</v>
      </c>
      <c r="Y299" s="335">
        <f t="shared" si="378"/>
        <v>0</v>
      </c>
      <c r="Z299" s="335">
        <f t="shared" si="378"/>
        <v>0</v>
      </c>
      <c r="AA299" s="335">
        <f t="shared" si="378"/>
        <v>0</v>
      </c>
      <c r="AB299" s="335">
        <f t="shared" si="378"/>
        <v>0</v>
      </c>
      <c r="AC299" s="335">
        <f t="shared" si="378"/>
        <v>0</v>
      </c>
      <c r="AD299" s="335">
        <f t="shared" si="378"/>
        <v>0</v>
      </c>
      <c r="AE299" s="335">
        <f t="shared" si="378"/>
        <v>0</v>
      </c>
      <c r="AF299" s="335">
        <f t="shared" si="378"/>
        <v>0</v>
      </c>
      <c r="AG299" s="335">
        <f t="shared" si="378"/>
        <v>0</v>
      </c>
      <c r="AH299" s="335">
        <f t="shared" si="378"/>
        <v>0</v>
      </c>
      <c r="AI299" s="335">
        <f t="shared" si="378"/>
        <v>0</v>
      </c>
      <c r="AJ299" s="335">
        <f t="shared" si="378"/>
        <v>0</v>
      </c>
      <c r="AK299" s="335">
        <f t="shared" si="378"/>
        <v>0</v>
      </c>
      <c r="AL299" s="335">
        <f t="shared" si="378"/>
        <v>0</v>
      </c>
      <c r="AM299" s="335">
        <f t="shared" si="378"/>
        <v>0</v>
      </c>
      <c r="AN299" s="335">
        <f t="shared" si="378"/>
        <v>0</v>
      </c>
      <c r="AO299" s="335">
        <f t="shared" si="378"/>
        <v>0</v>
      </c>
      <c r="AP299" s="335">
        <f t="shared" si="378"/>
        <v>0</v>
      </c>
      <c r="AQ299" s="335">
        <f t="shared" si="378"/>
        <v>0</v>
      </c>
      <c r="AR299" s="335">
        <f t="shared" si="378"/>
        <v>0</v>
      </c>
      <c r="AS299" s="335">
        <f t="shared" si="378"/>
        <v>0</v>
      </c>
      <c r="AT299" s="335">
        <f t="shared" si="378"/>
        <v>0</v>
      </c>
      <c r="AU299" s="335">
        <f t="shared" si="378"/>
        <v>0</v>
      </c>
      <c r="AV299" s="335">
        <f t="shared" si="378"/>
        <v>0</v>
      </c>
      <c r="AW299" s="335">
        <f t="shared" si="378"/>
        <v>0</v>
      </c>
      <c r="AX299" s="335">
        <f t="shared" si="378"/>
        <v>0</v>
      </c>
      <c r="AY299" s="335">
        <f t="shared" si="378"/>
        <v>0</v>
      </c>
      <c r="AZ299" s="335">
        <f t="shared" si="378"/>
        <v>0</v>
      </c>
      <c r="BA299" s="336">
        <f t="shared" si="378"/>
        <v>0</v>
      </c>
      <c r="BB299" s="336">
        <f t="shared" si="378"/>
        <v>0</v>
      </c>
      <c r="BC299" s="336">
        <f t="shared" si="378"/>
        <v>0</v>
      </c>
      <c r="BD299" s="336">
        <f t="shared" si="378"/>
        <v>0</v>
      </c>
      <c r="BE299" s="336">
        <f t="shared" si="378"/>
        <v>0</v>
      </c>
      <c r="BF299" s="336">
        <f t="shared" si="378"/>
        <v>0</v>
      </c>
      <c r="BG299" s="336">
        <f t="shared" si="378"/>
        <v>0</v>
      </c>
      <c r="BH299" s="336">
        <f t="shared" si="378"/>
        <v>0</v>
      </c>
      <c r="BI299" s="336">
        <f t="shared" si="378"/>
        <v>0</v>
      </c>
      <c r="BJ299" s="336">
        <f t="shared" si="378"/>
        <v>0</v>
      </c>
      <c r="BK299" s="336">
        <f t="shared" si="378"/>
        <v>0</v>
      </c>
      <c r="BL299" s="337">
        <f t="shared" si="378"/>
        <v>0</v>
      </c>
      <c r="BM299" s="134"/>
      <c r="BN299" s="58"/>
      <c r="BT299" s="10" t="e">
        <f>D299-#REF!-S299</f>
        <v>#REF!</v>
      </c>
      <c r="BU299" s="10" t="e">
        <f>D299-#REF!</f>
        <v>#REF!</v>
      </c>
      <c r="BV299" s="130" t="e">
        <f>F299-#REF!</f>
        <v>#REF!</v>
      </c>
    </row>
    <row r="300" spans="1:74" s="130" customFormat="1" ht="24.75" customHeight="1" x14ac:dyDescent="0.2">
      <c r="A300" s="69">
        <v>50003220021</v>
      </c>
      <c r="B300" s="400" t="s">
        <v>484</v>
      </c>
      <c r="C300" s="399"/>
      <c r="D300" s="225">
        <f t="shared" ref="D300:D301" si="379">F300+S300+AF300+AS300+AZ300</f>
        <v>46505</v>
      </c>
      <c r="E300" s="213">
        <f t="shared" ref="E300:E301" si="380">G300+T300+AG300+AT300+BA300</f>
        <v>46505</v>
      </c>
      <c r="F300" s="213">
        <v>46505</v>
      </c>
      <c r="G300" s="213">
        <f t="shared" ref="G300:G301" si="381">F300+H300</f>
        <v>46505</v>
      </c>
      <c r="H300" s="213">
        <f t="shared" ref="H300:H301" si="382">SUM(I300:R300)</f>
        <v>0</v>
      </c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>
        <f t="shared" ref="T300:T301" si="383">S300+U300</f>
        <v>0</v>
      </c>
      <c r="U300" s="213">
        <f t="shared" ref="U300:U301" si="384">SUM(V300:AE300)</f>
        <v>0</v>
      </c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>
        <f t="shared" ref="AG300:AG301" si="385">AF300+AH300</f>
        <v>0</v>
      </c>
      <c r="AH300" s="213">
        <f t="shared" ref="AH300:AH301" si="386">SUM(AI300:AR300)</f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>
        <f t="shared" ref="AT300:AT301" si="387">AS300+AU300</f>
        <v>0</v>
      </c>
      <c r="AU300" s="213">
        <f t="shared" ref="AU300:AU301" si="388">SUM(AV300:AY300)</f>
        <v>0</v>
      </c>
      <c r="AV300" s="213"/>
      <c r="AW300" s="213"/>
      <c r="AX300" s="213"/>
      <c r="AY300" s="213"/>
      <c r="AZ300" s="213"/>
      <c r="BA300" s="213">
        <f t="shared" ref="BA300:BA301" si="389">AZ300+BB300</f>
        <v>0</v>
      </c>
      <c r="BB300" s="213">
        <f t="shared" ref="BB300:BB301" si="390">SUM(BC300:BL300)</f>
        <v>0</v>
      </c>
      <c r="BC300" s="213"/>
      <c r="BD300" s="213"/>
      <c r="BE300" s="213"/>
      <c r="BF300" s="213"/>
      <c r="BG300" s="213"/>
      <c r="BH300" s="213"/>
      <c r="BI300" s="213"/>
      <c r="BJ300" s="213"/>
      <c r="BK300" s="213"/>
      <c r="BL300" s="264"/>
      <c r="BM300" s="54" t="s">
        <v>628</v>
      </c>
      <c r="BN300" s="57"/>
      <c r="BT300" s="10" t="e">
        <f>D300-#REF!-S300</f>
        <v>#REF!</v>
      </c>
      <c r="BU300" s="10" t="e">
        <f>D300-#REF!</f>
        <v>#REF!</v>
      </c>
      <c r="BV300" s="130" t="e">
        <f>F300-#REF!</f>
        <v>#REF!</v>
      </c>
    </row>
    <row r="301" spans="1:74" s="130" customFormat="1" ht="12.75" x14ac:dyDescent="0.2">
      <c r="A301" s="69">
        <v>40003275333</v>
      </c>
      <c r="B301" s="398" t="s">
        <v>296</v>
      </c>
      <c r="C301" s="399"/>
      <c r="D301" s="225">
        <f t="shared" si="379"/>
        <v>264057</v>
      </c>
      <c r="E301" s="216">
        <f t="shared" si="380"/>
        <v>76448</v>
      </c>
      <c r="F301" s="216">
        <v>264057</v>
      </c>
      <c r="G301" s="216">
        <f t="shared" si="381"/>
        <v>76448</v>
      </c>
      <c r="H301" s="216">
        <f t="shared" si="382"/>
        <v>-187609</v>
      </c>
      <c r="I301" s="216"/>
      <c r="J301" s="216"/>
      <c r="K301" s="216"/>
      <c r="L301" s="216"/>
      <c r="M301" s="216">
        <v>-187609</v>
      </c>
      <c r="N301" s="216"/>
      <c r="O301" s="216"/>
      <c r="P301" s="216"/>
      <c r="Q301" s="216"/>
      <c r="R301" s="216"/>
      <c r="S301" s="216"/>
      <c r="T301" s="216">
        <f t="shared" si="383"/>
        <v>0</v>
      </c>
      <c r="U301" s="216">
        <f t="shared" si="384"/>
        <v>0</v>
      </c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>
        <f t="shared" si="385"/>
        <v>0</v>
      </c>
      <c r="AH301" s="216">
        <f t="shared" si="386"/>
        <v>0</v>
      </c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>
        <f t="shared" si="387"/>
        <v>0</v>
      </c>
      <c r="AU301" s="216">
        <f t="shared" si="388"/>
        <v>0</v>
      </c>
      <c r="AV301" s="216"/>
      <c r="AW301" s="216"/>
      <c r="AX301" s="216"/>
      <c r="AY301" s="216"/>
      <c r="AZ301" s="216"/>
      <c r="BA301" s="216">
        <f t="shared" si="389"/>
        <v>0</v>
      </c>
      <c r="BB301" s="216">
        <f t="shared" si="390"/>
        <v>0</v>
      </c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83"/>
      <c r="BM301" s="134" t="s">
        <v>747</v>
      </c>
      <c r="BN301" s="60"/>
      <c r="BT301" s="10" t="e">
        <f>D301-#REF!-S301</f>
        <v>#REF!</v>
      </c>
      <c r="BU301" s="10" t="e">
        <f>D301-#REF!</f>
        <v>#REF!</v>
      </c>
      <c r="BV301" s="130" t="e">
        <f>F301-#REF!</f>
        <v>#REF!</v>
      </c>
    </row>
    <row r="302" spans="1:74" s="127" customFormat="1" ht="9" customHeight="1" thickBot="1" x14ac:dyDescent="0.25">
      <c r="A302" s="75"/>
      <c r="B302" s="132"/>
      <c r="C302" s="192"/>
      <c r="D302" s="229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83"/>
      <c r="BM302" s="134"/>
      <c r="BN302" s="60"/>
      <c r="BT302" s="10" t="e">
        <f>D302-#REF!-S302</f>
        <v>#REF!</v>
      </c>
      <c r="BU302" s="10" t="e">
        <f>D302-#REF!</f>
        <v>#REF!</v>
      </c>
      <c r="BV302" s="127" t="e">
        <f>F302-#REF!</f>
        <v>#REF!</v>
      </c>
    </row>
    <row r="303" spans="1:74" ht="13.5" thickTop="1" thickBot="1" x14ac:dyDescent="0.25">
      <c r="A303" s="144"/>
      <c r="B303" s="157" t="s">
        <v>570</v>
      </c>
      <c r="C303" s="196"/>
      <c r="D303" s="231">
        <f t="shared" ref="D303:AI303" si="391">D242+D243+D275+D296+D299</f>
        <v>115898306</v>
      </c>
      <c r="E303" s="220">
        <f t="shared" si="391"/>
        <v>118680788</v>
      </c>
      <c r="F303" s="220">
        <f t="shared" si="391"/>
        <v>103816514</v>
      </c>
      <c r="G303" s="220">
        <f t="shared" si="391"/>
        <v>106466379</v>
      </c>
      <c r="H303" s="220">
        <f t="shared" si="391"/>
        <v>2649865</v>
      </c>
      <c r="I303" s="220">
        <f t="shared" si="391"/>
        <v>0</v>
      </c>
      <c r="J303" s="220">
        <f t="shared" si="391"/>
        <v>0</v>
      </c>
      <c r="K303" s="220">
        <f t="shared" si="391"/>
        <v>0</v>
      </c>
      <c r="L303" s="220">
        <f t="shared" si="391"/>
        <v>0</v>
      </c>
      <c r="M303" s="220">
        <f t="shared" si="391"/>
        <v>2008499</v>
      </c>
      <c r="N303" s="220">
        <f t="shared" si="391"/>
        <v>0</v>
      </c>
      <c r="O303" s="220">
        <f t="shared" si="391"/>
        <v>0</v>
      </c>
      <c r="P303" s="220">
        <f t="shared" si="391"/>
        <v>641366</v>
      </c>
      <c r="Q303" s="220">
        <f t="shared" si="391"/>
        <v>0</v>
      </c>
      <c r="R303" s="220">
        <f t="shared" si="391"/>
        <v>0</v>
      </c>
      <c r="S303" s="220">
        <f t="shared" si="391"/>
        <v>11586653</v>
      </c>
      <c r="T303" s="220">
        <f t="shared" si="391"/>
        <v>11683032</v>
      </c>
      <c r="U303" s="220">
        <f t="shared" si="391"/>
        <v>96379</v>
      </c>
      <c r="V303" s="220">
        <f t="shared" si="391"/>
        <v>96379</v>
      </c>
      <c r="W303" s="220">
        <f t="shared" si="391"/>
        <v>0</v>
      </c>
      <c r="X303" s="220">
        <f t="shared" si="391"/>
        <v>0</v>
      </c>
      <c r="Y303" s="220">
        <f t="shared" si="391"/>
        <v>0</v>
      </c>
      <c r="Z303" s="220">
        <f t="shared" si="391"/>
        <v>0</v>
      </c>
      <c r="AA303" s="220">
        <f t="shared" si="391"/>
        <v>0</v>
      </c>
      <c r="AB303" s="220">
        <f t="shared" si="391"/>
        <v>0</v>
      </c>
      <c r="AC303" s="220">
        <f t="shared" si="391"/>
        <v>0</v>
      </c>
      <c r="AD303" s="220">
        <f t="shared" si="391"/>
        <v>0</v>
      </c>
      <c r="AE303" s="220">
        <f t="shared" si="391"/>
        <v>0</v>
      </c>
      <c r="AF303" s="220">
        <f t="shared" si="391"/>
        <v>1830115</v>
      </c>
      <c r="AG303" s="220">
        <f t="shared" si="391"/>
        <v>2011029</v>
      </c>
      <c r="AH303" s="220">
        <f t="shared" si="391"/>
        <v>180914</v>
      </c>
      <c r="AI303" s="220">
        <f t="shared" si="391"/>
        <v>180914</v>
      </c>
      <c r="AJ303" s="220">
        <f t="shared" ref="AJ303:BL303" si="392">AJ242+AJ243+AJ275+AJ296+AJ299</f>
        <v>0</v>
      </c>
      <c r="AK303" s="220">
        <f t="shared" si="392"/>
        <v>0</v>
      </c>
      <c r="AL303" s="220">
        <f t="shared" si="392"/>
        <v>0</v>
      </c>
      <c r="AM303" s="220">
        <f t="shared" si="392"/>
        <v>0</v>
      </c>
      <c r="AN303" s="220">
        <f t="shared" si="392"/>
        <v>0</v>
      </c>
      <c r="AO303" s="220">
        <f t="shared" si="392"/>
        <v>0</v>
      </c>
      <c r="AP303" s="220">
        <f t="shared" si="392"/>
        <v>0</v>
      </c>
      <c r="AQ303" s="220">
        <f t="shared" si="392"/>
        <v>0</v>
      </c>
      <c r="AR303" s="220">
        <f t="shared" si="392"/>
        <v>0</v>
      </c>
      <c r="AS303" s="220">
        <f t="shared" si="392"/>
        <v>1091</v>
      </c>
      <c r="AT303" s="220">
        <f t="shared" si="392"/>
        <v>1838</v>
      </c>
      <c r="AU303" s="220">
        <f t="shared" si="392"/>
        <v>747</v>
      </c>
      <c r="AV303" s="220">
        <f t="shared" si="392"/>
        <v>747</v>
      </c>
      <c r="AW303" s="220">
        <f t="shared" si="392"/>
        <v>0</v>
      </c>
      <c r="AX303" s="220">
        <f t="shared" si="392"/>
        <v>0</v>
      </c>
      <c r="AY303" s="220">
        <f t="shared" si="392"/>
        <v>0</v>
      </c>
      <c r="AZ303" s="220">
        <f t="shared" si="392"/>
        <v>-1336067</v>
      </c>
      <c r="BA303" s="220">
        <f t="shared" si="392"/>
        <v>-1481490</v>
      </c>
      <c r="BB303" s="220">
        <f t="shared" si="392"/>
        <v>-145423</v>
      </c>
      <c r="BC303" s="220">
        <f t="shared" si="392"/>
        <v>-145423</v>
      </c>
      <c r="BD303" s="220">
        <f t="shared" si="392"/>
        <v>0</v>
      </c>
      <c r="BE303" s="220">
        <f t="shared" si="392"/>
        <v>0</v>
      </c>
      <c r="BF303" s="220">
        <f t="shared" si="392"/>
        <v>0</v>
      </c>
      <c r="BG303" s="220">
        <f t="shared" si="392"/>
        <v>0</v>
      </c>
      <c r="BH303" s="220">
        <f t="shared" si="392"/>
        <v>0</v>
      </c>
      <c r="BI303" s="220">
        <f t="shared" si="392"/>
        <v>0</v>
      </c>
      <c r="BJ303" s="220">
        <f t="shared" si="392"/>
        <v>0</v>
      </c>
      <c r="BK303" s="220">
        <f t="shared" si="392"/>
        <v>0</v>
      </c>
      <c r="BL303" s="220">
        <f t="shared" si="392"/>
        <v>0</v>
      </c>
      <c r="BM303" s="9"/>
      <c r="BN303" s="61"/>
      <c r="BT303" s="10" t="e">
        <f>D303-#REF!-S303</f>
        <v>#REF!</v>
      </c>
      <c r="BU303" s="10" t="e">
        <f>D303-#REF!</f>
        <v>#REF!</v>
      </c>
      <c r="BV303" s="1" t="e">
        <f>F303-#REF!</f>
        <v>#REF!</v>
      </c>
    </row>
    <row r="304" spans="1:74" ht="12.75" hidden="1" outlineLevel="1" thickTop="1" x14ac:dyDescent="0.2">
      <c r="B304" s="268" t="s">
        <v>711</v>
      </c>
      <c r="C304" s="8"/>
      <c r="D304" s="270">
        <f t="shared" ref="D304:AI304" si="393">SUM(D12:D25,D27:D33,D35:D57,D59:D66,D68:D78,D80:D87,D89:D123,D125:D218,D220:D241,D244:D274,D277,D279:D282,D284:D286,D293:D295,D297:D298,D300:D302,D288:D291)</f>
        <v>115898306</v>
      </c>
      <c r="E304" s="270">
        <f t="shared" si="393"/>
        <v>118680788</v>
      </c>
      <c r="F304" s="270">
        <f t="shared" si="393"/>
        <v>103816514</v>
      </c>
      <c r="G304" s="270">
        <f t="shared" si="393"/>
        <v>106466379</v>
      </c>
      <c r="H304" s="270">
        <f t="shared" si="393"/>
        <v>2649865</v>
      </c>
      <c r="I304" s="270">
        <f t="shared" si="393"/>
        <v>0</v>
      </c>
      <c r="J304" s="270">
        <f t="shared" si="393"/>
        <v>0</v>
      </c>
      <c r="K304" s="270">
        <f t="shared" si="393"/>
        <v>0</v>
      </c>
      <c r="L304" s="270">
        <f t="shared" si="393"/>
        <v>0</v>
      </c>
      <c r="M304" s="270">
        <f t="shared" si="393"/>
        <v>2008499</v>
      </c>
      <c r="N304" s="270">
        <f t="shared" si="393"/>
        <v>0</v>
      </c>
      <c r="O304" s="270">
        <f t="shared" si="393"/>
        <v>0</v>
      </c>
      <c r="P304" s="270">
        <f t="shared" si="393"/>
        <v>641366</v>
      </c>
      <c r="Q304" s="270">
        <f t="shared" si="393"/>
        <v>0</v>
      </c>
      <c r="R304" s="270">
        <f t="shared" si="393"/>
        <v>0</v>
      </c>
      <c r="S304" s="270">
        <f t="shared" si="393"/>
        <v>11586653</v>
      </c>
      <c r="T304" s="270">
        <f t="shared" si="393"/>
        <v>11683032</v>
      </c>
      <c r="U304" s="270">
        <f t="shared" si="393"/>
        <v>96379</v>
      </c>
      <c r="V304" s="270">
        <f t="shared" si="393"/>
        <v>96379</v>
      </c>
      <c r="W304" s="270">
        <f t="shared" si="393"/>
        <v>0</v>
      </c>
      <c r="X304" s="270">
        <f t="shared" si="393"/>
        <v>0</v>
      </c>
      <c r="Y304" s="270">
        <f t="shared" si="393"/>
        <v>0</v>
      </c>
      <c r="Z304" s="270">
        <f t="shared" si="393"/>
        <v>0</v>
      </c>
      <c r="AA304" s="270">
        <f t="shared" si="393"/>
        <v>0</v>
      </c>
      <c r="AB304" s="270">
        <f t="shared" si="393"/>
        <v>0</v>
      </c>
      <c r="AC304" s="270">
        <f t="shared" si="393"/>
        <v>0</v>
      </c>
      <c r="AD304" s="270">
        <f t="shared" si="393"/>
        <v>0</v>
      </c>
      <c r="AE304" s="270">
        <f t="shared" si="393"/>
        <v>0</v>
      </c>
      <c r="AF304" s="270">
        <f t="shared" si="393"/>
        <v>1830115</v>
      </c>
      <c r="AG304" s="270">
        <f t="shared" si="393"/>
        <v>2011029</v>
      </c>
      <c r="AH304" s="270">
        <f t="shared" si="393"/>
        <v>180914</v>
      </c>
      <c r="AI304" s="270">
        <f t="shared" si="393"/>
        <v>180914</v>
      </c>
      <c r="AJ304" s="270">
        <f t="shared" ref="AJ304:BL304" si="394">SUM(AJ12:AJ25,AJ27:AJ33,AJ35:AJ57,AJ59:AJ66,AJ68:AJ78,AJ80:AJ87,AJ89:AJ123,AJ125:AJ218,AJ220:AJ241,AJ244:AJ274,AJ277,AJ279:AJ282,AJ284:AJ286,AJ293:AJ295,AJ297:AJ298,AJ300:AJ302,AJ288:AJ291)</f>
        <v>0</v>
      </c>
      <c r="AK304" s="270">
        <f t="shared" si="394"/>
        <v>0</v>
      </c>
      <c r="AL304" s="270">
        <f t="shared" si="394"/>
        <v>0</v>
      </c>
      <c r="AM304" s="270">
        <f t="shared" si="394"/>
        <v>0</v>
      </c>
      <c r="AN304" s="270">
        <f t="shared" si="394"/>
        <v>0</v>
      </c>
      <c r="AO304" s="270">
        <f t="shared" si="394"/>
        <v>0</v>
      </c>
      <c r="AP304" s="270">
        <f t="shared" si="394"/>
        <v>0</v>
      </c>
      <c r="AQ304" s="270">
        <f t="shared" si="394"/>
        <v>0</v>
      </c>
      <c r="AR304" s="270">
        <f t="shared" si="394"/>
        <v>0</v>
      </c>
      <c r="AS304" s="270">
        <f t="shared" si="394"/>
        <v>1091</v>
      </c>
      <c r="AT304" s="270">
        <f t="shared" si="394"/>
        <v>1838</v>
      </c>
      <c r="AU304" s="270">
        <f t="shared" si="394"/>
        <v>747</v>
      </c>
      <c r="AV304" s="270">
        <f t="shared" si="394"/>
        <v>747</v>
      </c>
      <c r="AW304" s="270">
        <f t="shared" si="394"/>
        <v>0</v>
      </c>
      <c r="AX304" s="270">
        <f t="shared" si="394"/>
        <v>0</v>
      </c>
      <c r="AY304" s="270">
        <f t="shared" si="394"/>
        <v>0</v>
      </c>
      <c r="AZ304" s="270">
        <f t="shared" si="394"/>
        <v>-1336067</v>
      </c>
      <c r="BA304" s="270">
        <f t="shared" si="394"/>
        <v>-1481490</v>
      </c>
      <c r="BB304" s="270">
        <f t="shared" si="394"/>
        <v>-145423</v>
      </c>
      <c r="BC304" s="270">
        <f t="shared" si="394"/>
        <v>-145423</v>
      </c>
      <c r="BD304" s="270">
        <f t="shared" si="394"/>
        <v>0</v>
      </c>
      <c r="BE304" s="270">
        <f t="shared" si="394"/>
        <v>0</v>
      </c>
      <c r="BF304" s="270">
        <f t="shared" si="394"/>
        <v>0</v>
      </c>
      <c r="BG304" s="270">
        <f t="shared" si="394"/>
        <v>0</v>
      </c>
      <c r="BH304" s="270">
        <f t="shared" si="394"/>
        <v>0</v>
      </c>
      <c r="BI304" s="270">
        <f t="shared" si="394"/>
        <v>0</v>
      </c>
      <c r="BJ304" s="270">
        <f t="shared" si="394"/>
        <v>0</v>
      </c>
      <c r="BK304" s="270">
        <f t="shared" si="394"/>
        <v>0</v>
      </c>
      <c r="BL304" s="270">
        <f t="shared" si="394"/>
        <v>0</v>
      </c>
      <c r="BN304" s="130"/>
      <c r="BO304" s="130"/>
      <c r="BP304" s="130"/>
      <c r="BT304" s="10" t="e">
        <f>D304-#REF!-S304</f>
        <v>#REF!</v>
      </c>
      <c r="BU304" s="10" t="e">
        <f>D304-#REF!</f>
        <v>#REF!</v>
      </c>
      <c r="BV304" s="1" t="e">
        <f>F304-#REF!</f>
        <v>#REF!</v>
      </c>
    </row>
    <row r="305" spans="2:74" ht="11.25" hidden="1" customHeight="1" outlineLevel="1" x14ac:dyDescent="0.2">
      <c r="B305" s="268" t="s">
        <v>712</v>
      </c>
      <c r="C305" s="8"/>
      <c r="D305" s="270">
        <f t="shared" ref="D305:AI305" si="395">SUM(D11,D26,D34,D58,D67,D79,D88,D124,D219,D243,D275,D296,D299)</f>
        <v>115898306</v>
      </c>
      <c r="E305" s="270">
        <f t="shared" si="395"/>
        <v>118680788</v>
      </c>
      <c r="F305" s="270">
        <f t="shared" si="395"/>
        <v>103816514</v>
      </c>
      <c r="G305" s="270">
        <f t="shared" si="395"/>
        <v>106466379</v>
      </c>
      <c r="H305" s="270">
        <f t="shared" si="395"/>
        <v>2649865</v>
      </c>
      <c r="I305" s="270">
        <f t="shared" si="395"/>
        <v>0</v>
      </c>
      <c r="J305" s="270">
        <f t="shared" si="395"/>
        <v>0</v>
      </c>
      <c r="K305" s="270">
        <f t="shared" si="395"/>
        <v>0</v>
      </c>
      <c r="L305" s="270">
        <f t="shared" si="395"/>
        <v>0</v>
      </c>
      <c r="M305" s="270">
        <f t="shared" si="395"/>
        <v>2008499</v>
      </c>
      <c r="N305" s="270">
        <f t="shared" si="395"/>
        <v>0</v>
      </c>
      <c r="O305" s="270">
        <f t="shared" si="395"/>
        <v>0</v>
      </c>
      <c r="P305" s="270">
        <f t="shared" si="395"/>
        <v>641366</v>
      </c>
      <c r="Q305" s="270">
        <f t="shared" si="395"/>
        <v>0</v>
      </c>
      <c r="R305" s="270">
        <f t="shared" si="395"/>
        <v>0</v>
      </c>
      <c r="S305" s="270">
        <f t="shared" si="395"/>
        <v>11586653</v>
      </c>
      <c r="T305" s="270">
        <f t="shared" si="395"/>
        <v>11683032</v>
      </c>
      <c r="U305" s="270">
        <f t="shared" si="395"/>
        <v>96379</v>
      </c>
      <c r="V305" s="270">
        <f t="shared" si="395"/>
        <v>96379</v>
      </c>
      <c r="W305" s="270">
        <f t="shared" si="395"/>
        <v>0</v>
      </c>
      <c r="X305" s="270">
        <f t="shared" si="395"/>
        <v>0</v>
      </c>
      <c r="Y305" s="270">
        <f t="shared" si="395"/>
        <v>0</v>
      </c>
      <c r="Z305" s="270">
        <f t="shared" si="395"/>
        <v>0</v>
      </c>
      <c r="AA305" s="270">
        <f t="shared" si="395"/>
        <v>0</v>
      </c>
      <c r="AB305" s="270">
        <f t="shared" si="395"/>
        <v>0</v>
      </c>
      <c r="AC305" s="270">
        <f t="shared" si="395"/>
        <v>0</v>
      </c>
      <c r="AD305" s="270">
        <f t="shared" si="395"/>
        <v>0</v>
      </c>
      <c r="AE305" s="270">
        <f t="shared" si="395"/>
        <v>0</v>
      </c>
      <c r="AF305" s="270">
        <f t="shared" si="395"/>
        <v>1830115</v>
      </c>
      <c r="AG305" s="270">
        <f t="shared" si="395"/>
        <v>2011029</v>
      </c>
      <c r="AH305" s="270">
        <f t="shared" si="395"/>
        <v>180914</v>
      </c>
      <c r="AI305" s="270">
        <f t="shared" si="395"/>
        <v>180914</v>
      </c>
      <c r="AJ305" s="270">
        <f t="shared" ref="AJ305:BL305" si="396">SUM(AJ11,AJ26,AJ34,AJ58,AJ67,AJ79,AJ88,AJ124,AJ219,AJ243,AJ275,AJ296,AJ299)</f>
        <v>0</v>
      </c>
      <c r="AK305" s="270">
        <f t="shared" si="396"/>
        <v>0</v>
      </c>
      <c r="AL305" s="270">
        <f t="shared" si="396"/>
        <v>0</v>
      </c>
      <c r="AM305" s="270">
        <f t="shared" si="396"/>
        <v>0</v>
      </c>
      <c r="AN305" s="270">
        <f t="shared" si="396"/>
        <v>0</v>
      </c>
      <c r="AO305" s="270">
        <f t="shared" si="396"/>
        <v>0</v>
      </c>
      <c r="AP305" s="270">
        <f t="shared" si="396"/>
        <v>0</v>
      </c>
      <c r="AQ305" s="270">
        <f t="shared" si="396"/>
        <v>0</v>
      </c>
      <c r="AR305" s="270">
        <f t="shared" si="396"/>
        <v>0</v>
      </c>
      <c r="AS305" s="270">
        <f t="shared" si="396"/>
        <v>1091</v>
      </c>
      <c r="AT305" s="270">
        <f t="shared" si="396"/>
        <v>1838</v>
      </c>
      <c r="AU305" s="270">
        <f t="shared" si="396"/>
        <v>747</v>
      </c>
      <c r="AV305" s="270">
        <f t="shared" si="396"/>
        <v>747</v>
      </c>
      <c r="AW305" s="270">
        <f t="shared" si="396"/>
        <v>0</v>
      </c>
      <c r="AX305" s="270">
        <f t="shared" si="396"/>
        <v>0</v>
      </c>
      <c r="AY305" s="270">
        <f t="shared" si="396"/>
        <v>0</v>
      </c>
      <c r="AZ305" s="270">
        <f t="shared" si="396"/>
        <v>-1336067</v>
      </c>
      <c r="BA305" s="270">
        <f t="shared" si="396"/>
        <v>-1481490</v>
      </c>
      <c r="BB305" s="270">
        <f t="shared" si="396"/>
        <v>-145423</v>
      </c>
      <c r="BC305" s="270">
        <f t="shared" si="396"/>
        <v>-145423</v>
      </c>
      <c r="BD305" s="270">
        <f t="shared" si="396"/>
        <v>0</v>
      </c>
      <c r="BE305" s="270">
        <f t="shared" si="396"/>
        <v>0</v>
      </c>
      <c r="BF305" s="270">
        <f t="shared" si="396"/>
        <v>0</v>
      </c>
      <c r="BG305" s="270">
        <f t="shared" si="396"/>
        <v>0</v>
      </c>
      <c r="BH305" s="270">
        <f t="shared" si="396"/>
        <v>0</v>
      </c>
      <c r="BI305" s="270">
        <f t="shared" si="396"/>
        <v>0</v>
      </c>
      <c r="BJ305" s="270">
        <f t="shared" si="396"/>
        <v>0</v>
      </c>
      <c r="BK305" s="270">
        <f t="shared" si="396"/>
        <v>0</v>
      </c>
      <c r="BL305" s="270">
        <f t="shared" si="396"/>
        <v>0</v>
      </c>
      <c r="BN305" s="130"/>
      <c r="BO305" s="130"/>
      <c r="BP305" s="130"/>
      <c r="BT305" s="10" t="e">
        <f>D305-#REF!-S305</f>
        <v>#REF!</v>
      </c>
      <c r="BU305" s="10" t="e">
        <f>D305-#REF!</f>
        <v>#REF!</v>
      </c>
      <c r="BV305" s="1" t="e">
        <f>F305-#REF!</f>
        <v>#REF!</v>
      </c>
    </row>
    <row r="306" spans="2:74" ht="10.5" hidden="1" customHeight="1" outlineLevel="1" x14ac:dyDescent="0.2">
      <c r="B306" s="268" t="s">
        <v>713</v>
      </c>
      <c r="C306" s="8"/>
      <c r="D306" s="284" t="str">
        <f>IF(AND(D303=D304,D303=D305),"","PROBLEM")</f>
        <v/>
      </c>
      <c r="E306" s="284" t="str">
        <f t="shared" ref="E306:BL306" si="397">IF(AND(E303=E304,E303=E305),"","PROBLEM")</f>
        <v/>
      </c>
      <c r="F306" s="284" t="str">
        <f t="shared" si="397"/>
        <v/>
      </c>
      <c r="G306" s="284" t="str">
        <f t="shared" si="397"/>
        <v/>
      </c>
      <c r="H306" s="284" t="str">
        <f t="shared" si="397"/>
        <v/>
      </c>
      <c r="I306" s="284" t="str">
        <f t="shared" si="397"/>
        <v/>
      </c>
      <c r="J306" s="284" t="str">
        <f t="shared" si="397"/>
        <v/>
      </c>
      <c r="K306" s="284" t="str">
        <f t="shared" si="397"/>
        <v/>
      </c>
      <c r="L306" s="284" t="str">
        <f t="shared" si="397"/>
        <v/>
      </c>
      <c r="M306" s="284" t="str">
        <f t="shared" si="397"/>
        <v/>
      </c>
      <c r="N306" s="284" t="str">
        <f t="shared" si="397"/>
        <v/>
      </c>
      <c r="O306" s="284" t="str">
        <f t="shared" si="397"/>
        <v/>
      </c>
      <c r="P306" s="284" t="str">
        <f t="shared" si="397"/>
        <v/>
      </c>
      <c r="Q306" s="284" t="str">
        <f t="shared" si="397"/>
        <v/>
      </c>
      <c r="R306" s="284" t="str">
        <f t="shared" si="397"/>
        <v/>
      </c>
      <c r="S306" s="284" t="str">
        <f t="shared" si="397"/>
        <v/>
      </c>
      <c r="T306" s="284" t="str">
        <f t="shared" si="397"/>
        <v/>
      </c>
      <c r="U306" s="284" t="str">
        <f t="shared" si="397"/>
        <v/>
      </c>
      <c r="V306" s="284" t="str">
        <f t="shared" si="397"/>
        <v/>
      </c>
      <c r="W306" s="284" t="str">
        <f t="shared" si="397"/>
        <v/>
      </c>
      <c r="X306" s="284" t="str">
        <f t="shared" si="397"/>
        <v/>
      </c>
      <c r="Y306" s="284" t="str">
        <f t="shared" si="397"/>
        <v/>
      </c>
      <c r="Z306" s="284" t="str">
        <f t="shared" si="397"/>
        <v/>
      </c>
      <c r="AA306" s="284" t="str">
        <f t="shared" si="397"/>
        <v/>
      </c>
      <c r="AB306" s="284" t="str">
        <f t="shared" si="397"/>
        <v/>
      </c>
      <c r="AC306" s="284" t="str">
        <f t="shared" si="397"/>
        <v/>
      </c>
      <c r="AD306" s="284" t="str">
        <f t="shared" si="397"/>
        <v/>
      </c>
      <c r="AE306" s="284" t="str">
        <f t="shared" si="397"/>
        <v/>
      </c>
      <c r="AF306" s="284" t="str">
        <f t="shared" si="397"/>
        <v/>
      </c>
      <c r="AG306" s="284" t="str">
        <f t="shared" si="397"/>
        <v/>
      </c>
      <c r="AH306" s="284" t="str">
        <f t="shared" si="397"/>
        <v/>
      </c>
      <c r="AI306" s="284" t="str">
        <f t="shared" si="397"/>
        <v/>
      </c>
      <c r="AJ306" s="284" t="str">
        <f t="shared" si="397"/>
        <v/>
      </c>
      <c r="AK306" s="284" t="str">
        <f t="shared" si="397"/>
        <v/>
      </c>
      <c r="AL306" s="284" t="str">
        <f t="shared" si="397"/>
        <v/>
      </c>
      <c r="AM306" s="284" t="str">
        <f t="shared" si="397"/>
        <v/>
      </c>
      <c r="AN306" s="284" t="str">
        <f t="shared" si="397"/>
        <v/>
      </c>
      <c r="AO306" s="284" t="str">
        <f t="shared" si="397"/>
        <v/>
      </c>
      <c r="AP306" s="284" t="str">
        <f t="shared" si="397"/>
        <v/>
      </c>
      <c r="AQ306" s="284" t="str">
        <f t="shared" si="397"/>
        <v/>
      </c>
      <c r="AR306" s="284" t="str">
        <f t="shared" si="397"/>
        <v/>
      </c>
      <c r="AS306" s="284" t="str">
        <f t="shared" si="397"/>
        <v/>
      </c>
      <c r="AT306" s="284" t="str">
        <f t="shared" si="397"/>
        <v/>
      </c>
      <c r="AU306" s="284" t="str">
        <f t="shared" si="397"/>
        <v/>
      </c>
      <c r="AV306" s="284" t="str">
        <f t="shared" si="397"/>
        <v/>
      </c>
      <c r="AW306" s="284" t="str">
        <f t="shared" si="397"/>
        <v/>
      </c>
      <c r="AX306" s="284" t="str">
        <f t="shared" si="397"/>
        <v/>
      </c>
      <c r="AY306" s="284" t="str">
        <f t="shared" si="397"/>
        <v/>
      </c>
      <c r="AZ306" s="284" t="str">
        <f t="shared" si="397"/>
        <v/>
      </c>
      <c r="BA306" s="284" t="str">
        <f t="shared" si="397"/>
        <v/>
      </c>
      <c r="BB306" s="284" t="str">
        <f t="shared" si="397"/>
        <v/>
      </c>
      <c r="BC306" s="284" t="str">
        <f t="shared" si="397"/>
        <v/>
      </c>
      <c r="BD306" s="284" t="str">
        <f t="shared" si="397"/>
        <v/>
      </c>
      <c r="BE306" s="284" t="str">
        <f t="shared" si="397"/>
        <v/>
      </c>
      <c r="BF306" s="284" t="str">
        <f t="shared" si="397"/>
        <v/>
      </c>
      <c r="BG306" s="284" t="str">
        <f t="shared" si="397"/>
        <v/>
      </c>
      <c r="BH306" s="284" t="str">
        <f t="shared" si="397"/>
        <v/>
      </c>
      <c r="BI306" s="284" t="str">
        <f t="shared" si="397"/>
        <v/>
      </c>
      <c r="BJ306" s="284" t="str">
        <f t="shared" si="397"/>
        <v/>
      </c>
      <c r="BK306" s="284" t="str">
        <f t="shared" si="397"/>
        <v/>
      </c>
      <c r="BL306" s="284" t="str">
        <f t="shared" si="397"/>
        <v/>
      </c>
      <c r="BN306" s="130"/>
      <c r="BO306" s="130"/>
      <c r="BP306" s="130"/>
    </row>
    <row r="307" spans="2:74" hidden="1" outlineLevel="1" x14ac:dyDescent="0.2">
      <c r="B307" s="8"/>
      <c r="C307" s="8"/>
      <c r="D307" s="272"/>
      <c r="E307" s="27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N307" s="130"/>
      <c r="BO307" s="130"/>
      <c r="BP307" s="130"/>
    </row>
    <row r="308" spans="2:74" hidden="1" outlineLevel="1" x14ac:dyDescent="0.2">
      <c r="B308" s="8"/>
      <c r="C308" s="269" t="s">
        <v>714</v>
      </c>
      <c r="D308" s="272">
        <f>Ienemumi!AJ158-E303</f>
        <v>0</v>
      </c>
      <c r="E308" s="272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N308" s="130"/>
      <c r="BO308" s="130"/>
      <c r="BP308" s="130"/>
    </row>
    <row r="309" spans="2:74" ht="12.75" collapsed="1" thickTop="1" x14ac:dyDescent="0.2">
      <c r="B309" s="8"/>
      <c r="C309" s="8"/>
      <c r="D309" s="272"/>
      <c r="E309" s="272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N309" s="130"/>
      <c r="BO309" s="130"/>
      <c r="BP309" s="130"/>
    </row>
    <row r="310" spans="2:74" x14ac:dyDescent="0.2">
      <c r="B310" s="8"/>
      <c r="C310" s="8"/>
      <c r="D310" s="272"/>
      <c r="E310" s="272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N310" s="130"/>
      <c r="BO310" s="130"/>
      <c r="BP310" s="130"/>
    </row>
    <row r="311" spans="2:74" x14ac:dyDescent="0.2">
      <c r="B311" s="8"/>
      <c r="C311" s="8"/>
      <c r="BN311" s="130"/>
      <c r="BO311" s="130"/>
      <c r="BP311" s="130"/>
    </row>
    <row r="312" spans="2:74" x14ac:dyDescent="0.2">
      <c r="B312" s="8"/>
      <c r="C312" s="8"/>
      <c r="BN312" s="130"/>
      <c r="BO312" s="130"/>
      <c r="BP312" s="130"/>
    </row>
    <row r="313" spans="2:74" x14ac:dyDescent="0.2">
      <c r="B313" s="8"/>
      <c r="C313" s="8"/>
      <c r="BN313" s="130"/>
      <c r="BO313" s="130"/>
      <c r="BP313" s="130"/>
    </row>
    <row r="314" spans="2:74" x14ac:dyDescent="0.2">
      <c r="B314" s="8"/>
      <c r="C314" s="8"/>
      <c r="BN314" s="130"/>
      <c r="BO314" s="130"/>
      <c r="BP314" s="130"/>
    </row>
    <row r="315" spans="2:74" x14ac:dyDescent="0.2">
      <c r="B315" s="8"/>
      <c r="C315" s="8"/>
      <c r="BN315" s="130"/>
      <c r="BO315" s="130"/>
      <c r="BP315" s="130"/>
    </row>
    <row r="316" spans="2:74" x14ac:dyDescent="0.2">
      <c r="B316" s="8"/>
      <c r="C316" s="8"/>
      <c r="BN316" s="130"/>
      <c r="BO316" s="130"/>
      <c r="BP316" s="130"/>
    </row>
    <row r="317" spans="2:74" x14ac:dyDescent="0.2">
      <c r="B317" s="8"/>
      <c r="C317" s="8"/>
      <c r="BN317" s="130"/>
      <c r="BO317" s="130"/>
      <c r="BP317" s="130"/>
    </row>
    <row r="318" spans="2:74" x14ac:dyDescent="0.2">
      <c r="B318" s="8"/>
      <c r="C318" s="8"/>
      <c r="BN318" s="130"/>
      <c r="BO318" s="130"/>
      <c r="BP318" s="130"/>
    </row>
    <row r="319" spans="2:74" x14ac:dyDescent="0.2">
      <c r="B319" s="8"/>
      <c r="C319" s="8"/>
      <c r="BN319" s="130"/>
      <c r="BO319" s="130"/>
      <c r="BP319" s="130"/>
    </row>
    <row r="320" spans="2:74" x14ac:dyDescent="0.2">
      <c r="B320" s="8"/>
      <c r="C320" s="8"/>
      <c r="BN320" s="130"/>
      <c r="BO320" s="130"/>
      <c r="BP320" s="130"/>
    </row>
    <row r="321" spans="2:68" x14ac:dyDescent="0.2">
      <c r="B321" s="8"/>
      <c r="C321" s="8"/>
      <c r="BN321" s="130"/>
      <c r="BO321" s="130"/>
      <c r="BP321" s="130"/>
    </row>
    <row r="322" spans="2:68" x14ac:dyDescent="0.2">
      <c r="B322" s="8"/>
      <c r="C322" s="8"/>
    </row>
    <row r="323" spans="2:68" x14ac:dyDescent="0.2">
      <c r="B323" s="8"/>
      <c r="C323" s="8"/>
    </row>
    <row r="324" spans="2:68" x14ac:dyDescent="0.2">
      <c r="B324" s="8"/>
      <c r="C324" s="8"/>
    </row>
    <row r="325" spans="2:68" x14ac:dyDescent="0.2">
      <c r="B325" s="8"/>
      <c r="C325" s="8"/>
    </row>
    <row r="326" spans="2:68" x14ac:dyDescent="0.2">
      <c r="B326" s="8"/>
      <c r="C326" s="8"/>
    </row>
    <row r="327" spans="2:68" x14ac:dyDescent="0.2">
      <c r="B327" s="8"/>
      <c r="C327" s="8"/>
    </row>
    <row r="328" spans="2:68" x14ac:dyDescent="0.2">
      <c r="B328" s="8"/>
      <c r="C328" s="8"/>
    </row>
    <row r="329" spans="2:68" x14ac:dyDescent="0.2">
      <c r="B329" s="8"/>
      <c r="C329" s="8"/>
    </row>
    <row r="330" spans="2:68" x14ac:dyDescent="0.2">
      <c r="B330" s="8"/>
      <c r="C330" s="8"/>
    </row>
    <row r="331" spans="2:68" x14ac:dyDescent="0.2">
      <c r="B331" s="8"/>
      <c r="C331" s="8"/>
    </row>
    <row r="332" spans="2:68" x14ac:dyDescent="0.2">
      <c r="B332" s="8"/>
      <c r="C332" s="8"/>
    </row>
    <row r="333" spans="2:68" x14ac:dyDescent="0.2">
      <c r="B333" s="8"/>
      <c r="C333" s="8"/>
    </row>
    <row r="334" spans="2:68" x14ac:dyDescent="0.2">
      <c r="B334" s="8"/>
      <c r="C334" s="8"/>
    </row>
    <row r="335" spans="2:68" x14ac:dyDescent="0.2">
      <c r="B335" s="8"/>
      <c r="C335" s="8"/>
    </row>
    <row r="336" spans="2:68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 s="8"/>
    </row>
    <row r="1001" spans="2:3" x14ac:dyDescent="0.2">
      <c r="B1001" s="8"/>
      <c r="C1001" s="8"/>
    </row>
    <row r="1002" spans="2:3" x14ac:dyDescent="0.2">
      <c r="B1002" s="8"/>
      <c r="C1002" s="8"/>
    </row>
    <row r="1003" spans="2:3" x14ac:dyDescent="0.2">
      <c r="B1003" s="8"/>
      <c r="C1003" s="8"/>
    </row>
    <row r="1004" spans="2:3" x14ac:dyDescent="0.2">
      <c r="B1004" s="8"/>
      <c r="C1004" s="8"/>
    </row>
    <row r="1005" spans="2:3" x14ac:dyDescent="0.2">
      <c r="B1005" s="8"/>
      <c r="C1005" s="8"/>
    </row>
    <row r="1006" spans="2:3" x14ac:dyDescent="0.2">
      <c r="B1006" s="8"/>
      <c r="C1006" s="8"/>
    </row>
    <row r="1007" spans="2:3" x14ac:dyDescent="0.2">
      <c r="B1007" s="8"/>
      <c r="C1007" s="8"/>
    </row>
    <row r="1008" spans="2:3" x14ac:dyDescent="0.2">
      <c r="B1008" s="8"/>
      <c r="C1008" s="8"/>
    </row>
    <row r="1009" spans="2:3" x14ac:dyDescent="0.2">
      <c r="B1009" s="8"/>
      <c r="C1009" s="8"/>
    </row>
    <row r="1010" spans="2:3" x14ac:dyDescent="0.2">
      <c r="B1010" s="8"/>
      <c r="C1010" s="8"/>
    </row>
    <row r="1011" spans="2:3" x14ac:dyDescent="0.2">
      <c r="B1011" s="8"/>
      <c r="C1011" s="8"/>
    </row>
    <row r="1012" spans="2:3" x14ac:dyDescent="0.2">
      <c r="B1012" s="8"/>
      <c r="C1012" s="8"/>
    </row>
    <row r="1013" spans="2:3" x14ac:dyDescent="0.2">
      <c r="B1013" s="8"/>
      <c r="C1013" s="8"/>
    </row>
    <row r="1014" spans="2:3" x14ac:dyDescent="0.2">
      <c r="B1014" s="8"/>
      <c r="C1014" s="8"/>
    </row>
    <row r="1015" spans="2:3" x14ac:dyDescent="0.2">
      <c r="B1015" s="8"/>
      <c r="C1015" s="8"/>
    </row>
    <row r="1016" spans="2:3" x14ac:dyDescent="0.2">
      <c r="B1016" s="8"/>
      <c r="C1016" s="8"/>
    </row>
    <row r="1017" spans="2:3" x14ac:dyDescent="0.2">
      <c r="B1017" s="8"/>
      <c r="C1017" s="8"/>
    </row>
    <row r="1018" spans="2:3" x14ac:dyDescent="0.2">
      <c r="B1018" s="8"/>
      <c r="C1018" s="8"/>
    </row>
    <row r="1019" spans="2:3" x14ac:dyDescent="0.2">
      <c r="B1019" s="8"/>
      <c r="C1019" s="8"/>
    </row>
    <row r="1020" spans="2:3" x14ac:dyDescent="0.2">
      <c r="B1020" s="8"/>
      <c r="C1020" s="8"/>
    </row>
    <row r="1021" spans="2:3" x14ac:dyDescent="0.2">
      <c r="B1021" s="8"/>
      <c r="C1021" s="8"/>
    </row>
    <row r="1022" spans="2:3" x14ac:dyDescent="0.2">
      <c r="B1022" s="8"/>
      <c r="C1022" s="8"/>
    </row>
    <row r="1023" spans="2:3" x14ac:dyDescent="0.2">
      <c r="B1023" s="8"/>
      <c r="C1023" s="8"/>
    </row>
    <row r="1024" spans="2:3" x14ac:dyDescent="0.2">
      <c r="B1024" s="8"/>
      <c r="C1024" s="8"/>
    </row>
    <row r="1025" spans="2:3" x14ac:dyDescent="0.2">
      <c r="B1025" s="8"/>
      <c r="C1025" s="8"/>
    </row>
    <row r="1026" spans="2:3" x14ac:dyDescent="0.2">
      <c r="B1026" s="8"/>
      <c r="C1026" s="8"/>
    </row>
    <row r="1027" spans="2:3" x14ac:dyDescent="0.2">
      <c r="B1027" s="8"/>
      <c r="C1027" s="8"/>
    </row>
    <row r="1028" spans="2:3" x14ac:dyDescent="0.2">
      <c r="B1028" s="8"/>
      <c r="C1028" s="8"/>
    </row>
    <row r="1029" spans="2:3" x14ac:dyDescent="0.2">
      <c r="B1029" s="8"/>
      <c r="C1029" s="8"/>
    </row>
    <row r="1030" spans="2:3" x14ac:dyDescent="0.2">
      <c r="B1030" s="8"/>
      <c r="C1030" s="8"/>
    </row>
    <row r="1031" spans="2:3" x14ac:dyDescent="0.2">
      <c r="B1031" s="8"/>
      <c r="C1031" s="8"/>
    </row>
    <row r="1032" spans="2:3" x14ac:dyDescent="0.2">
      <c r="B1032" s="8"/>
      <c r="C1032" s="8"/>
    </row>
    <row r="1033" spans="2:3" x14ac:dyDescent="0.2">
      <c r="B1033" s="8"/>
      <c r="C1033" s="8"/>
    </row>
    <row r="1034" spans="2:3" x14ac:dyDescent="0.2">
      <c r="B1034" s="8"/>
      <c r="C1034" s="8"/>
    </row>
    <row r="1035" spans="2:3" x14ac:dyDescent="0.2">
      <c r="B1035" s="8"/>
      <c r="C1035" s="8"/>
    </row>
    <row r="1036" spans="2:3" x14ac:dyDescent="0.2">
      <c r="B1036" s="8"/>
      <c r="C1036" s="8"/>
    </row>
    <row r="1037" spans="2:3" x14ac:dyDescent="0.2">
      <c r="B1037" s="8"/>
      <c r="C1037" s="8"/>
    </row>
    <row r="1038" spans="2:3" x14ac:dyDescent="0.2">
      <c r="B1038" s="8"/>
      <c r="C1038" s="8"/>
    </row>
    <row r="1039" spans="2:3" x14ac:dyDescent="0.2">
      <c r="B1039" s="8"/>
      <c r="C1039" s="8"/>
    </row>
    <row r="1040" spans="2:3" x14ac:dyDescent="0.2">
      <c r="B1040" s="8"/>
      <c r="C1040" s="8"/>
    </row>
    <row r="1041" spans="2:3" x14ac:dyDescent="0.2">
      <c r="B1041" s="8"/>
      <c r="C1041" s="8"/>
    </row>
    <row r="1042" spans="2:3" x14ac:dyDescent="0.2">
      <c r="B1042" s="8"/>
      <c r="C1042" s="8"/>
    </row>
    <row r="1043" spans="2:3" x14ac:dyDescent="0.2">
      <c r="B1043" s="8"/>
      <c r="C1043" s="8"/>
    </row>
    <row r="1044" spans="2:3" x14ac:dyDescent="0.2">
      <c r="B1044" s="8"/>
      <c r="C1044" s="8"/>
    </row>
    <row r="1045" spans="2:3" x14ac:dyDescent="0.2">
      <c r="B1045" s="8"/>
      <c r="C1045" s="8"/>
    </row>
    <row r="1046" spans="2:3" x14ac:dyDescent="0.2">
      <c r="B1046" s="8"/>
      <c r="C1046" s="8"/>
    </row>
    <row r="1047" spans="2:3" x14ac:dyDescent="0.2">
      <c r="B1047" s="8"/>
      <c r="C1047" s="8"/>
    </row>
    <row r="1048" spans="2:3" x14ac:dyDescent="0.2">
      <c r="B1048" s="8"/>
      <c r="C1048" s="8"/>
    </row>
    <row r="1049" spans="2:3" x14ac:dyDescent="0.2">
      <c r="B1049" s="8"/>
      <c r="C1049" s="8"/>
    </row>
    <row r="1050" spans="2:3" x14ac:dyDescent="0.2">
      <c r="B1050" s="8"/>
      <c r="C1050" s="8"/>
    </row>
    <row r="1051" spans="2:3" x14ac:dyDescent="0.2">
      <c r="B1051" s="8"/>
      <c r="C1051" s="8"/>
    </row>
    <row r="1052" spans="2:3" x14ac:dyDescent="0.2">
      <c r="B1052" s="8"/>
      <c r="C1052" s="8"/>
    </row>
    <row r="1053" spans="2:3" x14ac:dyDescent="0.2">
      <c r="B1053" s="8"/>
      <c r="C1053" s="8"/>
    </row>
    <row r="1054" spans="2:3" x14ac:dyDescent="0.2">
      <c r="B1054" s="8"/>
      <c r="C1054" s="8"/>
    </row>
    <row r="1055" spans="2:3" x14ac:dyDescent="0.2">
      <c r="B1055" s="8"/>
      <c r="C1055" s="8"/>
    </row>
    <row r="1056" spans="2:3" x14ac:dyDescent="0.2">
      <c r="B1056" s="8"/>
      <c r="C1056" s="8"/>
    </row>
    <row r="1057" spans="2:3" x14ac:dyDescent="0.2">
      <c r="B1057" s="8"/>
      <c r="C1057" s="8"/>
    </row>
    <row r="1058" spans="2:3" x14ac:dyDescent="0.2">
      <c r="B1058" s="8"/>
      <c r="C1058" s="8"/>
    </row>
    <row r="1059" spans="2:3" x14ac:dyDescent="0.2">
      <c r="B1059" s="8"/>
      <c r="C1059" s="8"/>
    </row>
    <row r="1060" spans="2:3" x14ac:dyDescent="0.2">
      <c r="B1060" s="8"/>
      <c r="C1060" s="8"/>
    </row>
    <row r="1061" spans="2:3" x14ac:dyDescent="0.2">
      <c r="B1061" s="8"/>
      <c r="C1061" s="8"/>
    </row>
    <row r="1062" spans="2:3" x14ac:dyDescent="0.2">
      <c r="B1062" s="8"/>
      <c r="C1062" s="8"/>
    </row>
    <row r="1063" spans="2:3" x14ac:dyDescent="0.2">
      <c r="B1063" s="8"/>
      <c r="C1063" s="8"/>
    </row>
    <row r="1064" spans="2:3" x14ac:dyDescent="0.2">
      <c r="B1064" s="8"/>
      <c r="C1064" s="8"/>
    </row>
    <row r="1065" spans="2:3" x14ac:dyDescent="0.2">
      <c r="B1065" s="8"/>
      <c r="C1065" s="8"/>
    </row>
    <row r="1066" spans="2:3" x14ac:dyDescent="0.2">
      <c r="B1066" s="8"/>
      <c r="C1066" s="8"/>
    </row>
    <row r="1067" spans="2:3" x14ac:dyDescent="0.2">
      <c r="B1067" s="8"/>
      <c r="C1067" s="8"/>
    </row>
    <row r="1068" spans="2:3" x14ac:dyDescent="0.2">
      <c r="B1068" s="8"/>
      <c r="C1068" s="8"/>
    </row>
    <row r="1069" spans="2:3" x14ac:dyDescent="0.2">
      <c r="B1069" s="8"/>
      <c r="C1069" s="8"/>
    </row>
    <row r="1070" spans="2:3" x14ac:dyDescent="0.2">
      <c r="B1070" s="8"/>
      <c r="C1070" s="8"/>
    </row>
    <row r="1071" spans="2:3" x14ac:dyDescent="0.2">
      <c r="B1071" s="8"/>
      <c r="C1071" s="8"/>
    </row>
    <row r="1072" spans="2:3" x14ac:dyDescent="0.2">
      <c r="B1072" s="8"/>
      <c r="C1072" s="8"/>
    </row>
    <row r="1073" spans="2:3" x14ac:dyDescent="0.2">
      <c r="B1073" s="8"/>
      <c r="C1073" s="8"/>
    </row>
    <row r="1074" spans="2:3" x14ac:dyDescent="0.2">
      <c r="B1074" s="8"/>
      <c r="C1074" s="8"/>
    </row>
    <row r="1075" spans="2:3" x14ac:dyDescent="0.2">
      <c r="B1075" s="8"/>
      <c r="C1075" s="8"/>
    </row>
    <row r="1076" spans="2:3" x14ac:dyDescent="0.2">
      <c r="B1076" s="8"/>
      <c r="C1076" s="8"/>
    </row>
    <row r="1077" spans="2:3" x14ac:dyDescent="0.2">
      <c r="B1077" s="8"/>
      <c r="C1077" s="8"/>
    </row>
    <row r="1078" spans="2:3" x14ac:dyDescent="0.2">
      <c r="B1078" s="8"/>
      <c r="C1078" s="8"/>
    </row>
    <row r="1079" spans="2:3" x14ac:dyDescent="0.2">
      <c r="B1079" s="8"/>
      <c r="C1079" s="8"/>
    </row>
    <row r="1080" spans="2:3" x14ac:dyDescent="0.2">
      <c r="B1080" s="8"/>
      <c r="C1080" s="8"/>
    </row>
    <row r="1081" spans="2:3" x14ac:dyDescent="0.2">
      <c r="B1081" s="8"/>
      <c r="C1081" s="8"/>
    </row>
    <row r="1082" spans="2:3" x14ac:dyDescent="0.2">
      <c r="B1082" s="8"/>
      <c r="C1082" s="8"/>
    </row>
    <row r="1083" spans="2:3" x14ac:dyDescent="0.2">
      <c r="B1083" s="8"/>
      <c r="C1083" s="8"/>
    </row>
    <row r="1084" spans="2:3" x14ac:dyDescent="0.2">
      <c r="B1084" s="8"/>
      <c r="C1084" s="8"/>
    </row>
    <row r="1085" spans="2:3" x14ac:dyDescent="0.2">
      <c r="B1085" s="8"/>
      <c r="C1085" s="8"/>
    </row>
    <row r="1086" spans="2:3" x14ac:dyDescent="0.2">
      <c r="B1086" s="8"/>
      <c r="C1086" s="8"/>
    </row>
    <row r="1087" spans="2:3" x14ac:dyDescent="0.2">
      <c r="B1087" s="8"/>
      <c r="C1087" s="8"/>
    </row>
    <row r="1088" spans="2:3" x14ac:dyDescent="0.2">
      <c r="B1088" s="8"/>
      <c r="C1088" s="8"/>
    </row>
    <row r="1089" spans="2:3" x14ac:dyDescent="0.2">
      <c r="B1089" s="8"/>
      <c r="C1089" s="8"/>
    </row>
    <row r="1090" spans="2:3" x14ac:dyDescent="0.2">
      <c r="B1090" s="8"/>
      <c r="C1090" s="8"/>
    </row>
    <row r="1091" spans="2:3" x14ac:dyDescent="0.2">
      <c r="B1091" s="8"/>
      <c r="C1091" s="8"/>
    </row>
    <row r="1092" spans="2:3" x14ac:dyDescent="0.2">
      <c r="B1092" s="8"/>
      <c r="C1092" s="8"/>
    </row>
    <row r="1093" spans="2:3" x14ac:dyDescent="0.2">
      <c r="B1093" s="8"/>
      <c r="C1093" s="8"/>
    </row>
    <row r="1094" spans="2:3" x14ac:dyDescent="0.2">
      <c r="B1094" s="8"/>
      <c r="C1094" s="8"/>
    </row>
    <row r="1095" spans="2:3" x14ac:dyDescent="0.2">
      <c r="B1095" s="8"/>
      <c r="C1095" s="8"/>
    </row>
    <row r="1096" spans="2:3" x14ac:dyDescent="0.2">
      <c r="B1096" s="8"/>
      <c r="C1096" s="8"/>
    </row>
    <row r="1097" spans="2:3" x14ac:dyDescent="0.2">
      <c r="B1097" s="8"/>
      <c r="C1097" s="8"/>
    </row>
    <row r="1098" spans="2:3" x14ac:dyDescent="0.2">
      <c r="B1098" s="8"/>
      <c r="C1098" s="8"/>
    </row>
    <row r="1099" spans="2:3" x14ac:dyDescent="0.2">
      <c r="B1099" s="8"/>
      <c r="C1099" s="8"/>
    </row>
    <row r="1100" spans="2:3" x14ac:dyDescent="0.2">
      <c r="B1100" s="8"/>
      <c r="C1100" s="8"/>
    </row>
    <row r="1101" spans="2:3" x14ac:dyDescent="0.2">
      <c r="B1101" s="8"/>
      <c r="C1101" s="8"/>
    </row>
    <row r="1102" spans="2:3" x14ac:dyDescent="0.2">
      <c r="B1102" s="8"/>
      <c r="C1102" s="8"/>
    </row>
    <row r="1103" spans="2:3" x14ac:dyDescent="0.2">
      <c r="B1103" s="8"/>
      <c r="C1103" s="8"/>
    </row>
    <row r="1104" spans="2:3" x14ac:dyDescent="0.2">
      <c r="B1104" s="8"/>
      <c r="C1104" s="8"/>
    </row>
    <row r="1105" spans="2:3" x14ac:dyDescent="0.2">
      <c r="B1105" s="8"/>
      <c r="C1105" s="8"/>
    </row>
    <row r="1106" spans="2:3" x14ac:dyDescent="0.2">
      <c r="B1106" s="8"/>
      <c r="C1106" s="8"/>
    </row>
    <row r="1107" spans="2:3" x14ac:dyDescent="0.2">
      <c r="B1107" s="8"/>
      <c r="C1107" s="8"/>
    </row>
    <row r="1108" spans="2:3" x14ac:dyDescent="0.2">
      <c r="B1108" s="8"/>
      <c r="C1108" s="8"/>
    </row>
    <row r="1109" spans="2:3" x14ac:dyDescent="0.2">
      <c r="B1109" s="8"/>
      <c r="C1109" s="8"/>
    </row>
    <row r="1110" spans="2:3" x14ac:dyDescent="0.2">
      <c r="B1110" s="8"/>
      <c r="C1110" s="8"/>
    </row>
    <row r="1111" spans="2:3" x14ac:dyDescent="0.2">
      <c r="B1111" s="8"/>
      <c r="C1111" s="8"/>
    </row>
    <row r="1112" spans="2:3" x14ac:dyDescent="0.2">
      <c r="B1112" s="8"/>
      <c r="C1112" s="8"/>
    </row>
    <row r="1113" spans="2:3" x14ac:dyDescent="0.2">
      <c r="B1113" s="8"/>
      <c r="C1113" s="8"/>
    </row>
    <row r="1114" spans="2:3" x14ac:dyDescent="0.2">
      <c r="B1114" s="8"/>
      <c r="C1114" s="8"/>
    </row>
    <row r="1115" spans="2:3" x14ac:dyDescent="0.2">
      <c r="B1115" s="8"/>
      <c r="C1115" s="8"/>
    </row>
    <row r="1116" spans="2:3" x14ac:dyDescent="0.2">
      <c r="B1116" s="8"/>
      <c r="C1116" s="8"/>
    </row>
    <row r="1117" spans="2:3" x14ac:dyDescent="0.2">
      <c r="B1117" s="8"/>
      <c r="C1117" s="8"/>
    </row>
    <row r="1118" spans="2:3" x14ac:dyDescent="0.2">
      <c r="B1118" s="8"/>
      <c r="C1118" s="8"/>
    </row>
    <row r="1119" spans="2:3" x14ac:dyDescent="0.2">
      <c r="B1119" s="8"/>
      <c r="C1119" s="8"/>
    </row>
    <row r="1120" spans="2:3" x14ac:dyDescent="0.2">
      <c r="B1120" s="8"/>
      <c r="C1120" s="8"/>
    </row>
    <row r="1121" spans="2:3" x14ac:dyDescent="0.2">
      <c r="B1121" s="8"/>
      <c r="C1121" s="8"/>
    </row>
    <row r="1122" spans="2:3" x14ac:dyDescent="0.2">
      <c r="B1122" s="8"/>
      <c r="C1122" s="8"/>
    </row>
    <row r="1123" spans="2:3" x14ac:dyDescent="0.2">
      <c r="B1123" s="8"/>
      <c r="C1123" s="8"/>
    </row>
    <row r="1124" spans="2:3" x14ac:dyDescent="0.2">
      <c r="B1124" s="8"/>
      <c r="C1124" s="8"/>
    </row>
    <row r="1125" spans="2:3" x14ac:dyDescent="0.2">
      <c r="B1125" s="8"/>
      <c r="C1125" s="8"/>
    </row>
    <row r="1126" spans="2:3" x14ac:dyDescent="0.2">
      <c r="B1126" s="8"/>
      <c r="C1126" s="8"/>
    </row>
    <row r="1127" spans="2:3" x14ac:dyDescent="0.2">
      <c r="B1127" s="8"/>
      <c r="C1127" s="8"/>
    </row>
    <row r="1128" spans="2:3" x14ac:dyDescent="0.2">
      <c r="B1128" s="8"/>
      <c r="C1128" s="8"/>
    </row>
    <row r="1129" spans="2:3" x14ac:dyDescent="0.2">
      <c r="B1129" s="8"/>
      <c r="C1129" s="8"/>
    </row>
    <row r="1130" spans="2:3" x14ac:dyDescent="0.2">
      <c r="B1130" s="8"/>
      <c r="C1130" s="8"/>
    </row>
    <row r="1131" spans="2:3" x14ac:dyDescent="0.2">
      <c r="B1131" s="8"/>
      <c r="C1131" s="8"/>
    </row>
    <row r="1132" spans="2:3" x14ac:dyDescent="0.2">
      <c r="B1132" s="8"/>
      <c r="C1132" s="8"/>
    </row>
    <row r="1133" spans="2:3" x14ac:dyDescent="0.2">
      <c r="B1133" s="8"/>
      <c r="C1133" s="8"/>
    </row>
    <row r="1134" spans="2:3" x14ac:dyDescent="0.2">
      <c r="B1134" s="8"/>
      <c r="C1134" s="8"/>
    </row>
    <row r="1135" spans="2:3" x14ac:dyDescent="0.2">
      <c r="B1135" s="8"/>
      <c r="C1135" s="8"/>
    </row>
    <row r="1136" spans="2:3" x14ac:dyDescent="0.2">
      <c r="B1136" s="8"/>
      <c r="C1136" s="8"/>
    </row>
    <row r="1137" spans="2:3" x14ac:dyDescent="0.2">
      <c r="B1137" s="8"/>
      <c r="C1137" s="8"/>
    </row>
    <row r="1138" spans="2:3" x14ac:dyDescent="0.2">
      <c r="B1138" s="8"/>
      <c r="C1138" s="8"/>
    </row>
    <row r="1139" spans="2:3" x14ac:dyDescent="0.2">
      <c r="B1139" s="8"/>
      <c r="C1139" s="8"/>
    </row>
    <row r="1140" spans="2:3" x14ac:dyDescent="0.2">
      <c r="B1140" s="8"/>
      <c r="C1140" s="8"/>
    </row>
    <row r="1141" spans="2:3" x14ac:dyDescent="0.2">
      <c r="B1141" s="8"/>
      <c r="C1141" s="8"/>
    </row>
    <row r="1142" spans="2:3" x14ac:dyDescent="0.2">
      <c r="B1142" s="8"/>
      <c r="C1142" s="8"/>
    </row>
    <row r="1143" spans="2:3" x14ac:dyDescent="0.2">
      <c r="B1143" s="8"/>
      <c r="C1143" s="8"/>
    </row>
    <row r="1144" spans="2:3" x14ac:dyDescent="0.2">
      <c r="B1144" s="8"/>
      <c r="C1144" s="8"/>
    </row>
    <row r="1145" spans="2:3" x14ac:dyDescent="0.2">
      <c r="B1145" s="8"/>
      <c r="C1145" s="8"/>
    </row>
    <row r="1146" spans="2:3" x14ac:dyDescent="0.2">
      <c r="B1146" s="8"/>
      <c r="C1146" s="8"/>
    </row>
    <row r="1147" spans="2:3" x14ac:dyDescent="0.2">
      <c r="B1147" s="8"/>
      <c r="C1147" s="8"/>
    </row>
    <row r="1148" spans="2:3" x14ac:dyDescent="0.2">
      <c r="B1148" s="8"/>
      <c r="C1148" s="8"/>
    </row>
    <row r="1149" spans="2:3" x14ac:dyDescent="0.2">
      <c r="B1149" s="8"/>
      <c r="C1149" s="8"/>
    </row>
    <row r="1150" spans="2:3" x14ac:dyDescent="0.2">
      <c r="B1150" s="8"/>
      <c r="C1150" s="8"/>
    </row>
    <row r="1151" spans="2:3" x14ac:dyDescent="0.2">
      <c r="B1151" s="8"/>
      <c r="C1151" s="8"/>
    </row>
    <row r="1152" spans="2:3" x14ac:dyDescent="0.2">
      <c r="B1152" s="8"/>
      <c r="C1152" s="8"/>
    </row>
    <row r="1153" spans="2:3" x14ac:dyDescent="0.2">
      <c r="B1153" s="8"/>
      <c r="C1153" s="8"/>
    </row>
    <row r="1154" spans="2:3" x14ac:dyDescent="0.2">
      <c r="B1154" s="8"/>
      <c r="C1154" s="8"/>
    </row>
    <row r="1155" spans="2:3" x14ac:dyDescent="0.2">
      <c r="B1155" s="8"/>
      <c r="C1155" s="8"/>
    </row>
    <row r="1156" spans="2:3" x14ac:dyDescent="0.2">
      <c r="B1156" s="8"/>
      <c r="C1156" s="8"/>
    </row>
    <row r="1157" spans="2:3" x14ac:dyDescent="0.2">
      <c r="B1157" s="8"/>
      <c r="C1157" s="8"/>
    </row>
    <row r="1158" spans="2:3" x14ac:dyDescent="0.2">
      <c r="B1158" s="8"/>
      <c r="C1158" s="8"/>
    </row>
    <row r="1159" spans="2:3" x14ac:dyDescent="0.2">
      <c r="B1159" s="8"/>
      <c r="C1159" s="8"/>
    </row>
    <row r="1160" spans="2:3" x14ac:dyDescent="0.2">
      <c r="B1160" s="8"/>
      <c r="C1160" s="8"/>
    </row>
    <row r="1161" spans="2:3" x14ac:dyDescent="0.2">
      <c r="B1161" s="8"/>
      <c r="C1161" s="8"/>
    </row>
    <row r="1162" spans="2:3" x14ac:dyDescent="0.2">
      <c r="B1162" s="8"/>
      <c r="C1162" s="8"/>
    </row>
    <row r="1163" spans="2:3" x14ac:dyDescent="0.2">
      <c r="B1163" s="8"/>
      <c r="C1163" s="8"/>
    </row>
    <row r="1164" spans="2:3" x14ac:dyDescent="0.2">
      <c r="B1164" s="8"/>
      <c r="C1164" s="8"/>
    </row>
    <row r="1165" spans="2:3" x14ac:dyDescent="0.2">
      <c r="B1165" s="8"/>
      <c r="C1165" s="8"/>
    </row>
    <row r="1166" spans="2:3" x14ac:dyDescent="0.2">
      <c r="B1166" s="8"/>
      <c r="C1166" s="8"/>
    </row>
    <row r="1167" spans="2:3" x14ac:dyDescent="0.2">
      <c r="B1167" s="8"/>
      <c r="C1167" s="8"/>
    </row>
    <row r="1168" spans="2:3" x14ac:dyDescent="0.2">
      <c r="B1168" s="8"/>
      <c r="C1168" s="8"/>
    </row>
    <row r="1169" spans="2:3" x14ac:dyDescent="0.2">
      <c r="B1169" s="8"/>
      <c r="C1169" s="8"/>
    </row>
    <row r="1170" spans="2:3" x14ac:dyDescent="0.2">
      <c r="B1170" s="8"/>
      <c r="C1170" s="8"/>
    </row>
    <row r="1171" spans="2:3" x14ac:dyDescent="0.2">
      <c r="B1171" s="8"/>
      <c r="C1171" s="8"/>
    </row>
    <row r="1172" spans="2:3" x14ac:dyDescent="0.2">
      <c r="B1172" s="8"/>
      <c r="C1172" s="8"/>
    </row>
    <row r="1173" spans="2:3" x14ac:dyDescent="0.2">
      <c r="B1173" s="8"/>
      <c r="C1173" s="8"/>
    </row>
    <row r="1174" spans="2:3" x14ac:dyDescent="0.2">
      <c r="B1174" s="8"/>
      <c r="C1174" s="8"/>
    </row>
    <row r="1175" spans="2:3" x14ac:dyDescent="0.2">
      <c r="B1175" s="8"/>
      <c r="C1175" s="8"/>
    </row>
    <row r="1176" spans="2:3" x14ac:dyDescent="0.2">
      <c r="B1176" s="8"/>
      <c r="C1176" s="8"/>
    </row>
    <row r="1177" spans="2:3" x14ac:dyDescent="0.2">
      <c r="B1177" s="8"/>
      <c r="C1177" s="8"/>
    </row>
    <row r="1178" spans="2:3" x14ac:dyDescent="0.2">
      <c r="B1178" s="8"/>
      <c r="C1178" s="8"/>
    </row>
    <row r="1179" spans="2:3" x14ac:dyDescent="0.2">
      <c r="B1179" s="8"/>
      <c r="C1179" s="8"/>
    </row>
    <row r="1180" spans="2:3" x14ac:dyDescent="0.2">
      <c r="B1180" s="8"/>
      <c r="C1180" s="8"/>
    </row>
    <row r="1181" spans="2:3" x14ac:dyDescent="0.2">
      <c r="B1181" s="8"/>
      <c r="C1181" s="8"/>
    </row>
    <row r="1182" spans="2:3" x14ac:dyDescent="0.2">
      <c r="B1182" s="8"/>
      <c r="C1182" s="8"/>
    </row>
    <row r="1183" spans="2:3" x14ac:dyDescent="0.2">
      <c r="B1183" s="8"/>
      <c r="C1183" s="8"/>
    </row>
    <row r="1184" spans="2:3" x14ac:dyDescent="0.2">
      <c r="B1184" s="8"/>
      <c r="C1184" s="8"/>
    </row>
    <row r="1185" spans="2:3" x14ac:dyDescent="0.2">
      <c r="B1185" s="8"/>
      <c r="C1185" s="8"/>
    </row>
    <row r="1186" spans="2:3" x14ac:dyDescent="0.2">
      <c r="B1186" s="8"/>
      <c r="C1186" s="8"/>
    </row>
    <row r="1187" spans="2:3" x14ac:dyDescent="0.2">
      <c r="B1187" s="8"/>
      <c r="C1187" s="8"/>
    </row>
    <row r="1188" spans="2:3" x14ac:dyDescent="0.2">
      <c r="B1188" s="8"/>
      <c r="C1188" s="8"/>
    </row>
    <row r="1189" spans="2:3" x14ac:dyDescent="0.2">
      <c r="B1189" s="8"/>
      <c r="C1189" s="8"/>
    </row>
    <row r="1190" spans="2:3" x14ac:dyDescent="0.2">
      <c r="B1190" s="8"/>
      <c r="C1190" s="8"/>
    </row>
    <row r="1191" spans="2:3" x14ac:dyDescent="0.2">
      <c r="B1191" s="8"/>
      <c r="C1191" s="8"/>
    </row>
    <row r="1192" spans="2:3" x14ac:dyDescent="0.2">
      <c r="B1192" s="8"/>
      <c r="C1192" s="8"/>
    </row>
    <row r="1193" spans="2:3" x14ac:dyDescent="0.2">
      <c r="B1193" s="8"/>
      <c r="C1193" s="8"/>
    </row>
    <row r="1194" spans="2:3" x14ac:dyDescent="0.2">
      <c r="B1194" s="8"/>
      <c r="C1194" s="8"/>
    </row>
    <row r="1195" spans="2:3" x14ac:dyDescent="0.2">
      <c r="B1195" s="8"/>
      <c r="C1195" s="8"/>
    </row>
    <row r="1196" spans="2:3" x14ac:dyDescent="0.2">
      <c r="B1196" s="8"/>
      <c r="C1196" s="8"/>
    </row>
    <row r="1197" spans="2:3" x14ac:dyDescent="0.2">
      <c r="B1197" s="8"/>
      <c r="C1197" s="8"/>
    </row>
    <row r="1198" spans="2:3" x14ac:dyDescent="0.2">
      <c r="B1198" s="8"/>
      <c r="C1198" s="8"/>
    </row>
    <row r="1199" spans="2:3" x14ac:dyDescent="0.2">
      <c r="B1199" s="8"/>
      <c r="C1199" s="8"/>
    </row>
    <row r="1200" spans="2:3" x14ac:dyDescent="0.2">
      <c r="B1200" s="8"/>
      <c r="C1200" s="8"/>
    </row>
    <row r="1201" spans="2:3" x14ac:dyDescent="0.2">
      <c r="B1201" s="8"/>
      <c r="C1201" s="8"/>
    </row>
    <row r="1202" spans="2:3" x14ac:dyDescent="0.2">
      <c r="B1202" s="8"/>
      <c r="C1202" s="8"/>
    </row>
    <row r="1203" spans="2:3" x14ac:dyDescent="0.2">
      <c r="B1203" s="8"/>
      <c r="C1203" s="8"/>
    </row>
    <row r="1204" spans="2:3" x14ac:dyDescent="0.2">
      <c r="B1204" s="8"/>
      <c r="C1204" s="8"/>
    </row>
    <row r="1205" spans="2:3" x14ac:dyDescent="0.2">
      <c r="B1205" s="8"/>
      <c r="C1205" s="8"/>
    </row>
    <row r="1206" spans="2:3" x14ac:dyDescent="0.2">
      <c r="B1206" s="8"/>
      <c r="C1206" s="8"/>
    </row>
    <row r="1207" spans="2:3" x14ac:dyDescent="0.2">
      <c r="B1207" s="8"/>
      <c r="C1207" s="8"/>
    </row>
    <row r="1208" spans="2:3" x14ac:dyDescent="0.2">
      <c r="B1208" s="8"/>
      <c r="C1208" s="8"/>
    </row>
    <row r="1209" spans="2:3" x14ac:dyDescent="0.2">
      <c r="B1209" s="8"/>
      <c r="C1209" s="8"/>
    </row>
    <row r="1210" spans="2:3" x14ac:dyDescent="0.2">
      <c r="B1210" s="8"/>
      <c r="C1210" s="8"/>
    </row>
    <row r="1211" spans="2:3" x14ac:dyDescent="0.2">
      <c r="B1211" s="8"/>
      <c r="C1211" s="8"/>
    </row>
    <row r="1212" spans="2:3" x14ac:dyDescent="0.2">
      <c r="B1212" s="8"/>
      <c r="C1212" s="8"/>
    </row>
    <row r="1213" spans="2:3" x14ac:dyDescent="0.2">
      <c r="B1213" s="8"/>
      <c r="C1213" s="8"/>
    </row>
    <row r="1214" spans="2:3" x14ac:dyDescent="0.2">
      <c r="B1214" s="8"/>
      <c r="C1214" s="8"/>
    </row>
    <row r="1215" spans="2:3" x14ac:dyDescent="0.2">
      <c r="B1215" s="8"/>
      <c r="C1215" s="8"/>
    </row>
    <row r="1216" spans="2:3" x14ac:dyDescent="0.2">
      <c r="B1216" s="8"/>
      <c r="C1216" s="8"/>
    </row>
    <row r="1217" spans="2:3" x14ac:dyDescent="0.2">
      <c r="B1217" s="8"/>
      <c r="C1217" s="8"/>
    </row>
    <row r="1218" spans="2:3" x14ac:dyDescent="0.2">
      <c r="B1218" s="8"/>
      <c r="C1218" s="8"/>
    </row>
    <row r="1219" spans="2:3" x14ac:dyDescent="0.2">
      <c r="B1219" s="8"/>
      <c r="C1219" s="8"/>
    </row>
    <row r="1220" spans="2:3" x14ac:dyDescent="0.2">
      <c r="B1220" s="8"/>
      <c r="C1220" s="8"/>
    </row>
    <row r="1221" spans="2:3" x14ac:dyDescent="0.2">
      <c r="B1221" s="8"/>
      <c r="C1221" s="8"/>
    </row>
    <row r="1222" spans="2:3" x14ac:dyDescent="0.2">
      <c r="B1222" s="8"/>
      <c r="C1222" s="8"/>
    </row>
    <row r="1223" spans="2:3" x14ac:dyDescent="0.2">
      <c r="B1223" s="8"/>
      <c r="C1223" s="8"/>
    </row>
    <row r="1224" spans="2:3" x14ac:dyDescent="0.2">
      <c r="B1224" s="8"/>
      <c r="C1224" s="8"/>
    </row>
    <row r="1225" spans="2:3" x14ac:dyDescent="0.2">
      <c r="B1225" s="8"/>
      <c r="C1225" s="8"/>
    </row>
    <row r="1226" spans="2:3" x14ac:dyDescent="0.2">
      <c r="B1226" s="8"/>
      <c r="C1226" s="8"/>
    </row>
    <row r="1227" spans="2:3" x14ac:dyDescent="0.2">
      <c r="B1227" s="8"/>
      <c r="C1227" s="8"/>
    </row>
    <row r="1228" spans="2:3" x14ac:dyDescent="0.2">
      <c r="B1228" s="8"/>
      <c r="C1228" s="8"/>
    </row>
    <row r="1229" spans="2:3" x14ac:dyDescent="0.2">
      <c r="B1229" s="8"/>
      <c r="C1229" s="8"/>
    </row>
    <row r="1230" spans="2:3" x14ac:dyDescent="0.2">
      <c r="B1230" s="8"/>
      <c r="C1230" s="8"/>
    </row>
    <row r="1231" spans="2:3" x14ac:dyDescent="0.2">
      <c r="B1231" s="8"/>
      <c r="C1231" s="8"/>
    </row>
    <row r="1232" spans="2:3" x14ac:dyDescent="0.2">
      <c r="B1232" s="8"/>
      <c r="C1232" s="8"/>
    </row>
    <row r="1233" spans="2:3" x14ac:dyDescent="0.2">
      <c r="B1233" s="8"/>
      <c r="C1233" s="8"/>
    </row>
    <row r="1234" spans="2:3" x14ac:dyDescent="0.2">
      <c r="B1234" s="8"/>
      <c r="C1234" s="8"/>
    </row>
    <row r="1235" spans="2:3" x14ac:dyDescent="0.2">
      <c r="B1235" s="8"/>
      <c r="C1235" s="8"/>
    </row>
    <row r="1236" spans="2:3" x14ac:dyDescent="0.2">
      <c r="B1236" s="8"/>
      <c r="C1236" s="8"/>
    </row>
    <row r="1237" spans="2:3" x14ac:dyDescent="0.2">
      <c r="B1237" s="8"/>
      <c r="C1237" s="8"/>
    </row>
    <row r="1238" spans="2:3" x14ac:dyDescent="0.2">
      <c r="B1238" s="8"/>
      <c r="C1238" s="8"/>
    </row>
    <row r="1239" spans="2:3" x14ac:dyDescent="0.2">
      <c r="B1239" s="8"/>
      <c r="C1239" s="8"/>
    </row>
    <row r="1240" spans="2:3" x14ac:dyDescent="0.2">
      <c r="B1240" s="8"/>
      <c r="C1240" s="8"/>
    </row>
    <row r="1241" spans="2:3" x14ac:dyDescent="0.2">
      <c r="B1241" s="8"/>
      <c r="C1241" s="8"/>
    </row>
    <row r="1242" spans="2:3" x14ac:dyDescent="0.2">
      <c r="B1242" s="8"/>
      <c r="C1242" s="8"/>
    </row>
    <row r="1243" spans="2:3" x14ac:dyDescent="0.2">
      <c r="B1243" s="8"/>
      <c r="C1243" s="8"/>
    </row>
    <row r="1244" spans="2:3" x14ac:dyDescent="0.2">
      <c r="B1244" s="8"/>
      <c r="C1244" s="8"/>
    </row>
    <row r="1245" spans="2:3" x14ac:dyDescent="0.2">
      <c r="B1245" s="8"/>
      <c r="C1245" s="8"/>
    </row>
    <row r="1246" spans="2:3" x14ac:dyDescent="0.2">
      <c r="B1246" s="8"/>
      <c r="C1246" s="8"/>
    </row>
    <row r="1247" spans="2:3" x14ac:dyDescent="0.2">
      <c r="B1247" s="8"/>
      <c r="C1247" s="8"/>
    </row>
    <row r="1248" spans="2:3" x14ac:dyDescent="0.2">
      <c r="B1248" s="8"/>
      <c r="C1248" s="8"/>
    </row>
    <row r="1249" spans="2:3" x14ac:dyDescent="0.2">
      <c r="B1249" s="8"/>
      <c r="C1249" s="8"/>
    </row>
    <row r="1250" spans="2:3" x14ac:dyDescent="0.2">
      <c r="B1250" s="8"/>
      <c r="C1250" s="8"/>
    </row>
    <row r="1251" spans="2:3" x14ac:dyDescent="0.2">
      <c r="B1251" s="8"/>
      <c r="C1251" s="8"/>
    </row>
    <row r="1252" spans="2:3" x14ac:dyDescent="0.2">
      <c r="B1252" s="8"/>
      <c r="C1252" s="8"/>
    </row>
    <row r="1253" spans="2:3" x14ac:dyDescent="0.2">
      <c r="B1253" s="8"/>
      <c r="C1253" s="8"/>
    </row>
    <row r="1254" spans="2:3" x14ac:dyDescent="0.2">
      <c r="B1254" s="8"/>
      <c r="C1254" s="8"/>
    </row>
    <row r="1255" spans="2:3" x14ac:dyDescent="0.2">
      <c r="B1255" s="8"/>
      <c r="C1255" s="8"/>
    </row>
    <row r="1256" spans="2:3" x14ac:dyDescent="0.2">
      <c r="B1256" s="8"/>
      <c r="C1256" s="8"/>
    </row>
    <row r="1257" spans="2:3" x14ac:dyDescent="0.2">
      <c r="B1257" s="8"/>
      <c r="C1257" s="8"/>
    </row>
    <row r="1258" spans="2:3" x14ac:dyDescent="0.2">
      <c r="B1258" s="8"/>
      <c r="C1258" s="8"/>
    </row>
    <row r="1259" spans="2:3" x14ac:dyDescent="0.2">
      <c r="B1259" s="8"/>
      <c r="C1259" s="8"/>
    </row>
    <row r="1260" spans="2:3" x14ac:dyDescent="0.2">
      <c r="B1260" s="8"/>
      <c r="C1260" s="8"/>
    </row>
    <row r="1261" spans="2:3" x14ac:dyDescent="0.2">
      <c r="B1261" s="8"/>
      <c r="C1261" s="8"/>
    </row>
    <row r="1262" spans="2:3" x14ac:dyDescent="0.2">
      <c r="B1262" s="8"/>
      <c r="C1262" s="8"/>
    </row>
    <row r="1263" spans="2:3" x14ac:dyDescent="0.2">
      <c r="B1263" s="8"/>
      <c r="C1263" s="8"/>
    </row>
    <row r="1264" spans="2:3" x14ac:dyDescent="0.2">
      <c r="B1264" s="8"/>
      <c r="C1264" s="8"/>
    </row>
    <row r="1265" spans="2:3" x14ac:dyDescent="0.2">
      <c r="B1265" s="8"/>
      <c r="C1265" s="8"/>
    </row>
    <row r="1266" spans="2:3" x14ac:dyDescent="0.2">
      <c r="B1266" s="8"/>
      <c r="C1266" s="8"/>
    </row>
    <row r="1267" spans="2:3" x14ac:dyDescent="0.2">
      <c r="B1267" s="8"/>
      <c r="C1267" s="8"/>
    </row>
    <row r="1268" spans="2:3" x14ac:dyDescent="0.2">
      <c r="B1268" s="8"/>
      <c r="C1268" s="8"/>
    </row>
    <row r="1269" spans="2:3" x14ac:dyDescent="0.2">
      <c r="B1269" s="8"/>
      <c r="C1269" s="8"/>
    </row>
    <row r="1270" spans="2:3" x14ac:dyDescent="0.2">
      <c r="B1270" s="8"/>
      <c r="C1270" s="8"/>
    </row>
    <row r="1271" spans="2:3" x14ac:dyDescent="0.2">
      <c r="B1271" s="8"/>
      <c r="C1271" s="8"/>
    </row>
    <row r="1272" spans="2:3" x14ac:dyDescent="0.2">
      <c r="B1272" s="8"/>
      <c r="C1272" s="8"/>
    </row>
    <row r="1273" spans="2:3" x14ac:dyDescent="0.2">
      <c r="B1273" s="8"/>
      <c r="C1273" s="8"/>
    </row>
    <row r="1274" spans="2:3" x14ac:dyDescent="0.2">
      <c r="B1274" s="8"/>
      <c r="C1274" s="8"/>
    </row>
    <row r="1275" spans="2:3" x14ac:dyDescent="0.2">
      <c r="B1275" s="8"/>
      <c r="C1275" s="8"/>
    </row>
    <row r="1276" spans="2:3" x14ac:dyDescent="0.2">
      <c r="B1276" s="8"/>
      <c r="C1276" s="8"/>
    </row>
    <row r="1277" spans="2:3" x14ac:dyDescent="0.2">
      <c r="B1277" s="8"/>
      <c r="C1277" s="8"/>
    </row>
    <row r="1278" spans="2:3" x14ac:dyDescent="0.2">
      <c r="B1278" s="8"/>
      <c r="C1278" s="8"/>
    </row>
    <row r="1279" spans="2:3" x14ac:dyDescent="0.2">
      <c r="B1279" s="8"/>
      <c r="C1279" s="8"/>
    </row>
    <row r="1280" spans="2:3" x14ac:dyDescent="0.2">
      <c r="B1280" s="8"/>
      <c r="C1280" s="8"/>
    </row>
    <row r="1281" spans="2:3" x14ac:dyDescent="0.2">
      <c r="B1281" s="8"/>
      <c r="C1281" s="8"/>
    </row>
    <row r="1282" spans="2:3" x14ac:dyDescent="0.2">
      <c r="B1282" s="8"/>
      <c r="C1282" s="8"/>
    </row>
    <row r="1283" spans="2:3" x14ac:dyDescent="0.2">
      <c r="B1283" s="8"/>
      <c r="C1283" s="8"/>
    </row>
    <row r="1284" spans="2:3" x14ac:dyDescent="0.2">
      <c r="B1284" s="8"/>
      <c r="C1284" s="8"/>
    </row>
    <row r="1285" spans="2:3" x14ac:dyDescent="0.2">
      <c r="B1285" s="8"/>
      <c r="C1285" s="8"/>
    </row>
    <row r="1286" spans="2:3" x14ac:dyDescent="0.2">
      <c r="B1286" s="8"/>
      <c r="C1286" s="8"/>
    </row>
    <row r="1287" spans="2:3" x14ac:dyDescent="0.2">
      <c r="B1287" s="8"/>
      <c r="C1287" s="8"/>
    </row>
    <row r="1288" spans="2:3" x14ac:dyDescent="0.2">
      <c r="B1288" s="8"/>
      <c r="C1288" s="8"/>
    </row>
    <row r="1289" spans="2:3" x14ac:dyDescent="0.2">
      <c r="B1289" s="8"/>
      <c r="C1289" s="8"/>
    </row>
    <row r="1290" spans="2:3" x14ac:dyDescent="0.2">
      <c r="B1290" s="8"/>
      <c r="C1290" s="8"/>
    </row>
    <row r="1291" spans="2:3" x14ac:dyDescent="0.2">
      <c r="B1291" s="8"/>
      <c r="C1291" s="8"/>
    </row>
    <row r="1292" spans="2:3" x14ac:dyDescent="0.2">
      <c r="B1292" s="8"/>
      <c r="C1292" s="8"/>
    </row>
    <row r="1293" spans="2:3" x14ac:dyDescent="0.2">
      <c r="B1293" s="8"/>
      <c r="C1293" s="8"/>
    </row>
    <row r="1294" spans="2:3" x14ac:dyDescent="0.2">
      <c r="B1294" s="8"/>
      <c r="C1294" s="8"/>
    </row>
    <row r="1295" spans="2:3" x14ac:dyDescent="0.2">
      <c r="B1295" s="8"/>
      <c r="C1295" s="8"/>
    </row>
    <row r="1296" spans="2:3" x14ac:dyDescent="0.2">
      <c r="B1296" s="8"/>
      <c r="C1296" s="8"/>
    </row>
    <row r="1297" spans="2:3" x14ac:dyDescent="0.2">
      <c r="B1297" s="8"/>
      <c r="C1297" s="8"/>
    </row>
    <row r="1298" spans="2:3" x14ac:dyDescent="0.2">
      <c r="B1298" s="8"/>
      <c r="C1298" s="8"/>
    </row>
    <row r="1299" spans="2:3" x14ac:dyDescent="0.2">
      <c r="B1299" s="8"/>
      <c r="C1299" s="8"/>
    </row>
    <row r="1300" spans="2:3" x14ac:dyDescent="0.2">
      <c r="B1300" s="8"/>
      <c r="C1300" s="8"/>
    </row>
    <row r="1301" spans="2:3" x14ac:dyDescent="0.2">
      <c r="B1301" s="8"/>
      <c r="C1301" s="8"/>
    </row>
    <row r="1302" spans="2:3" x14ac:dyDescent="0.2">
      <c r="B1302" s="8"/>
      <c r="C1302" s="8"/>
    </row>
    <row r="1303" spans="2:3" x14ac:dyDescent="0.2">
      <c r="B1303" s="8"/>
      <c r="C1303" s="8"/>
    </row>
    <row r="1304" spans="2:3" x14ac:dyDescent="0.2">
      <c r="B1304" s="8"/>
      <c r="C1304" s="8"/>
    </row>
    <row r="1305" spans="2:3" x14ac:dyDescent="0.2">
      <c r="B1305" s="8"/>
      <c r="C1305" s="8"/>
    </row>
    <row r="1306" spans="2:3" x14ac:dyDescent="0.2">
      <c r="B1306" s="8"/>
      <c r="C1306" s="8"/>
    </row>
    <row r="1307" spans="2:3" x14ac:dyDescent="0.2">
      <c r="B1307" s="8"/>
      <c r="C1307" s="8"/>
    </row>
    <row r="1308" spans="2:3" x14ac:dyDescent="0.2">
      <c r="B1308" s="8"/>
      <c r="C1308" s="8"/>
    </row>
    <row r="1309" spans="2:3" x14ac:dyDescent="0.2">
      <c r="B1309" s="8"/>
      <c r="C1309" s="8"/>
    </row>
    <row r="1310" spans="2:3" x14ac:dyDescent="0.2">
      <c r="B1310" s="8"/>
      <c r="C1310" s="8"/>
    </row>
    <row r="1311" spans="2:3" x14ac:dyDescent="0.2">
      <c r="B1311" s="8"/>
      <c r="C1311" s="8"/>
    </row>
    <row r="1312" spans="2:3" x14ac:dyDescent="0.2">
      <c r="B1312" s="8"/>
      <c r="C1312" s="8"/>
    </row>
    <row r="1313" spans="2:3" x14ac:dyDescent="0.2">
      <c r="B1313" s="8"/>
      <c r="C1313" s="8"/>
    </row>
    <row r="1314" spans="2:3" x14ac:dyDescent="0.2">
      <c r="B1314" s="8"/>
      <c r="C1314" s="8"/>
    </row>
    <row r="1315" spans="2:3" x14ac:dyDescent="0.2">
      <c r="B1315" s="8"/>
      <c r="C1315" s="8"/>
    </row>
    <row r="1316" spans="2:3" x14ac:dyDescent="0.2">
      <c r="B1316" s="8"/>
      <c r="C1316" s="8"/>
    </row>
    <row r="1317" spans="2:3" x14ac:dyDescent="0.2">
      <c r="B1317" s="8"/>
      <c r="C1317" s="8"/>
    </row>
    <row r="1318" spans="2:3" x14ac:dyDescent="0.2">
      <c r="B1318" s="8"/>
      <c r="C1318" s="8"/>
    </row>
    <row r="1319" spans="2:3" x14ac:dyDescent="0.2">
      <c r="B1319" s="8"/>
      <c r="C1319" s="8"/>
    </row>
    <row r="1320" spans="2:3" x14ac:dyDescent="0.2">
      <c r="B1320" s="8"/>
      <c r="C1320" s="8"/>
    </row>
    <row r="1321" spans="2:3" x14ac:dyDescent="0.2">
      <c r="B1321" s="8"/>
      <c r="C1321" s="8"/>
    </row>
    <row r="1322" spans="2:3" x14ac:dyDescent="0.2">
      <c r="B1322" s="8"/>
      <c r="C1322" s="8"/>
    </row>
    <row r="1323" spans="2:3" x14ac:dyDescent="0.2">
      <c r="B1323" s="8"/>
      <c r="C1323" s="8"/>
    </row>
    <row r="1324" spans="2:3" x14ac:dyDescent="0.2">
      <c r="B1324" s="8"/>
      <c r="C1324" s="8"/>
    </row>
    <row r="1325" spans="2:3" x14ac:dyDescent="0.2">
      <c r="B1325" s="8"/>
      <c r="C1325" s="8"/>
    </row>
    <row r="1326" spans="2:3" x14ac:dyDescent="0.2">
      <c r="B1326" s="8"/>
      <c r="C1326" s="8"/>
    </row>
    <row r="1327" spans="2:3" x14ac:dyDescent="0.2">
      <c r="B1327" s="8"/>
      <c r="C1327" s="8"/>
    </row>
    <row r="1328" spans="2:3" x14ac:dyDescent="0.2">
      <c r="B1328" s="8"/>
      <c r="C1328" s="8"/>
    </row>
    <row r="1329" spans="2:3" x14ac:dyDescent="0.2">
      <c r="B1329" s="8"/>
      <c r="C1329" s="8"/>
    </row>
    <row r="1330" spans="2:3" x14ac:dyDescent="0.2">
      <c r="B1330" s="8"/>
      <c r="C1330" s="8"/>
    </row>
    <row r="1331" spans="2:3" x14ac:dyDescent="0.2">
      <c r="B1331" s="8"/>
      <c r="C1331" s="8"/>
    </row>
    <row r="1332" spans="2:3" x14ac:dyDescent="0.2">
      <c r="B1332" s="8"/>
      <c r="C1332" s="8"/>
    </row>
    <row r="1333" spans="2:3" x14ac:dyDescent="0.2">
      <c r="B1333" s="8"/>
      <c r="C1333" s="8"/>
    </row>
    <row r="1334" spans="2:3" x14ac:dyDescent="0.2">
      <c r="B1334" s="8"/>
      <c r="C1334" s="8"/>
    </row>
    <row r="1335" spans="2:3" x14ac:dyDescent="0.2">
      <c r="B1335" s="8"/>
      <c r="C1335" s="8"/>
    </row>
    <row r="1336" spans="2:3" x14ac:dyDescent="0.2">
      <c r="B1336" s="8"/>
      <c r="C1336" s="8"/>
    </row>
    <row r="1337" spans="2:3" x14ac:dyDescent="0.2">
      <c r="B1337" s="8"/>
      <c r="C1337" s="8"/>
    </row>
    <row r="1338" spans="2:3" x14ac:dyDescent="0.2">
      <c r="B1338" s="8"/>
      <c r="C1338" s="8"/>
    </row>
    <row r="1339" spans="2:3" x14ac:dyDescent="0.2">
      <c r="B1339" s="8"/>
      <c r="C1339" s="8"/>
    </row>
    <row r="1340" spans="2:3" x14ac:dyDescent="0.2">
      <c r="B1340" s="8"/>
      <c r="C1340" s="8"/>
    </row>
    <row r="1341" spans="2:3" x14ac:dyDescent="0.2">
      <c r="B1341" s="8"/>
      <c r="C1341" s="8"/>
    </row>
    <row r="1342" spans="2:3" x14ac:dyDescent="0.2">
      <c r="B1342" s="8"/>
      <c r="C1342" s="8"/>
    </row>
    <row r="1343" spans="2:3" x14ac:dyDescent="0.2">
      <c r="B1343" s="8"/>
      <c r="C1343" s="8"/>
    </row>
    <row r="1344" spans="2:3" x14ac:dyDescent="0.2">
      <c r="B1344" s="8"/>
      <c r="C1344" s="8"/>
    </row>
    <row r="1345" spans="2:3" x14ac:dyDescent="0.2">
      <c r="B1345" s="8"/>
      <c r="C1345" s="8"/>
    </row>
    <row r="1346" spans="2:3" x14ac:dyDescent="0.2">
      <c r="B1346" s="8"/>
      <c r="C1346" s="8"/>
    </row>
    <row r="1347" spans="2:3" x14ac:dyDescent="0.2">
      <c r="B1347" s="8"/>
      <c r="C1347" s="8"/>
    </row>
    <row r="1348" spans="2:3" x14ac:dyDescent="0.2">
      <c r="B1348" s="8"/>
      <c r="C1348" s="8"/>
    </row>
    <row r="1349" spans="2:3" x14ac:dyDescent="0.2">
      <c r="B1349" s="8"/>
      <c r="C1349" s="8"/>
    </row>
    <row r="1350" spans="2:3" x14ac:dyDescent="0.2">
      <c r="B1350" s="8"/>
      <c r="C1350" s="8"/>
    </row>
    <row r="1351" spans="2:3" x14ac:dyDescent="0.2">
      <c r="B1351" s="8"/>
      <c r="C1351" s="8"/>
    </row>
    <row r="1352" spans="2:3" x14ac:dyDescent="0.2">
      <c r="B1352" s="8"/>
      <c r="C1352" s="8"/>
    </row>
    <row r="1353" spans="2:3" x14ac:dyDescent="0.2">
      <c r="B1353" s="8"/>
      <c r="C1353" s="8"/>
    </row>
    <row r="1354" spans="2:3" x14ac:dyDescent="0.2">
      <c r="B1354" s="8"/>
      <c r="C1354" s="8"/>
    </row>
    <row r="1355" spans="2:3" x14ac:dyDescent="0.2">
      <c r="B1355" s="8"/>
      <c r="C1355" s="8"/>
    </row>
    <row r="1356" spans="2:3" x14ac:dyDescent="0.2">
      <c r="B1356" s="8"/>
      <c r="C1356" s="8"/>
    </row>
    <row r="1357" spans="2:3" x14ac:dyDescent="0.2">
      <c r="B1357" s="8"/>
      <c r="C1357" s="8"/>
    </row>
    <row r="1358" spans="2:3" x14ac:dyDescent="0.2">
      <c r="B1358" s="8"/>
      <c r="C1358" s="8"/>
    </row>
    <row r="1359" spans="2:3" x14ac:dyDescent="0.2">
      <c r="B1359" s="8"/>
      <c r="C1359" s="8"/>
    </row>
    <row r="1360" spans="2:3" x14ac:dyDescent="0.2">
      <c r="B1360" s="8"/>
      <c r="C1360" s="8"/>
    </row>
    <row r="1361" spans="2:3" x14ac:dyDescent="0.2">
      <c r="B1361" s="8"/>
      <c r="C1361" s="8"/>
    </row>
    <row r="1362" spans="2:3" x14ac:dyDescent="0.2">
      <c r="B1362" s="8"/>
      <c r="C1362" s="8"/>
    </row>
    <row r="1363" spans="2:3" x14ac:dyDescent="0.2">
      <c r="B1363" s="8"/>
      <c r="C1363" s="8"/>
    </row>
    <row r="1364" spans="2:3" x14ac:dyDescent="0.2">
      <c r="B1364" s="8"/>
      <c r="C1364" s="8"/>
    </row>
    <row r="1365" spans="2:3" x14ac:dyDescent="0.2">
      <c r="B1365" s="8"/>
      <c r="C1365" s="8"/>
    </row>
    <row r="1366" spans="2:3" x14ac:dyDescent="0.2">
      <c r="B1366" s="8"/>
      <c r="C1366" s="8"/>
    </row>
    <row r="1367" spans="2:3" x14ac:dyDescent="0.2">
      <c r="B1367" s="8"/>
      <c r="C1367" s="8"/>
    </row>
    <row r="1368" spans="2:3" x14ac:dyDescent="0.2">
      <c r="B1368" s="8"/>
      <c r="C1368" s="8"/>
    </row>
    <row r="1369" spans="2:3" x14ac:dyDescent="0.2">
      <c r="B1369" s="8"/>
      <c r="C1369" s="8"/>
    </row>
    <row r="1370" spans="2:3" x14ac:dyDescent="0.2">
      <c r="B1370" s="8"/>
      <c r="C1370" s="8"/>
    </row>
    <row r="1371" spans="2:3" x14ac:dyDescent="0.2">
      <c r="B1371" s="8"/>
      <c r="C1371" s="8"/>
    </row>
    <row r="1372" spans="2:3" x14ac:dyDescent="0.2">
      <c r="B1372" s="8"/>
      <c r="C1372" s="8"/>
    </row>
    <row r="1373" spans="2:3" x14ac:dyDescent="0.2">
      <c r="B1373" s="8"/>
      <c r="C1373" s="8"/>
    </row>
    <row r="1374" spans="2:3" x14ac:dyDescent="0.2">
      <c r="B1374" s="8"/>
      <c r="C1374" s="8"/>
    </row>
    <row r="1375" spans="2:3" x14ac:dyDescent="0.2">
      <c r="B1375" s="8"/>
      <c r="C1375" s="8"/>
    </row>
    <row r="1376" spans="2:3" x14ac:dyDescent="0.2">
      <c r="B1376" s="8"/>
      <c r="C1376" s="8"/>
    </row>
    <row r="1377" spans="2:3" x14ac:dyDescent="0.2">
      <c r="B1377" s="8"/>
      <c r="C1377" s="8"/>
    </row>
    <row r="1378" spans="2:3" x14ac:dyDescent="0.2">
      <c r="B1378" s="8"/>
      <c r="C1378" s="8"/>
    </row>
    <row r="1379" spans="2:3" x14ac:dyDescent="0.2">
      <c r="B1379" s="8"/>
      <c r="C1379" s="8"/>
    </row>
    <row r="1380" spans="2:3" x14ac:dyDescent="0.2">
      <c r="B1380" s="8"/>
      <c r="C1380" s="8"/>
    </row>
    <row r="1381" spans="2:3" x14ac:dyDescent="0.2">
      <c r="B1381" s="8"/>
      <c r="C1381" s="8"/>
    </row>
    <row r="1382" spans="2:3" x14ac:dyDescent="0.2">
      <c r="B1382" s="8"/>
      <c r="C1382" s="8"/>
    </row>
    <row r="1383" spans="2:3" x14ac:dyDescent="0.2">
      <c r="B1383" s="8"/>
      <c r="C1383" s="8"/>
    </row>
    <row r="1384" spans="2:3" x14ac:dyDescent="0.2">
      <c r="B1384" s="8"/>
      <c r="C1384" s="8"/>
    </row>
    <row r="1385" spans="2:3" x14ac:dyDescent="0.2">
      <c r="B1385" s="8"/>
      <c r="C1385" s="8"/>
    </row>
    <row r="1386" spans="2:3" x14ac:dyDescent="0.2">
      <c r="B1386" s="8"/>
      <c r="C1386" s="8"/>
    </row>
    <row r="1387" spans="2:3" x14ac:dyDescent="0.2">
      <c r="B1387" s="8"/>
      <c r="C1387" s="8"/>
    </row>
    <row r="1388" spans="2:3" x14ac:dyDescent="0.2">
      <c r="B1388" s="8"/>
      <c r="C1388" s="8"/>
    </row>
    <row r="1389" spans="2:3" x14ac:dyDescent="0.2">
      <c r="B1389" s="8"/>
      <c r="C1389" s="8"/>
    </row>
    <row r="1390" spans="2:3" x14ac:dyDescent="0.2">
      <c r="B1390" s="8"/>
      <c r="C1390" s="8"/>
    </row>
    <row r="1391" spans="2:3" x14ac:dyDescent="0.2">
      <c r="B1391" s="8"/>
      <c r="C1391" s="8"/>
    </row>
    <row r="1392" spans="2:3" x14ac:dyDescent="0.2">
      <c r="B1392" s="8"/>
      <c r="C1392" s="8"/>
    </row>
    <row r="1393" spans="2:3" x14ac:dyDescent="0.2">
      <c r="B1393" s="8"/>
      <c r="C1393" s="8"/>
    </row>
    <row r="1394" spans="2:3" x14ac:dyDescent="0.2">
      <c r="B1394" s="8"/>
      <c r="C1394" s="8"/>
    </row>
    <row r="1395" spans="2:3" x14ac:dyDescent="0.2">
      <c r="B1395" s="8"/>
      <c r="C1395" s="8"/>
    </row>
    <row r="1396" spans="2:3" x14ac:dyDescent="0.2">
      <c r="B1396" s="8"/>
      <c r="C1396" s="8"/>
    </row>
    <row r="1397" spans="2:3" x14ac:dyDescent="0.2">
      <c r="B1397" s="8"/>
      <c r="C1397" s="8"/>
    </row>
    <row r="1398" spans="2:3" x14ac:dyDescent="0.2">
      <c r="B1398" s="8"/>
      <c r="C1398" s="8"/>
    </row>
    <row r="1399" spans="2:3" x14ac:dyDescent="0.2">
      <c r="B1399" s="8"/>
      <c r="C1399" s="8"/>
    </row>
    <row r="1400" spans="2:3" x14ac:dyDescent="0.2">
      <c r="B1400" s="8"/>
      <c r="C1400" s="8"/>
    </row>
    <row r="1401" spans="2:3" x14ac:dyDescent="0.2">
      <c r="B1401" s="8"/>
      <c r="C1401" s="8"/>
    </row>
    <row r="1402" spans="2:3" x14ac:dyDescent="0.2">
      <c r="B1402" s="8"/>
      <c r="C1402" s="8"/>
    </row>
    <row r="1403" spans="2:3" x14ac:dyDescent="0.2">
      <c r="B1403" s="8"/>
      <c r="C1403" s="8"/>
    </row>
    <row r="1404" spans="2:3" x14ac:dyDescent="0.2">
      <c r="B1404" s="8"/>
      <c r="C1404" s="8"/>
    </row>
    <row r="1405" spans="2:3" x14ac:dyDescent="0.2">
      <c r="B1405" s="8"/>
      <c r="C1405" s="8"/>
    </row>
    <row r="1406" spans="2:3" x14ac:dyDescent="0.2">
      <c r="B1406" s="8"/>
      <c r="C1406" s="8"/>
    </row>
    <row r="1407" spans="2:3" x14ac:dyDescent="0.2">
      <c r="B1407" s="8"/>
      <c r="C1407" s="8"/>
    </row>
    <row r="1408" spans="2:3" x14ac:dyDescent="0.2">
      <c r="B1408" s="8"/>
      <c r="C1408" s="8"/>
    </row>
    <row r="1409" spans="2:3" x14ac:dyDescent="0.2">
      <c r="B1409" s="8"/>
      <c r="C1409" s="8"/>
    </row>
    <row r="1410" spans="2:3" x14ac:dyDescent="0.2">
      <c r="B1410" s="8"/>
      <c r="C1410" s="8"/>
    </row>
    <row r="1411" spans="2:3" x14ac:dyDescent="0.2">
      <c r="B1411" s="8"/>
      <c r="C1411" s="8"/>
    </row>
    <row r="1412" spans="2:3" x14ac:dyDescent="0.2">
      <c r="B1412" s="8"/>
      <c r="C1412" s="8"/>
    </row>
    <row r="1413" spans="2:3" x14ac:dyDescent="0.2">
      <c r="B1413" s="8"/>
      <c r="C1413" s="8"/>
    </row>
    <row r="1414" spans="2:3" x14ac:dyDescent="0.2">
      <c r="B1414" s="8"/>
      <c r="C1414" s="8"/>
    </row>
    <row r="1415" spans="2:3" x14ac:dyDescent="0.2">
      <c r="B1415" s="8"/>
      <c r="C1415" s="8"/>
    </row>
    <row r="1416" spans="2:3" x14ac:dyDescent="0.2">
      <c r="B1416" s="8"/>
      <c r="C1416" s="8"/>
    </row>
    <row r="1417" spans="2:3" x14ac:dyDescent="0.2">
      <c r="B1417" s="8"/>
      <c r="C1417" s="8"/>
    </row>
    <row r="1418" spans="2:3" x14ac:dyDescent="0.2">
      <c r="B1418" s="8"/>
      <c r="C1418" s="8"/>
    </row>
  </sheetData>
  <sheetProtection algorithmName="SHA-512" hashValue="5DIKT1+uO4PlV3K/IUl6OywfiDIPutmjqWBkKwlohGWaadIgox+nW+fV3A4WIYnU6ZdcPZjC+5uD/Ahi7KTIjg==" saltValue="lLPD8n9syX+NvVE/tPUiIQ==" spinCount="100000" sheet="1" objects="1" scenarios="1"/>
  <autoFilter ref="A9:BP303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9">
    <mergeCell ref="U7:U8"/>
    <mergeCell ref="H7:H8"/>
    <mergeCell ref="I7:R7"/>
    <mergeCell ref="V7:AE7"/>
    <mergeCell ref="BC7:BL7"/>
    <mergeCell ref="AU7:AU8"/>
    <mergeCell ref="AV7:AY7"/>
    <mergeCell ref="AI7:AR7"/>
    <mergeCell ref="AH7:AH8"/>
    <mergeCell ref="A4:BN4"/>
    <mergeCell ref="B245:C245"/>
    <mergeCell ref="B251:C251"/>
    <mergeCell ref="B252:C252"/>
    <mergeCell ref="A6:A8"/>
    <mergeCell ref="BN6:BN8"/>
    <mergeCell ref="BM6:BM8"/>
    <mergeCell ref="F7:F8"/>
    <mergeCell ref="B244:C244"/>
    <mergeCell ref="B250:C250"/>
    <mergeCell ref="AS7:AS8"/>
    <mergeCell ref="B242:C242"/>
    <mergeCell ref="AG7:AG8"/>
    <mergeCell ref="D6:BL6"/>
    <mergeCell ref="BA7:BA8"/>
    <mergeCell ref="BB7:BB8"/>
    <mergeCell ref="B301:C301"/>
    <mergeCell ref="B261:C261"/>
    <mergeCell ref="AZ7:AZ8"/>
    <mergeCell ref="B246:C246"/>
    <mergeCell ref="B264:C264"/>
    <mergeCell ref="E7:E8"/>
    <mergeCell ref="B6:B8"/>
    <mergeCell ref="B247:C247"/>
    <mergeCell ref="B248:C248"/>
    <mergeCell ref="D7:D8"/>
    <mergeCell ref="S7:S8"/>
    <mergeCell ref="B259:C259"/>
    <mergeCell ref="B253:C253"/>
    <mergeCell ref="G7:G8"/>
    <mergeCell ref="AF7:AF8"/>
    <mergeCell ref="T7:T8"/>
    <mergeCell ref="B298:C298"/>
    <mergeCell ref="B300:C300"/>
    <mergeCell ref="AT7:AT8"/>
    <mergeCell ref="C6:C8"/>
    <mergeCell ref="B289:C289"/>
    <mergeCell ref="B291:C291"/>
    <mergeCell ref="B285:C285"/>
    <mergeCell ref="B273:C273"/>
    <mergeCell ref="B255:C255"/>
    <mergeCell ref="B257:C257"/>
    <mergeCell ref="B260:C260"/>
    <mergeCell ref="B265:C265"/>
    <mergeCell ref="B262:C262"/>
    <mergeCell ref="B288:C288"/>
    <mergeCell ref="B281:C281"/>
    <mergeCell ref="B297:C297"/>
    <mergeCell ref="B294:C294"/>
    <mergeCell ref="B293:C293"/>
    <mergeCell ref="B290:C290"/>
    <mergeCell ref="B284:C284"/>
    <mergeCell ref="B286:C286"/>
    <mergeCell ref="B282:C282"/>
    <mergeCell ref="B280:C280"/>
    <mergeCell ref="B274:C274"/>
    <mergeCell ref="B279:C279"/>
    <mergeCell ref="B271:C271"/>
    <mergeCell ref="B277:C277"/>
    <mergeCell ref="B256:C256"/>
    <mergeCell ref="B249:C249"/>
    <mergeCell ref="B263:C263"/>
    <mergeCell ref="B267:C267"/>
    <mergeCell ref="B272:C272"/>
    <mergeCell ref="B268:C268"/>
    <mergeCell ref="B269:C269"/>
    <mergeCell ref="B270:C270"/>
    <mergeCell ref="B266:C266"/>
    <mergeCell ref="B254:C254"/>
    <mergeCell ref="B258:C258"/>
  </mergeCells>
  <phoneticPr fontId="1" type="noConversion"/>
  <printOptions horizontalCentered="1" gridLines="1"/>
  <pageMargins left="0.39370078740157483" right="0.19685039370078741" top="0.59055118110236227" bottom="0.35433070866141736" header="0.11811023622047245" footer="0.15748031496062992"/>
  <pageSetup paperSize="9" scale="65" orientation="portrait" r:id="rId3"/>
  <headerFooter differentFirst="1">
    <oddFooter>&amp;L&amp;"Times New Roman,Regular"&amp;8&amp;D; &amp;T&amp;R&amp;"Times New Roman,Regular"&amp;8&amp;P (&amp;N)</oddFooter>
    <firstHeader>&amp;R &amp;"Times New Roman,Regular"&amp;9 2.pielikums Jūrmalas pilsētas domes
2020.gada 27.marta saistošajiem noteikumiem Nr.9
(protokols Nr.5, 6.punkts)</firstHeader>
  </headerFooter>
  <ignoredErrors>
    <ignoredError sqref="H12:H23 H27:H32 H35:H50 H64:H65 H68:H77 H85 H121:H122 H217 H222:H240 H277 H297:H298 U12:U23 U27:U32 U35:U50 U64:U65 U68:U77 U85 U121:U122 U217 U222:U240 AH12:AH23 AH27:AH32 AH35:AH50 AH64:AH65 AH68:AH77 AH85 AH121:AH122 AH217 AH222:AH240 AU68:AU77 AH220 U220 H220 AH202:AH214 U202:U214 H202:H214 H125:H142 U125:U142 AH125:AH142 H174:H200 U174:U200 AH174:AH200 AH59:AH62 U59:U62 H59:H62 AH169:AH172 U169:U172 H169:H172 AH89:AH107 U89:U107 H89:H107 AH109:AH119 U109:U119 H109:H119 H146:H167 U146:U167 AH146:AH167 AH80:AH83 U80:U83 H80:H83 H51:H56 U51:U56 AH51:AH56" formulaRange="1"/>
    <ignoredError sqref="A1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K164"/>
  <sheetViews>
    <sheetView showGridLines="0" view="pageLayout" zoomScaleNormal="100" workbookViewId="0">
      <selection activeCell="AW6" sqref="AW6"/>
    </sheetView>
  </sheetViews>
  <sheetFormatPr defaultColWidth="9.140625" defaultRowHeight="12" outlineLevelRow="1" outlineLevelCol="1" x14ac:dyDescent="0.2"/>
  <cols>
    <col min="1" max="1" width="1.42578125" style="49" customWidth="1"/>
    <col min="2" max="2" width="3" style="49" customWidth="1"/>
    <col min="3" max="3" width="9.42578125" style="49" customWidth="1"/>
    <col min="4" max="4" width="38.42578125" style="49" customWidth="1"/>
    <col min="5" max="5" width="9.85546875" style="49" hidden="1" customWidth="1" outlineLevel="1"/>
    <col min="6" max="6" width="9.85546875" style="49" customWidth="1" collapsed="1"/>
    <col min="7" max="7" width="10" style="49" hidden="1" customWidth="1" outlineLevel="1"/>
    <col min="8" max="8" width="8.5703125" style="49" hidden="1" customWidth="1" outlineLevel="1"/>
    <col min="9" max="9" width="8.28515625" style="49" hidden="1" customWidth="1" outlineLevel="1"/>
    <col min="10" max="19" width="8.140625" style="49" hidden="1" customWidth="1" outlineLevel="1"/>
    <col min="20" max="20" width="9.7109375" style="49" hidden="1" customWidth="1" outlineLevel="1"/>
    <col min="21" max="21" width="9.28515625" style="49" customWidth="1" collapsed="1"/>
    <col min="22" max="22" width="9.7109375" style="49" hidden="1" customWidth="1" outlineLevel="1"/>
    <col min="23" max="23" width="8.5703125" style="49" hidden="1" customWidth="1" outlineLevel="1"/>
    <col min="24" max="34" width="9.7109375" style="49" hidden="1" customWidth="1" outlineLevel="1"/>
    <col min="35" max="35" width="10" style="49" hidden="1" customWidth="1" outlineLevel="1"/>
    <col min="36" max="36" width="9.7109375" style="49" customWidth="1" collapsed="1"/>
    <col min="37" max="16384" width="9.140625" style="11"/>
  </cols>
  <sheetData>
    <row r="1" spans="1:36" x14ac:dyDescent="0.2">
      <c r="AJ1" s="340" t="s">
        <v>769</v>
      </c>
    </row>
    <row r="2" spans="1:36" x14ac:dyDescent="0.2">
      <c r="AJ2" s="340" t="s">
        <v>770</v>
      </c>
    </row>
    <row r="3" spans="1:36" x14ac:dyDescent="0.2">
      <c r="AJ3" s="340" t="s">
        <v>771</v>
      </c>
    </row>
    <row r="4" spans="1:36" ht="18" customHeight="1" x14ac:dyDescent="0.35">
      <c r="A4" s="486" t="s">
        <v>683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</row>
    <row r="5" spans="1:36" ht="12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60" customHeight="1" thickBot="1" x14ac:dyDescent="0.25">
      <c r="A6" s="473" t="s">
        <v>22</v>
      </c>
      <c r="B6" s="474"/>
      <c r="C6" s="474"/>
      <c r="D6" s="78" t="s">
        <v>23</v>
      </c>
      <c r="E6" s="85" t="s">
        <v>772</v>
      </c>
      <c r="F6" s="100" t="s">
        <v>756</v>
      </c>
      <c r="G6" s="100" t="s">
        <v>773</v>
      </c>
      <c r="H6" s="384" t="s">
        <v>815</v>
      </c>
      <c r="I6" s="370" t="s">
        <v>785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 t="s">
        <v>774</v>
      </c>
      <c r="U6" s="100" t="s">
        <v>442</v>
      </c>
      <c r="V6" s="100" t="s">
        <v>775</v>
      </c>
      <c r="W6" s="384" t="s">
        <v>815</v>
      </c>
      <c r="X6" s="370" t="s">
        <v>785</v>
      </c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342" t="s">
        <v>776</v>
      </c>
      <c r="AJ6" s="382" t="s">
        <v>777</v>
      </c>
    </row>
    <row r="7" spans="1:36" ht="10.5" customHeight="1" thickTop="1" thickBot="1" x14ac:dyDescent="0.25">
      <c r="A7" s="475">
        <v>1</v>
      </c>
      <c r="B7" s="476"/>
      <c r="C7" s="477"/>
      <c r="D7" s="51">
        <v>2</v>
      </c>
      <c r="E7" s="207">
        <v>7</v>
      </c>
      <c r="F7" s="207">
        <v>3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>
        <v>8</v>
      </c>
      <c r="U7" s="207">
        <v>4</v>
      </c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>
        <v>5</v>
      </c>
    </row>
    <row r="8" spans="1:36" s="79" customFormat="1" ht="14.25" customHeight="1" thickTop="1" x14ac:dyDescent="0.2">
      <c r="A8" s="479" t="s">
        <v>111</v>
      </c>
      <c r="B8" s="480"/>
      <c r="C8" s="480"/>
      <c r="D8" s="481"/>
      <c r="E8" s="356">
        <f t="shared" ref="E8:AJ8" si="0">SUM(E96,E130,E98)</f>
        <v>117229232</v>
      </c>
      <c r="F8" s="356">
        <f t="shared" si="0"/>
        <v>120160440</v>
      </c>
      <c r="G8" s="356">
        <f t="shared" si="0"/>
        <v>2931208</v>
      </c>
      <c r="H8" s="356">
        <f t="shared" si="0"/>
        <v>2289842</v>
      </c>
      <c r="I8" s="356">
        <f t="shared" si="0"/>
        <v>641366</v>
      </c>
      <c r="J8" s="356">
        <f t="shared" si="0"/>
        <v>0</v>
      </c>
      <c r="K8" s="356">
        <f t="shared" si="0"/>
        <v>0</v>
      </c>
      <c r="L8" s="356">
        <f t="shared" si="0"/>
        <v>0</v>
      </c>
      <c r="M8" s="356">
        <f t="shared" si="0"/>
        <v>0</v>
      </c>
      <c r="N8" s="356">
        <f t="shared" si="0"/>
        <v>0</v>
      </c>
      <c r="O8" s="356">
        <f t="shared" si="0"/>
        <v>0</v>
      </c>
      <c r="P8" s="356">
        <f t="shared" si="0"/>
        <v>0</v>
      </c>
      <c r="Q8" s="356">
        <f t="shared" si="0"/>
        <v>0</v>
      </c>
      <c r="R8" s="356">
        <f t="shared" si="0"/>
        <v>0</v>
      </c>
      <c r="S8" s="356">
        <f t="shared" si="0"/>
        <v>0</v>
      </c>
      <c r="T8" s="356">
        <f t="shared" si="0"/>
        <v>-1336267</v>
      </c>
      <c r="U8" s="355">
        <f t="shared" si="0"/>
        <v>-1481490</v>
      </c>
      <c r="V8" s="355">
        <f t="shared" si="0"/>
        <v>-145223</v>
      </c>
      <c r="W8" s="355">
        <f t="shared" si="0"/>
        <v>-145223</v>
      </c>
      <c r="X8" s="355">
        <f t="shared" si="0"/>
        <v>0</v>
      </c>
      <c r="Y8" s="355">
        <f t="shared" si="0"/>
        <v>0</v>
      </c>
      <c r="Z8" s="355">
        <f t="shared" si="0"/>
        <v>0</v>
      </c>
      <c r="AA8" s="355">
        <f t="shared" si="0"/>
        <v>0</v>
      </c>
      <c r="AB8" s="355">
        <f t="shared" si="0"/>
        <v>0</v>
      </c>
      <c r="AC8" s="355">
        <f t="shared" si="0"/>
        <v>0</v>
      </c>
      <c r="AD8" s="355">
        <f t="shared" si="0"/>
        <v>0</v>
      </c>
      <c r="AE8" s="355">
        <f t="shared" si="0"/>
        <v>0</v>
      </c>
      <c r="AF8" s="355">
        <f t="shared" si="0"/>
        <v>0</v>
      </c>
      <c r="AG8" s="355">
        <f t="shared" si="0"/>
        <v>0</v>
      </c>
      <c r="AH8" s="355">
        <f t="shared" si="0"/>
        <v>0</v>
      </c>
      <c r="AI8" s="355">
        <f t="shared" si="0"/>
        <v>115892965</v>
      </c>
      <c r="AJ8" s="306">
        <f t="shared" si="0"/>
        <v>118678950</v>
      </c>
    </row>
    <row r="9" spans="1:36" s="79" customFormat="1" x14ac:dyDescent="0.2">
      <c r="A9" s="12"/>
      <c r="B9" s="13"/>
      <c r="C9" s="14"/>
      <c r="D9" s="15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209"/>
    </row>
    <row r="10" spans="1:36" s="80" customFormat="1" x14ac:dyDescent="0.2">
      <c r="A10" s="482" t="s">
        <v>24</v>
      </c>
      <c r="B10" s="483"/>
      <c r="C10" s="483"/>
      <c r="D10" s="16" t="s">
        <v>25</v>
      </c>
      <c r="E10" s="17">
        <f t="shared" ref="E10:U11" si="1">E11</f>
        <v>52522567</v>
      </c>
      <c r="F10" s="17">
        <f t="shared" si="1"/>
        <v>53158451</v>
      </c>
      <c r="G10" s="17">
        <f t="shared" si="1"/>
        <v>635884</v>
      </c>
      <c r="H10" s="17">
        <f t="shared" si="1"/>
        <v>0</v>
      </c>
      <c r="I10" s="17">
        <f t="shared" si="1"/>
        <v>635884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343">
        <f t="shared" si="1"/>
        <v>0</v>
      </c>
      <c r="V10" s="343">
        <f t="shared" ref="U10:AI11" si="2">V11</f>
        <v>0</v>
      </c>
      <c r="W10" s="343">
        <f t="shared" si="2"/>
        <v>0</v>
      </c>
      <c r="X10" s="343">
        <f t="shared" si="2"/>
        <v>0</v>
      </c>
      <c r="Y10" s="343">
        <f t="shared" si="2"/>
        <v>0</v>
      </c>
      <c r="Z10" s="343">
        <f t="shared" si="2"/>
        <v>0</v>
      </c>
      <c r="AA10" s="343">
        <f t="shared" si="2"/>
        <v>0</v>
      </c>
      <c r="AB10" s="343">
        <f t="shared" si="2"/>
        <v>0</v>
      </c>
      <c r="AC10" s="343">
        <f t="shared" si="2"/>
        <v>0</v>
      </c>
      <c r="AD10" s="343">
        <f t="shared" si="2"/>
        <v>0</v>
      </c>
      <c r="AE10" s="343">
        <f t="shared" si="2"/>
        <v>0</v>
      </c>
      <c r="AF10" s="343">
        <f t="shared" si="2"/>
        <v>0</v>
      </c>
      <c r="AG10" s="343">
        <f t="shared" si="2"/>
        <v>0</v>
      </c>
      <c r="AH10" s="343">
        <f t="shared" si="2"/>
        <v>0</v>
      </c>
      <c r="AI10" s="343">
        <f t="shared" si="2"/>
        <v>52522567</v>
      </c>
      <c r="AJ10" s="307">
        <f t="shared" ref="AJ10:AJ11" si="3">AJ11</f>
        <v>53158451</v>
      </c>
    </row>
    <row r="11" spans="1:36" s="79" customFormat="1" x14ac:dyDescent="0.2">
      <c r="A11" s="18"/>
      <c r="B11" s="439" t="s">
        <v>26</v>
      </c>
      <c r="C11" s="439"/>
      <c r="D11" s="19" t="s">
        <v>27</v>
      </c>
      <c r="E11" s="124">
        <f t="shared" si="1"/>
        <v>52522567</v>
      </c>
      <c r="F11" s="124">
        <f t="shared" si="1"/>
        <v>53158451</v>
      </c>
      <c r="G11" s="124">
        <f t="shared" si="1"/>
        <v>635884</v>
      </c>
      <c r="H11" s="124">
        <f t="shared" si="1"/>
        <v>0</v>
      </c>
      <c r="I11" s="124">
        <f t="shared" si="1"/>
        <v>635884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  <c r="O11" s="124">
        <f t="shared" si="1"/>
        <v>0</v>
      </c>
      <c r="P11" s="124">
        <f t="shared" si="1"/>
        <v>0</v>
      </c>
      <c r="Q11" s="124">
        <f t="shared" si="1"/>
        <v>0</v>
      </c>
      <c r="R11" s="124">
        <f t="shared" si="1"/>
        <v>0</v>
      </c>
      <c r="S11" s="124">
        <f t="shared" si="1"/>
        <v>0</v>
      </c>
      <c r="T11" s="124">
        <f t="shared" si="1"/>
        <v>0</v>
      </c>
      <c r="U11" s="344">
        <f t="shared" si="2"/>
        <v>0</v>
      </c>
      <c r="V11" s="344">
        <f t="shared" si="2"/>
        <v>0</v>
      </c>
      <c r="W11" s="344">
        <f t="shared" si="2"/>
        <v>0</v>
      </c>
      <c r="X11" s="344">
        <f t="shared" si="2"/>
        <v>0</v>
      </c>
      <c r="Y11" s="344">
        <f t="shared" si="2"/>
        <v>0</v>
      </c>
      <c r="Z11" s="344">
        <f t="shared" si="2"/>
        <v>0</v>
      </c>
      <c r="AA11" s="344">
        <f t="shared" si="2"/>
        <v>0</v>
      </c>
      <c r="AB11" s="344">
        <f t="shared" si="2"/>
        <v>0</v>
      </c>
      <c r="AC11" s="344">
        <f t="shared" si="2"/>
        <v>0</v>
      </c>
      <c r="AD11" s="344">
        <f t="shared" si="2"/>
        <v>0</v>
      </c>
      <c r="AE11" s="344">
        <f t="shared" si="2"/>
        <v>0</v>
      </c>
      <c r="AF11" s="344">
        <f t="shared" si="2"/>
        <v>0</v>
      </c>
      <c r="AG11" s="344">
        <f t="shared" si="2"/>
        <v>0</v>
      </c>
      <c r="AH11" s="344">
        <f t="shared" si="2"/>
        <v>0</v>
      </c>
      <c r="AI11" s="344">
        <f t="shared" si="2"/>
        <v>52522567</v>
      </c>
      <c r="AJ11" s="308">
        <f t="shared" si="3"/>
        <v>53158451</v>
      </c>
    </row>
    <row r="12" spans="1:36" x14ac:dyDescent="0.2">
      <c r="A12" s="20"/>
      <c r="B12" s="484" t="s">
        <v>28</v>
      </c>
      <c r="C12" s="484"/>
      <c r="D12" s="21" t="s">
        <v>29</v>
      </c>
      <c r="E12" s="241">
        <f t="shared" ref="E12:T12" si="4">SUM(E13:E14)</f>
        <v>52522567</v>
      </c>
      <c r="F12" s="241">
        <f t="shared" si="4"/>
        <v>53158451</v>
      </c>
      <c r="G12" s="241">
        <f t="shared" si="4"/>
        <v>635884</v>
      </c>
      <c r="H12" s="241">
        <f t="shared" ref="H12:R12" si="5">SUM(H13:H14)</f>
        <v>0</v>
      </c>
      <c r="I12" s="241">
        <f t="shared" si="5"/>
        <v>635884</v>
      </c>
      <c r="J12" s="241">
        <f t="shared" si="5"/>
        <v>0</v>
      </c>
      <c r="K12" s="241">
        <f t="shared" si="5"/>
        <v>0</v>
      </c>
      <c r="L12" s="241">
        <f t="shared" si="5"/>
        <v>0</v>
      </c>
      <c r="M12" s="241">
        <f t="shared" si="5"/>
        <v>0</v>
      </c>
      <c r="N12" s="241">
        <f t="shared" si="5"/>
        <v>0</v>
      </c>
      <c r="O12" s="241">
        <f t="shared" si="5"/>
        <v>0</v>
      </c>
      <c r="P12" s="241">
        <f t="shared" si="5"/>
        <v>0</v>
      </c>
      <c r="Q12" s="241">
        <f t="shared" si="5"/>
        <v>0</v>
      </c>
      <c r="R12" s="241">
        <f t="shared" si="5"/>
        <v>0</v>
      </c>
      <c r="S12" s="241">
        <f t="shared" ref="S12:AH12" si="6">SUM(S13:S14)</f>
        <v>0</v>
      </c>
      <c r="T12" s="241">
        <f t="shared" si="4"/>
        <v>0</v>
      </c>
      <c r="U12" s="345">
        <f t="shared" si="6"/>
        <v>0</v>
      </c>
      <c r="V12" s="345">
        <f t="shared" si="6"/>
        <v>0</v>
      </c>
      <c r="W12" s="345">
        <f t="shared" ref="W12:AG12" si="7">SUM(W13:W14)</f>
        <v>0</v>
      </c>
      <c r="X12" s="345">
        <f t="shared" si="7"/>
        <v>0</v>
      </c>
      <c r="Y12" s="345">
        <f t="shared" si="7"/>
        <v>0</v>
      </c>
      <c r="Z12" s="345">
        <f t="shared" si="7"/>
        <v>0</v>
      </c>
      <c r="AA12" s="345">
        <f t="shared" si="7"/>
        <v>0</v>
      </c>
      <c r="AB12" s="345">
        <f t="shared" si="7"/>
        <v>0</v>
      </c>
      <c r="AC12" s="345">
        <f t="shared" si="7"/>
        <v>0</v>
      </c>
      <c r="AD12" s="345">
        <f t="shared" si="7"/>
        <v>0</v>
      </c>
      <c r="AE12" s="345">
        <f t="shared" si="7"/>
        <v>0</v>
      </c>
      <c r="AF12" s="345">
        <f t="shared" si="7"/>
        <v>0</v>
      </c>
      <c r="AG12" s="345">
        <f t="shared" si="7"/>
        <v>0</v>
      </c>
      <c r="AH12" s="345">
        <f t="shared" si="6"/>
        <v>0</v>
      </c>
      <c r="AI12" s="345">
        <f t="shared" ref="AI12" si="8">SUM(AI13:AI14)</f>
        <v>52522567</v>
      </c>
      <c r="AJ12" s="309">
        <f>SUM(AJ13:AJ14)</f>
        <v>53158451</v>
      </c>
    </row>
    <row r="13" spans="1:36" ht="36" x14ac:dyDescent="0.2">
      <c r="A13" s="22"/>
      <c r="B13" s="493" t="s">
        <v>30</v>
      </c>
      <c r="C13" s="493"/>
      <c r="D13" s="176" t="s">
        <v>135</v>
      </c>
      <c r="E13" s="242">
        <v>228732</v>
      </c>
      <c r="F13" s="242">
        <f>E13+G13</f>
        <v>864616</v>
      </c>
      <c r="G13" s="242">
        <f>SUBTOTAL(9,H13:S13)</f>
        <v>635884</v>
      </c>
      <c r="H13" s="242"/>
      <c r="I13" s="242">
        <v>635884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346">
        <f>T13+V13</f>
        <v>0</v>
      </c>
      <c r="V13" s="346">
        <f>SUBTOTAL(9,W13:AH13)</f>
        <v>0</v>
      </c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>
        <f>E13+T13</f>
        <v>228732</v>
      </c>
      <c r="AJ13" s="310">
        <f>F13+U13</f>
        <v>864616</v>
      </c>
    </row>
    <row r="14" spans="1:36" ht="24" x14ac:dyDescent="0.2">
      <c r="A14" s="28"/>
      <c r="B14" s="485" t="s">
        <v>644</v>
      </c>
      <c r="C14" s="485"/>
      <c r="D14" s="24" t="s">
        <v>645</v>
      </c>
      <c r="E14" s="243">
        <v>52293835</v>
      </c>
      <c r="F14" s="243">
        <f>E14+G14</f>
        <v>52293835</v>
      </c>
      <c r="G14" s="243">
        <f>SUBTOTAL(9,H14:S14)</f>
        <v>0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58">
        <f>T14+V14</f>
        <v>0</v>
      </c>
      <c r="V14" s="258">
        <f>SUBTOTAL(9,W14:AH14)</f>
        <v>0</v>
      </c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>
        <f>E14+T14</f>
        <v>52293835</v>
      </c>
      <c r="AJ14" s="310">
        <f>F14+U14</f>
        <v>52293835</v>
      </c>
    </row>
    <row r="15" spans="1:36" s="80" customFormat="1" x14ac:dyDescent="0.2">
      <c r="A15" s="482" t="s">
        <v>31</v>
      </c>
      <c r="B15" s="483"/>
      <c r="C15" s="483"/>
      <c r="D15" s="16" t="s">
        <v>32</v>
      </c>
      <c r="E15" s="17">
        <f t="shared" ref="E15:AI15" si="9">SUM(E16)</f>
        <v>9167213</v>
      </c>
      <c r="F15" s="17">
        <f t="shared" si="9"/>
        <v>9167213</v>
      </c>
      <c r="G15" s="17">
        <f t="shared" si="9"/>
        <v>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343">
        <f t="shared" si="9"/>
        <v>0</v>
      </c>
      <c r="V15" s="343">
        <f t="shared" si="9"/>
        <v>0</v>
      </c>
      <c r="W15" s="343">
        <f t="shared" si="9"/>
        <v>0</v>
      </c>
      <c r="X15" s="343">
        <f t="shared" si="9"/>
        <v>0</v>
      </c>
      <c r="Y15" s="343">
        <f t="shared" si="9"/>
        <v>0</v>
      </c>
      <c r="Z15" s="343">
        <f t="shared" si="9"/>
        <v>0</v>
      </c>
      <c r="AA15" s="343">
        <f t="shared" si="9"/>
        <v>0</v>
      </c>
      <c r="AB15" s="343">
        <f t="shared" si="9"/>
        <v>0</v>
      </c>
      <c r="AC15" s="343">
        <f t="shared" si="9"/>
        <v>0</v>
      </c>
      <c r="AD15" s="343">
        <f t="shared" si="9"/>
        <v>0</v>
      </c>
      <c r="AE15" s="343">
        <f t="shared" si="9"/>
        <v>0</v>
      </c>
      <c r="AF15" s="343">
        <f t="shared" si="9"/>
        <v>0</v>
      </c>
      <c r="AG15" s="343">
        <f t="shared" si="9"/>
        <v>0</v>
      </c>
      <c r="AH15" s="343">
        <f t="shared" si="9"/>
        <v>0</v>
      </c>
      <c r="AI15" s="343">
        <f t="shared" si="9"/>
        <v>9167213</v>
      </c>
      <c r="AJ15" s="311">
        <f t="shared" ref="AJ15" si="10">SUM(AJ16)</f>
        <v>9167213</v>
      </c>
    </row>
    <row r="16" spans="1:36" s="79" customFormat="1" x14ac:dyDescent="0.2">
      <c r="A16" s="18"/>
      <c r="B16" s="439" t="s">
        <v>33</v>
      </c>
      <c r="C16" s="439"/>
      <c r="D16" s="19" t="s">
        <v>34</v>
      </c>
      <c r="E16" s="124">
        <f t="shared" ref="E16:G16" si="11">SUM(E17,E20,E23)</f>
        <v>9167213</v>
      </c>
      <c r="F16" s="124">
        <f t="shared" si="11"/>
        <v>9167213</v>
      </c>
      <c r="G16" s="124">
        <f t="shared" si="11"/>
        <v>0</v>
      </c>
      <c r="H16" s="124">
        <f t="shared" ref="H16:R16" si="12">SUM(H17,H20,H23)</f>
        <v>0</v>
      </c>
      <c r="I16" s="124">
        <f t="shared" si="12"/>
        <v>0</v>
      </c>
      <c r="J16" s="124">
        <f t="shared" si="12"/>
        <v>0</v>
      </c>
      <c r="K16" s="124">
        <f t="shared" si="12"/>
        <v>0</v>
      </c>
      <c r="L16" s="124">
        <f t="shared" si="12"/>
        <v>0</v>
      </c>
      <c r="M16" s="124">
        <f t="shared" si="12"/>
        <v>0</v>
      </c>
      <c r="N16" s="124">
        <f t="shared" si="12"/>
        <v>0</v>
      </c>
      <c r="O16" s="124">
        <f t="shared" si="12"/>
        <v>0</v>
      </c>
      <c r="P16" s="124">
        <f t="shared" si="12"/>
        <v>0</v>
      </c>
      <c r="Q16" s="124">
        <f t="shared" si="12"/>
        <v>0</v>
      </c>
      <c r="R16" s="124">
        <f t="shared" si="12"/>
        <v>0</v>
      </c>
      <c r="S16" s="124">
        <f t="shared" ref="S16:T16" si="13">SUM(S17,S20,S23)</f>
        <v>0</v>
      </c>
      <c r="T16" s="124">
        <f t="shared" si="13"/>
        <v>0</v>
      </c>
      <c r="U16" s="344">
        <f t="shared" ref="U16:AH16" si="14">SUM(U17,U20,U23)</f>
        <v>0</v>
      </c>
      <c r="V16" s="344">
        <f t="shared" si="14"/>
        <v>0</v>
      </c>
      <c r="W16" s="344">
        <f t="shared" ref="W16:AG16" si="15">SUM(W17,W20,W23)</f>
        <v>0</v>
      </c>
      <c r="X16" s="344">
        <f t="shared" si="15"/>
        <v>0</v>
      </c>
      <c r="Y16" s="344">
        <f t="shared" si="15"/>
        <v>0</v>
      </c>
      <c r="Z16" s="344">
        <f t="shared" si="15"/>
        <v>0</v>
      </c>
      <c r="AA16" s="344">
        <f t="shared" si="15"/>
        <v>0</v>
      </c>
      <c r="AB16" s="344">
        <f t="shared" si="15"/>
        <v>0</v>
      </c>
      <c r="AC16" s="344">
        <f t="shared" si="15"/>
        <v>0</v>
      </c>
      <c r="AD16" s="344">
        <f t="shared" si="15"/>
        <v>0</v>
      </c>
      <c r="AE16" s="344">
        <f t="shared" si="15"/>
        <v>0</v>
      </c>
      <c r="AF16" s="344">
        <f t="shared" si="15"/>
        <v>0</v>
      </c>
      <c r="AG16" s="344">
        <f t="shared" si="15"/>
        <v>0</v>
      </c>
      <c r="AH16" s="344">
        <f t="shared" si="14"/>
        <v>0</v>
      </c>
      <c r="AI16" s="344">
        <f t="shared" ref="AI16" si="16">SUM(AI17,AI20,AI23)</f>
        <v>9167213</v>
      </c>
      <c r="AJ16" s="312">
        <f t="shared" ref="AJ16" si="17">SUM(AJ17,AJ20,AJ23)</f>
        <v>9167213</v>
      </c>
    </row>
    <row r="17" spans="1:36" x14ac:dyDescent="0.2">
      <c r="A17" s="25"/>
      <c r="B17" s="441" t="s">
        <v>166</v>
      </c>
      <c r="C17" s="441"/>
      <c r="D17" s="26" t="s">
        <v>165</v>
      </c>
      <c r="E17" s="244">
        <f t="shared" ref="E17:T17" si="18">SUM(E18:E19)</f>
        <v>4108267</v>
      </c>
      <c r="F17" s="244">
        <f t="shared" si="18"/>
        <v>4108267</v>
      </c>
      <c r="G17" s="244">
        <f t="shared" si="18"/>
        <v>0</v>
      </c>
      <c r="H17" s="244">
        <f t="shared" ref="H17:R17" si="19">SUM(H18:H19)</f>
        <v>0</v>
      </c>
      <c r="I17" s="244">
        <f t="shared" si="19"/>
        <v>0</v>
      </c>
      <c r="J17" s="244">
        <f t="shared" si="19"/>
        <v>0</v>
      </c>
      <c r="K17" s="244">
        <f t="shared" si="19"/>
        <v>0</v>
      </c>
      <c r="L17" s="244">
        <f t="shared" si="19"/>
        <v>0</v>
      </c>
      <c r="M17" s="244">
        <f t="shared" si="19"/>
        <v>0</v>
      </c>
      <c r="N17" s="244">
        <f t="shared" si="19"/>
        <v>0</v>
      </c>
      <c r="O17" s="244">
        <f t="shared" si="19"/>
        <v>0</v>
      </c>
      <c r="P17" s="244">
        <f t="shared" si="19"/>
        <v>0</v>
      </c>
      <c r="Q17" s="244">
        <f t="shared" si="19"/>
        <v>0</v>
      </c>
      <c r="R17" s="244">
        <f t="shared" si="19"/>
        <v>0</v>
      </c>
      <c r="S17" s="244">
        <f t="shared" ref="S17:AH17" si="20">SUM(S18:S19)</f>
        <v>0</v>
      </c>
      <c r="T17" s="244">
        <f t="shared" si="18"/>
        <v>0</v>
      </c>
      <c r="U17" s="347">
        <f t="shared" si="20"/>
        <v>0</v>
      </c>
      <c r="V17" s="347">
        <f t="shared" si="20"/>
        <v>0</v>
      </c>
      <c r="W17" s="347">
        <f t="shared" ref="W17:AG17" si="21">SUM(W18:W19)</f>
        <v>0</v>
      </c>
      <c r="X17" s="347">
        <f t="shared" si="21"/>
        <v>0</v>
      </c>
      <c r="Y17" s="347">
        <f t="shared" si="21"/>
        <v>0</v>
      </c>
      <c r="Z17" s="347">
        <f t="shared" si="21"/>
        <v>0</v>
      </c>
      <c r="AA17" s="347">
        <f t="shared" si="21"/>
        <v>0</v>
      </c>
      <c r="AB17" s="347">
        <f t="shared" si="21"/>
        <v>0</v>
      </c>
      <c r="AC17" s="347">
        <f t="shared" si="21"/>
        <v>0</v>
      </c>
      <c r="AD17" s="347">
        <f t="shared" si="21"/>
        <v>0</v>
      </c>
      <c r="AE17" s="347">
        <f t="shared" si="21"/>
        <v>0</v>
      </c>
      <c r="AF17" s="347">
        <f t="shared" si="21"/>
        <v>0</v>
      </c>
      <c r="AG17" s="347">
        <f t="shared" si="21"/>
        <v>0</v>
      </c>
      <c r="AH17" s="347">
        <f t="shared" si="20"/>
        <v>0</v>
      </c>
      <c r="AI17" s="347">
        <f t="shared" ref="AI17" si="22">SUM(AI18:AI19)</f>
        <v>4108267</v>
      </c>
      <c r="AJ17" s="210">
        <f>SUM(AJ18:AJ19)</f>
        <v>4108267</v>
      </c>
    </row>
    <row r="18" spans="1:36" ht="24" x14ac:dyDescent="0.2">
      <c r="A18" s="22"/>
      <c r="B18" s="493" t="s">
        <v>35</v>
      </c>
      <c r="C18" s="493"/>
      <c r="D18" s="176" t="s">
        <v>36</v>
      </c>
      <c r="E18" s="242">
        <v>3632367</v>
      </c>
      <c r="F18" s="242">
        <f t="shared" ref="F18:F19" si="23">E18+G18</f>
        <v>3632367</v>
      </c>
      <c r="G18" s="242">
        <f t="shared" ref="G18:G19" si="24">SUBTOTAL(9,H18:S18)</f>
        <v>0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346">
        <f t="shared" ref="U18:U19" si="25">T18+V18</f>
        <v>0</v>
      </c>
      <c r="V18" s="346">
        <f t="shared" ref="V18:V19" si="26">SUBTOTAL(9,W18:AH18)</f>
        <v>0</v>
      </c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>
        <f t="shared" ref="AI18:AI19" si="27">E18+T18</f>
        <v>3632367</v>
      </c>
      <c r="AJ18" s="310">
        <f t="shared" ref="AJ18:AJ19" si="28">F18+U18</f>
        <v>3632367</v>
      </c>
    </row>
    <row r="19" spans="1:36" ht="24" x14ac:dyDescent="0.2">
      <c r="A19" s="23"/>
      <c r="B19" s="443" t="s">
        <v>37</v>
      </c>
      <c r="C19" s="443"/>
      <c r="D19" s="24" t="s">
        <v>38</v>
      </c>
      <c r="E19" s="245">
        <f>391400+84500</f>
        <v>475900</v>
      </c>
      <c r="F19" s="245">
        <f t="shared" si="23"/>
        <v>475900</v>
      </c>
      <c r="G19" s="245">
        <f t="shared" si="24"/>
        <v>0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58">
        <f t="shared" si="25"/>
        <v>0</v>
      </c>
      <c r="V19" s="258">
        <f t="shared" si="26"/>
        <v>0</v>
      </c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>
        <f t="shared" si="27"/>
        <v>475900</v>
      </c>
      <c r="AJ19" s="313">
        <f t="shared" si="28"/>
        <v>475900</v>
      </c>
    </row>
    <row r="20" spans="1:36" x14ac:dyDescent="0.2">
      <c r="A20" s="25"/>
      <c r="B20" s="441" t="s">
        <v>39</v>
      </c>
      <c r="C20" s="441"/>
      <c r="D20" s="26" t="s">
        <v>136</v>
      </c>
      <c r="E20" s="244">
        <f t="shared" ref="E20:T20" si="29">SUM(E21:E22)</f>
        <v>3229900</v>
      </c>
      <c r="F20" s="244">
        <f t="shared" ref="F20:G20" si="30">SUM(F21:F22)</f>
        <v>3229900</v>
      </c>
      <c r="G20" s="244">
        <f t="shared" si="30"/>
        <v>0</v>
      </c>
      <c r="H20" s="244">
        <f t="shared" ref="H20:R20" si="31">SUM(H21:H22)</f>
        <v>0</v>
      </c>
      <c r="I20" s="244">
        <f t="shared" si="31"/>
        <v>0</v>
      </c>
      <c r="J20" s="244">
        <f t="shared" si="31"/>
        <v>0</v>
      </c>
      <c r="K20" s="244">
        <f t="shared" si="31"/>
        <v>0</v>
      </c>
      <c r="L20" s="244">
        <f t="shared" si="31"/>
        <v>0</v>
      </c>
      <c r="M20" s="244">
        <f t="shared" si="31"/>
        <v>0</v>
      </c>
      <c r="N20" s="244">
        <f t="shared" si="31"/>
        <v>0</v>
      </c>
      <c r="O20" s="244">
        <f t="shared" si="31"/>
        <v>0</v>
      </c>
      <c r="P20" s="244">
        <f t="shared" si="31"/>
        <v>0</v>
      </c>
      <c r="Q20" s="244">
        <f t="shared" si="31"/>
        <v>0</v>
      </c>
      <c r="R20" s="244">
        <f t="shared" si="31"/>
        <v>0</v>
      </c>
      <c r="S20" s="244">
        <f t="shared" ref="S20:AH20" si="32">SUM(S21:S22)</f>
        <v>0</v>
      </c>
      <c r="T20" s="244">
        <f t="shared" si="29"/>
        <v>0</v>
      </c>
      <c r="U20" s="347">
        <f t="shared" si="32"/>
        <v>0</v>
      </c>
      <c r="V20" s="347">
        <f t="shared" si="32"/>
        <v>0</v>
      </c>
      <c r="W20" s="347">
        <f t="shared" ref="W20:AG20" si="33">SUM(W21:W22)</f>
        <v>0</v>
      </c>
      <c r="X20" s="347">
        <f t="shared" si="33"/>
        <v>0</v>
      </c>
      <c r="Y20" s="347">
        <f t="shared" si="33"/>
        <v>0</v>
      </c>
      <c r="Z20" s="347">
        <f t="shared" si="33"/>
        <v>0</v>
      </c>
      <c r="AA20" s="347">
        <f t="shared" si="33"/>
        <v>0</v>
      </c>
      <c r="AB20" s="347">
        <f t="shared" si="33"/>
        <v>0</v>
      </c>
      <c r="AC20" s="347">
        <f t="shared" si="33"/>
        <v>0</v>
      </c>
      <c r="AD20" s="347">
        <f t="shared" si="33"/>
        <v>0</v>
      </c>
      <c r="AE20" s="347">
        <f t="shared" si="33"/>
        <v>0</v>
      </c>
      <c r="AF20" s="347">
        <f t="shared" si="33"/>
        <v>0</v>
      </c>
      <c r="AG20" s="347">
        <f t="shared" si="33"/>
        <v>0</v>
      </c>
      <c r="AH20" s="347">
        <f t="shared" si="32"/>
        <v>0</v>
      </c>
      <c r="AI20" s="347">
        <f t="shared" ref="AI20" si="34">SUM(AI21:AI22)</f>
        <v>3229900</v>
      </c>
      <c r="AJ20" s="210">
        <f>SUM(AJ21:AJ22)</f>
        <v>3229900</v>
      </c>
    </row>
    <row r="21" spans="1:36" ht="24" x14ac:dyDescent="0.2">
      <c r="A21" s="22"/>
      <c r="B21" s="478" t="s">
        <v>40</v>
      </c>
      <c r="C21" s="478"/>
      <c r="D21" s="176" t="s">
        <v>145</v>
      </c>
      <c r="E21" s="242">
        <v>2866300</v>
      </c>
      <c r="F21" s="242">
        <f t="shared" ref="F21:F22" si="35">E21+G21</f>
        <v>2866300</v>
      </c>
      <c r="G21" s="242">
        <f t="shared" ref="G21:G22" si="36">SUBTOTAL(9,H21:S21)</f>
        <v>0</v>
      </c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346">
        <f t="shared" ref="U21:U22" si="37">T21+V21</f>
        <v>0</v>
      </c>
      <c r="V21" s="346">
        <f t="shared" ref="V21:V22" si="38">SUBTOTAL(9,W21:AH21)</f>
        <v>0</v>
      </c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>
        <f t="shared" ref="AI21:AI22" si="39">E21+T21</f>
        <v>2866300</v>
      </c>
      <c r="AJ21" s="310">
        <f t="shared" ref="AJ21:AJ22" si="40">F21+U21</f>
        <v>2866300</v>
      </c>
    </row>
    <row r="22" spans="1:36" ht="24" x14ac:dyDescent="0.2">
      <c r="A22" s="23"/>
      <c r="B22" s="443" t="s">
        <v>41</v>
      </c>
      <c r="C22" s="443"/>
      <c r="D22" s="24" t="s">
        <v>146</v>
      </c>
      <c r="E22" s="245">
        <v>363600</v>
      </c>
      <c r="F22" s="245">
        <f t="shared" si="35"/>
        <v>363600</v>
      </c>
      <c r="G22" s="245">
        <f t="shared" si="36"/>
        <v>0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58">
        <f t="shared" si="37"/>
        <v>0</v>
      </c>
      <c r="V22" s="258">
        <f t="shared" si="38"/>
        <v>0</v>
      </c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>
        <f t="shared" si="39"/>
        <v>363600</v>
      </c>
      <c r="AJ22" s="313">
        <f t="shared" si="40"/>
        <v>363600</v>
      </c>
    </row>
    <row r="23" spans="1:36" x14ac:dyDescent="0.2">
      <c r="A23" s="28"/>
      <c r="B23" s="441" t="s">
        <v>282</v>
      </c>
      <c r="C23" s="441"/>
      <c r="D23" s="26" t="s">
        <v>285</v>
      </c>
      <c r="E23" s="244">
        <f t="shared" ref="E23:T23" si="41">SUM(E24:E25)</f>
        <v>1829046</v>
      </c>
      <c r="F23" s="244">
        <f t="shared" si="41"/>
        <v>1829046</v>
      </c>
      <c r="G23" s="244">
        <f t="shared" si="41"/>
        <v>0</v>
      </c>
      <c r="H23" s="244">
        <f t="shared" ref="H23:R23" si="42">SUM(H24:H25)</f>
        <v>0</v>
      </c>
      <c r="I23" s="244">
        <f t="shared" si="42"/>
        <v>0</v>
      </c>
      <c r="J23" s="244">
        <f t="shared" si="42"/>
        <v>0</v>
      </c>
      <c r="K23" s="244">
        <f t="shared" si="42"/>
        <v>0</v>
      </c>
      <c r="L23" s="244">
        <f t="shared" si="42"/>
        <v>0</v>
      </c>
      <c r="M23" s="244">
        <f t="shared" si="42"/>
        <v>0</v>
      </c>
      <c r="N23" s="244">
        <f t="shared" si="42"/>
        <v>0</v>
      </c>
      <c r="O23" s="244">
        <f t="shared" si="42"/>
        <v>0</v>
      </c>
      <c r="P23" s="244">
        <f t="shared" si="42"/>
        <v>0</v>
      </c>
      <c r="Q23" s="244">
        <f t="shared" si="42"/>
        <v>0</v>
      </c>
      <c r="R23" s="244">
        <f t="shared" si="42"/>
        <v>0</v>
      </c>
      <c r="S23" s="244">
        <f t="shared" ref="S23:AH23" si="43">SUM(S24:S25)</f>
        <v>0</v>
      </c>
      <c r="T23" s="244">
        <f t="shared" si="41"/>
        <v>0</v>
      </c>
      <c r="U23" s="347">
        <f t="shared" si="43"/>
        <v>0</v>
      </c>
      <c r="V23" s="347">
        <f t="shared" si="43"/>
        <v>0</v>
      </c>
      <c r="W23" s="347">
        <f t="shared" ref="W23:AG23" si="44">SUM(W24:W25)</f>
        <v>0</v>
      </c>
      <c r="X23" s="347">
        <f t="shared" si="44"/>
        <v>0</v>
      </c>
      <c r="Y23" s="347">
        <f t="shared" si="44"/>
        <v>0</v>
      </c>
      <c r="Z23" s="347">
        <f t="shared" si="44"/>
        <v>0</v>
      </c>
      <c r="AA23" s="347">
        <f t="shared" si="44"/>
        <v>0</v>
      </c>
      <c r="AB23" s="347">
        <f t="shared" si="44"/>
        <v>0</v>
      </c>
      <c r="AC23" s="347">
        <f t="shared" si="44"/>
        <v>0</v>
      </c>
      <c r="AD23" s="347">
        <f t="shared" si="44"/>
        <v>0</v>
      </c>
      <c r="AE23" s="347">
        <f t="shared" si="44"/>
        <v>0</v>
      </c>
      <c r="AF23" s="347">
        <f t="shared" si="44"/>
        <v>0</v>
      </c>
      <c r="AG23" s="347">
        <f t="shared" si="44"/>
        <v>0</v>
      </c>
      <c r="AH23" s="347">
        <f t="shared" si="43"/>
        <v>0</v>
      </c>
      <c r="AI23" s="347">
        <f t="shared" ref="AI23" si="45">SUM(AI24:AI25)</f>
        <v>1829046</v>
      </c>
      <c r="AJ23" s="210">
        <f>SUM(AJ24:AJ25)</f>
        <v>1829046</v>
      </c>
    </row>
    <row r="24" spans="1:36" ht="24" x14ac:dyDescent="0.2">
      <c r="A24" s="28"/>
      <c r="B24" s="478" t="s">
        <v>283</v>
      </c>
      <c r="C24" s="478"/>
      <c r="D24" s="176" t="s">
        <v>286</v>
      </c>
      <c r="E24" s="242">
        <v>1660046</v>
      </c>
      <c r="F24" s="242">
        <f t="shared" ref="F24:F25" si="46">E24+G24</f>
        <v>1660046</v>
      </c>
      <c r="G24" s="242">
        <f t="shared" ref="G24:G25" si="47">SUBTOTAL(9,H24:S24)</f>
        <v>0</v>
      </c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346">
        <f t="shared" ref="U24:U25" si="48">T24+V24</f>
        <v>0</v>
      </c>
      <c r="V24" s="346">
        <f t="shared" ref="V24:V25" si="49">SUBTOTAL(9,W24:AH24)</f>
        <v>0</v>
      </c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>
        <f t="shared" ref="AI24:AI25" si="50">E24+T24</f>
        <v>1660046</v>
      </c>
      <c r="AJ24" s="314">
        <f t="shared" ref="AJ24:AJ25" si="51">F24+U24</f>
        <v>1660046</v>
      </c>
    </row>
    <row r="25" spans="1:36" ht="24" x14ac:dyDescent="0.2">
      <c r="A25" s="28"/>
      <c r="B25" s="443" t="s">
        <v>284</v>
      </c>
      <c r="C25" s="443"/>
      <c r="D25" s="24" t="s">
        <v>287</v>
      </c>
      <c r="E25" s="243">
        <f>119000+50000</f>
        <v>169000</v>
      </c>
      <c r="F25" s="243">
        <f t="shared" si="46"/>
        <v>169000</v>
      </c>
      <c r="G25" s="243">
        <f t="shared" si="47"/>
        <v>0</v>
      </c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58">
        <f t="shared" si="48"/>
        <v>0</v>
      </c>
      <c r="V25" s="258">
        <f t="shared" si="49"/>
        <v>0</v>
      </c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>
        <f t="shared" si="50"/>
        <v>169000</v>
      </c>
      <c r="AJ25" s="313">
        <f t="shared" si="51"/>
        <v>169000</v>
      </c>
    </row>
    <row r="26" spans="1:36" s="80" customFormat="1" ht="24" x14ac:dyDescent="0.2">
      <c r="A26" s="482" t="s">
        <v>42</v>
      </c>
      <c r="B26" s="483"/>
      <c r="C26" s="483"/>
      <c r="D26" s="16" t="s">
        <v>43</v>
      </c>
      <c r="E26" s="17">
        <f t="shared" ref="E26:G26" si="52">SUM(E27,E29)</f>
        <v>205900</v>
      </c>
      <c r="F26" s="17">
        <f t="shared" si="52"/>
        <v>205900</v>
      </c>
      <c r="G26" s="17">
        <f t="shared" si="52"/>
        <v>0</v>
      </c>
      <c r="H26" s="17">
        <f t="shared" ref="H26:R26" si="53">SUM(H27,H29)</f>
        <v>0</v>
      </c>
      <c r="I26" s="17">
        <f t="shared" si="53"/>
        <v>0</v>
      </c>
      <c r="J26" s="17">
        <f t="shared" si="53"/>
        <v>0</v>
      </c>
      <c r="K26" s="17">
        <f t="shared" si="53"/>
        <v>0</v>
      </c>
      <c r="L26" s="17">
        <f t="shared" si="53"/>
        <v>0</v>
      </c>
      <c r="M26" s="17">
        <f t="shared" si="53"/>
        <v>0</v>
      </c>
      <c r="N26" s="17">
        <f t="shared" si="53"/>
        <v>0</v>
      </c>
      <c r="O26" s="17">
        <f t="shared" si="53"/>
        <v>0</v>
      </c>
      <c r="P26" s="17">
        <f t="shared" si="53"/>
        <v>0</v>
      </c>
      <c r="Q26" s="17">
        <f t="shared" si="53"/>
        <v>0</v>
      </c>
      <c r="R26" s="17">
        <f t="shared" si="53"/>
        <v>0</v>
      </c>
      <c r="S26" s="17">
        <f t="shared" ref="S26:T26" si="54">SUM(S27,S29)</f>
        <v>0</v>
      </c>
      <c r="T26" s="17">
        <f t="shared" si="54"/>
        <v>0</v>
      </c>
      <c r="U26" s="343">
        <f t="shared" ref="U26:AH26" si="55">SUM(U27,U29)</f>
        <v>0</v>
      </c>
      <c r="V26" s="343">
        <f t="shared" si="55"/>
        <v>0</v>
      </c>
      <c r="W26" s="343">
        <f t="shared" ref="W26:AG26" si="56">SUM(W27,W29)</f>
        <v>0</v>
      </c>
      <c r="X26" s="343">
        <f t="shared" si="56"/>
        <v>0</v>
      </c>
      <c r="Y26" s="343">
        <f t="shared" si="56"/>
        <v>0</v>
      </c>
      <c r="Z26" s="343">
        <f t="shared" si="56"/>
        <v>0</v>
      </c>
      <c r="AA26" s="343">
        <f t="shared" si="56"/>
        <v>0</v>
      </c>
      <c r="AB26" s="343">
        <f t="shared" si="56"/>
        <v>0</v>
      </c>
      <c r="AC26" s="343">
        <f t="shared" si="56"/>
        <v>0</v>
      </c>
      <c r="AD26" s="343">
        <f t="shared" si="56"/>
        <v>0</v>
      </c>
      <c r="AE26" s="343">
        <f t="shared" si="56"/>
        <v>0</v>
      </c>
      <c r="AF26" s="343">
        <f t="shared" si="56"/>
        <v>0</v>
      </c>
      <c r="AG26" s="343">
        <f t="shared" si="56"/>
        <v>0</v>
      </c>
      <c r="AH26" s="343">
        <f t="shared" si="55"/>
        <v>0</v>
      </c>
      <c r="AI26" s="343">
        <f t="shared" ref="AI26" si="57">SUM(AI27,AI29)</f>
        <v>205900</v>
      </c>
      <c r="AJ26" s="311">
        <f t="shared" ref="AJ26" si="58">SUM(AJ27,AJ29)</f>
        <v>205900</v>
      </c>
    </row>
    <row r="27" spans="1:36" s="79" customFormat="1" ht="24" customHeight="1" x14ac:dyDescent="0.2">
      <c r="A27" s="18"/>
      <c r="B27" s="439" t="s">
        <v>44</v>
      </c>
      <c r="C27" s="439"/>
      <c r="D27" s="27" t="s">
        <v>45</v>
      </c>
      <c r="E27" s="124">
        <f t="shared" ref="E27:AI27" si="59">E28</f>
        <v>125000</v>
      </c>
      <c r="F27" s="124">
        <f t="shared" si="59"/>
        <v>125000</v>
      </c>
      <c r="G27" s="124">
        <f t="shared" si="59"/>
        <v>0</v>
      </c>
      <c r="H27" s="124">
        <f t="shared" si="59"/>
        <v>0</v>
      </c>
      <c r="I27" s="124">
        <f t="shared" si="59"/>
        <v>0</v>
      </c>
      <c r="J27" s="124">
        <f t="shared" si="59"/>
        <v>0</v>
      </c>
      <c r="K27" s="124">
        <f t="shared" si="59"/>
        <v>0</v>
      </c>
      <c r="L27" s="124">
        <f t="shared" si="59"/>
        <v>0</v>
      </c>
      <c r="M27" s="124">
        <f t="shared" si="59"/>
        <v>0</v>
      </c>
      <c r="N27" s="124">
        <f t="shared" si="59"/>
        <v>0</v>
      </c>
      <c r="O27" s="124">
        <f t="shared" si="59"/>
        <v>0</v>
      </c>
      <c r="P27" s="124">
        <f t="shared" si="59"/>
        <v>0</v>
      </c>
      <c r="Q27" s="124">
        <f t="shared" si="59"/>
        <v>0</v>
      </c>
      <c r="R27" s="124">
        <f t="shared" si="59"/>
        <v>0</v>
      </c>
      <c r="S27" s="124">
        <f t="shared" si="59"/>
        <v>0</v>
      </c>
      <c r="T27" s="124">
        <f t="shared" si="59"/>
        <v>0</v>
      </c>
      <c r="U27" s="344">
        <f t="shared" si="59"/>
        <v>0</v>
      </c>
      <c r="V27" s="344">
        <f t="shared" si="59"/>
        <v>0</v>
      </c>
      <c r="W27" s="344">
        <f t="shared" si="59"/>
        <v>0</v>
      </c>
      <c r="X27" s="344">
        <f t="shared" si="59"/>
        <v>0</v>
      </c>
      <c r="Y27" s="344">
        <f t="shared" si="59"/>
        <v>0</v>
      </c>
      <c r="Z27" s="344">
        <f t="shared" si="59"/>
        <v>0</v>
      </c>
      <c r="AA27" s="344">
        <f t="shared" si="59"/>
        <v>0</v>
      </c>
      <c r="AB27" s="344">
        <f t="shared" si="59"/>
        <v>0</v>
      </c>
      <c r="AC27" s="344">
        <f t="shared" si="59"/>
        <v>0</v>
      </c>
      <c r="AD27" s="344">
        <f t="shared" si="59"/>
        <v>0</v>
      </c>
      <c r="AE27" s="344">
        <f t="shared" si="59"/>
        <v>0</v>
      </c>
      <c r="AF27" s="344">
        <f t="shared" si="59"/>
        <v>0</v>
      </c>
      <c r="AG27" s="344">
        <f t="shared" si="59"/>
        <v>0</v>
      </c>
      <c r="AH27" s="344">
        <f t="shared" si="59"/>
        <v>0</v>
      </c>
      <c r="AI27" s="344">
        <f t="shared" si="59"/>
        <v>125000</v>
      </c>
      <c r="AJ27" s="312">
        <f t="shared" ref="AJ27" si="60">AJ28</f>
        <v>125000</v>
      </c>
    </row>
    <row r="28" spans="1:36" x14ac:dyDescent="0.2">
      <c r="A28" s="28"/>
      <c r="B28" s="494" t="s">
        <v>46</v>
      </c>
      <c r="C28" s="494"/>
      <c r="D28" s="29" t="s">
        <v>47</v>
      </c>
      <c r="E28" s="243">
        <v>125000</v>
      </c>
      <c r="F28" s="243">
        <f>E28+G28</f>
        <v>125000</v>
      </c>
      <c r="G28" s="243">
        <f>SUBTOTAL(9,H28:S28)</f>
        <v>0</v>
      </c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58">
        <f>T28+V28</f>
        <v>0</v>
      </c>
      <c r="V28" s="258">
        <f>SUBTOTAL(9,W28:AH28)</f>
        <v>0</v>
      </c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>
        <f>E28+T28</f>
        <v>125000</v>
      </c>
      <c r="AJ28" s="313">
        <f>F28+U28</f>
        <v>125000</v>
      </c>
    </row>
    <row r="29" spans="1:36" s="79" customFormat="1" ht="24" x14ac:dyDescent="0.2">
      <c r="A29" s="18"/>
      <c r="B29" s="495" t="s">
        <v>48</v>
      </c>
      <c r="C29" s="496"/>
      <c r="D29" s="30" t="s">
        <v>49</v>
      </c>
      <c r="E29" s="252">
        <f t="shared" ref="E29:U30" si="61">SUM(E30)</f>
        <v>80900</v>
      </c>
      <c r="F29" s="252">
        <f t="shared" si="61"/>
        <v>80900</v>
      </c>
      <c r="G29" s="252">
        <f t="shared" si="61"/>
        <v>0</v>
      </c>
      <c r="H29" s="252">
        <f t="shared" si="61"/>
        <v>0</v>
      </c>
      <c r="I29" s="252">
        <f t="shared" si="61"/>
        <v>0</v>
      </c>
      <c r="J29" s="252">
        <f t="shared" si="61"/>
        <v>0</v>
      </c>
      <c r="K29" s="252">
        <f t="shared" si="61"/>
        <v>0</v>
      </c>
      <c r="L29" s="252">
        <f t="shared" si="61"/>
        <v>0</v>
      </c>
      <c r="M29" s="252">
        <f t="shared" si="61"/>
        <v>0</v>
      </c>
      <c r="N29" s="252">
        <f t="shared" si="61"/>
        <v>0</v>
      </c>
      <c r="O29" s="252">
        <f t="shared" si="61"/>
        <v>0</v>
      </c>
      <c r="P29" s="252">
        <f t="shared" si="61"/>
        <v>0</v>
      </c>
      <c r="Q29" s="252">
        <f t="shared" si="61"/>
        <v>0</v>
      </c>
      <c r="R29" s="252">
        <f t="shared" si="61"/>
        <v>0</v>
      </c>
      <c r="S29" s="252">
        <f t="shared" si="61"/>
        <v>0</v>
      </c>
      <c r="T29" s="252">
        <f t="shared" si="61"/>
        <v>0</v>
      </c>
      <c r="U29" s="253">
        <f t="shared" si="61"/>
        <v>0</v>
      </c>
      <c r="V29" s="253">
        <f t="shared" ref="U29:AI30" si="62">SUM(V30)</f>
        <v>0</v>
      </c>
      <c r="W29" s="253">
        <f t="shared" si="62"/>
        <v>0</v>
      </c>
      <c r="X29" s="253">
        <f t="shared" si="62"/>
        <v>0</v>
      </c>
      <c r="Y29" s="253">
        <f t="shared" si="62"/>
        <v>0</v>
      </c>
      <c r="Z29" s="253">
        <f t="shared" si="62"/>
        <v>0</v>
      </c>
      <c r="AA29" s="253">
        <f t="shared" si="62"/>
        <v>0</v>
      </c>
      <c r="AB29" s="253">
        <f t="shared" si="62"/>
        <v>0</v>
      </c>
      <c r="AC29" s="253">
        <f t="shared" si="62"/>
        <v>0</v>
      </c>
      <c r="AD29" s="253">
        <f t="shared" si="62"/>
        <v>0</v>
      </c>
      <c r="AE29" s="253">
        <f t="shared" si="62"/>
        <v>0</v>
      </c>
      <c r="AF29" s="253">
        <f t="shared" si="62"/>
        <v>0</v>
      </c>
      <c r="AG29" s="253">
        <f t="shared" si="62"/>
        <v>0</v>
      </c>
      <c r="AH29" s="253">
        <f t="shared" si="62"/>
        <v>0</v>
      </c>
      <c r="AI29" s="253">
        <f t="shared" si="62"/>
        <v>80900</v>
      </c>
      <c r="AJ29" s="312">
        <f t="shared" ref="AJ29:AJ30" si="63">SUM(AJ30)</f>
        <v>80900</v>
      </c>
    </row>
    <row r="30" spans="1:36" x14ac:dyDescent="0.2">
      <c r="A30" s="28"/>
      <c r="B30" s="452" t="s">
        <v>50</v>
      </c>
      <c r="C30" s="453"/>
      <c r="D30" s="32" t="s">
        <v>51</v>
      </c>
      <c r="E30" s="244">
        <f t="shared" si="61"/>
        <v>80900</v>
      </c>
      <c r="F30" s="244">
        <f t="shared" si="61"/>
        <v>80900</v>
      </c>
      <c r="G30" s="244">
        <f t="shared" si="61"/>
        <v>0</v>
      </c>
      <c r="H30" s="244">
        <f t="shared" si="61"/>
        <v>0</v>
      </c>
      <c r="I30" s="244">
        <f t="shared" si="61"/>
        <v>0</v>
      </c>
      <c r="J30" s="244">
        <f t="shared" si="61"/>
        <v>0</v>
      </c>
      <c r="K30" s="244">
        <f t="shared" si="61"/>
        <v>0</v>
      </c>
      <c r="L30" s="244">
        <f t="shared" si="61"/>
        <v>0</v>
      </c>
      <c r="M30" s="244">
        <f t="shared" si="61"/>
        <v>0</v>
      </c>
      <c r="N30" s="244">
        <f t="shared" si="61"/>
        <v>0</v>
      </c>
      <c r="O30" s="244">
        <f t="shared" si="61"/>
        <v>0</v>
      </c>
      <c r="P30" s="244">
        <f t="shared" si="61"/>
        <v>0</v>
      </c>
      <c r="Q30" s="244">
        <f t="shared" si="61"/>
        <v>0</v>
      </c>
      <c r="R30" s="244">
        <f t="shared" si="61"/>
        <v>0</v>
      </c>
      <c r="S30" s="244">
        <f t="shared" si="61"/>
        <v>0</v>
      </c>
      <c r="T30" s="244">
        <f t="shared" si="61"/>
        <v>0</v>
      </c>
      <c r="U30" s="347">
        <f t="shared" si="62"/>
        <v>0</v>
      </c>
      <c r="V30" s="347">
        <f t="shared" si="62"/>
        <v>0</v>
      </c>
      <c r="W30" s="347">
        <f t="shared" si="62"/>
        <v>0</v>
      </c>
      <c r="X30" s="347">
        <f t="shared" si="62"/>
        <v>0</v>
      </c>
      <c r="Y30" s="347">
        <f t="shared" si="62"/>
        <v>0</v>
      </c>
      <c r="Z30" s="347">
        <f t="shared" si="62"/>
        <v>0</v>
      </c>
      <c r="AA30" s="347">
        <f t="shared" si="62"/>
        <v>0</v>
      </c>
      <c r="AB30" s="347">
        <f t="shared" si="62"/>
        <v>0</v>
      </c>
      <c r="AC30" s="347">
        <f t="shared" si="62"/>
        <v>0</v>
      </c>
      <c r="AD30" s="347">
        <f t="shared" si="62"/>
        <v>0</v>
      </c>
      <c r="AE30" s="347">
        <f t="shared" si="62"/>
        <v>0</v>
      </c>
      <c r="AF30" s="347">
        <f t="shared" si="62"/>
        <v>0</v>
      </c>
      <c r="AG30" s="347">
        <f t="shared" si="62"/>
        <v>0</v>
      </c>
      <c r="AH30" s="347">
        <f t="shared" si="62"/>
        <v>0</v>
      </c>
      <c r="AI30" s="347">
        <f t="shared" si="62"/>
        <v>80900</v>
      </c>
      <c r="AJ30" s="210">
        <f t="shared" si="63"/>
        <v>80900</v>
      </c>
    </row>
    <row r="31" spans="1:36" ht="24" x14ac:dyDescent="0.2">
      <c r="A31" s="28"/>
      <c r="B31" s="294"/>
      <c r="C31" s="296" t="s">
        <v>242</v>
      </c>
      <c r="D31" s="66" t="s">
        <v>243</v>
      </c>
      <c r="E31" s="243">
        <v>80900</v>
      </c>
      <c r="F31" s="243">
        <f>E31+G31</f>
        <v>80900</v>
      </c>
      <c r="G31" s="243">
        <f>SUBTOTAL(9,H31:S31)</f>
        <v>0</v>
      </c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58">
        <f>T31+V31</f>
        <v>0</v>
      </c>
      <c r="V31" s="258">
        <f>SUBTOTAL(9,W31:AH31)</f>
        <v>0</v>
      </c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>
        <f>E31+T31</f>
        <v>80900</v>
      </c>
      <c r="AJ31" s="313">
        <f>F31+U31</f>
        <v>80900</v>
      </c>
    </row>
    <row r="32" spans="1:36" s="80" customFormat="1" ht="26.25" customHeight="1" x14ac:dyDescent="0.2">
      <c r="A32" s="482" t="s">
        <v>52</v>
      </c>
      <c r="B32" s="483"/>
      <c r="C32" s="483"/>
      <c r="D32" s="33" t="s">
        <v>120</v>
      </c>
      <c r="E32" s="17">
        <f>SUM(E33)</f>
        <v>2000</v>
      </c>
      <c r="F32" s="17">
        <f t="shared" ref="F32:R32" si="64">SUM(F33)</f>
        <v>2000</v>
      </c>
      <c r="G32" s="17">
        <f t="shared" si="64"/>
        <v>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7">
        <f t="shared" si="64"/>
        <v>0</v>
      </c>
      <c r="M32" s="17">
        <f t="shared" si="64"/>
        <v>0</v>
      </c>
      <c r="N32" s="17">
        <f t="shared" si="64"/>
        <v>0</v>
      </c>
      <c r="O32" s="17">
        <f t="shared" si="64"/>
        <v>0</v>
      </c>
      <c r="P32" s="17">
        <f t="shared" si="64"/>
        <v>0</v>
      </c>
      <c r="Q32" s="17">
        <f t="shared" si="64"/>
        <v>0</v>
      </c>
      <c r="R32" s="17">
        <f t="shared" si="64"/>
        <v>0</v>
      </c>
      <c r="S32" s="17">
        <f t="shared" ref="S32:AJ32" si="65">SUM(S33)</f>
        <v>0</v>
      </c>
      <c r="T32" s="17">
        <f t="shared" si="65"/>
        <v>0</v>
      </c>
      <c r="U32" s="343">
        <f t="shared" si="65"/>
        <v>0</v>
      </c>
      <c r="V32" s="343">
        <f t="shared" si="65"/>
        <v>0</v>
      </c>
      <c r="W32" s="343">
        <f t="shared" si="65"/>
        <v>0</v>
      </c>
      <c r="X32" s="343">
        <f t="shared" si="65"/>
        <v>0</v>
      </c>
      <c r="Y32" s="343">
        <f t="shared" si="65"/>
        <v>0</v>
      </c>
      <c r="Z32" s="343">
        <f t="shared" si="65"/>
        <v>0</v>
      </c>
      <c r="AA32" s="343">
        <f t="shared" si="65"/>
        <v>0</v>
      </c>
      <c r="AB32" s="343">
        <f t="shared" si="65"/>
        <v>0</v>
      </c>
      <c r="AC32" s="343">
        <f t="shared" si="65"/>
        <v>0</v>
      </c>
      <c r="AD32" s="343">
        <f t="shared" si="65"/>
        <v>0</v>
      </c>
      <c r="AE32" s="343">
        <f t="shared" si="65"/>
        <v>0</v>
      </c>
      <c r="AF32" s="343">
        <f t="shared" si="65"/>
        <v>0</v>
      </c>
      <c r="AG32" s="343">
        <f t="shared" si="65"/>
        <v>0</v>
      </c>
      <c r="AH32" s="343">
        <f t="shared" si="65"/>
        <v>0</v>
      </c>
      <c r="AI32" s="343">
        <f t="shared" si="65"/>
        <v>2000</v>
      </c>
      <c r="AJ32" s="307">
        <f t="shared" si="65"/>
        <v>2000</v>
      </c>
    </row>
    <row r="33" spans="1:36" s="79" customFormat="1" ht="36" x14ac:dyDescent="0.2">
      <c r="A33" s="18"/>
      <c r="B33" s="439" t="s">
        <v>53</v>
      </c>
      <c r="C33" s="439"/>
      <c r="D33" s="19" t="s">
        <v>277</v>
      </c>
      <c r="E33" s="124">
        <f t="shared" ref="E33:AI33" si="66">SUM(E34)</f>
        <v>2000</v>
      </c>
      <c r="F33" s="124">
        <f t="shared" si="66"/>
        <v>2000</v>
      </c>
      <c r="G33" s="124">
        <f t="shared" si="66"/>
        <v>0</v>
      </c>
      <c r="H33" s="124">
        <f t="shared" si="66"/>
        <v>0</v>
      </c>
      <c r="I33" s="124">
        <f t="shared" si="66"/>
        <v>0</v>
      </c>
      <c r="J33" s="124">
        <f t="shared" si="66"/>
        <v>0</v>
      </c>
      <c r="K33" s="124">
        <f t="shared" si="66"/>
        <v>0</v>
      </c>
      <c r="L33" s="124">
        <f t="shared" si="66"/>
        <v>0</v>
      </c>
      <c r="M33" s="124">
        <f t="shared" si="66"/>
        <v>0</v>
      </c>
      <c r="N33" s="124">
        <f t="shared" si="66"/>
        <v>0</v>
      </c>
      <c r="O33" s="124">
        <f t="shared" si="66"/>
        <v>0</v>
      </c>
      <c r="P33" s="124">
        <f t="shared" si="66"/>
        <v>0</v>
      </c>
      <c r="Q33" s="124">
        <f t="shared" si="66"/>
        <v>0</v>
      </c>
      <c r="R33" s="124">
        <f t="shared" si="66"/>
        <v>0</v>
      </c>
      <c r="S33" s="124">
        <f t="shared" si="66"/>
        <v>0</v>
      </c>
      <c r="T33" s="124">
        <f t="shared" si="66"/>
        <v>0</v>
      </c>
      <c r="U33" s="344">
        <f t="shared" si="66"/>
        <v>0</v>
      </c>
      <c r="V33" s="344">
        <f t="shared" si="66"/>
        <v>0</v>
      </c>
      <c r="W33" s="344">
        <f t="shared" si="66"/>
        <v>0</v>
      </c>
      <c r="X33" s="344">
        <f t="shared" si="66"/>
        <v>0</v>
      </c>
      <c r="Y33" s="344">
        <f t="shared" si="66"/>
        <v>0</v>
      </c>
      <c r="Z33" s="344">
        <f t="shared" si="66"/>
        <v>0</v>
      </c>
      <c r="AA33" s="344">
        <f t="shared" si="66"/>
        <v>0</v>
      </c>
      <c r="AB33" s="344">
        <f t="shared" si="66"/>
        <v>0</v>
      </c>
      <c r="AC33" s="344">
        <f t="shared" si="66"/>
        <v>0</v>
      </c>
      <c r="AD33" s="344">
        <f t="shared" si="66"/>
        <v>0</v>
      </c>
      <c r="AE33" s="344">
        <f t="shared" si="66"/>
        <v>0</v>
      </c>
      <c r="AF33" s="344">
        <f t="shared" si="66"/>
        <v>0</v>
      </c>
      <c r="AG33" s="344">
        <f t="shared" si="66"/>
        <v>0</v>
      </c>
      <c r="AH33" s="344">
        <f t="shared" si="66"/>
        <v>0</v>
      </c>
      <c r="AI33" s="344">
        <f t="shared" si="66"/>
        <v>2000</v>
      </c>
      <c r="AJ33" s="312">
        <f t="shared" ref="AJ33" si="67">SUM(AJ34)</f>
        <v>2000</v>
      </c>
    </row>
    <row r="34" spans="1:36" ht="24" x14ac:dyDescent="0.2">
      <c r="A34" s="25"/>
      <c r="B34" s="441" t="s">
        <v>467</v>
      </c>
      <c r="C34" s="441"/>
      <c r="D34" s="26" t="s">
        <v>499</v>
      </c>
      <c r="E34" s="244">
        <v>2000</v>
      </c>
      <c r="F34" s="244">
        <f>E34+G34</f>
        <v>2000</v>
      </c>
      <c r="G34" s="244">
        <f>SUBTOTAL(9,H34:S34)</f>
        <v>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347">
        <f>T34+V34</f>
        <v>0</v>
      </c>
      <c r="V34" s="347">
        <f>SUBTOTAL(9,W34:AH34)</f>
        <v>0</v>
      </c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>
        <f>E34+T34</f>
        <v>2000</v>
      </c>
      <c r="AJ34" s="210">
        <f>F34+U34</f>
        <v>2000</v>
      </c>
    </row>
    <row r="35" spans="1:36" s="80" customFormat="1" ht="24" x14ac:dyDescent="0.2">
      <c r="A35" s="482" t="s">
        <v>54</v>
      </c>
      <c r="B35" s="483"/>
      <c r="C35" s="483"/>
      <c r="D35" s="33" t="s">
        <v>55</v>
      </c>
      <c r="E35" s="17">
        <f>SUM(E36,E39)</f>
        <v>3000900</v>
      </c>
      <c r="F35" s="17">
        <f t="shared" ref="F35" si="68">SUM(F36,F39)</f>
        <v>3000900</v>
      </c>
      <c r="G35" s="17">
        <f t="shared" ref="G35" si="69">SUM(G36,G39)</f>
        <v>0</v>
      </c>
      <c r="H35" s="17">
        <f t="shared" ref="H35:R35" si="70">SUM(H36,H39)</f>
        <v>0</v>
      </c>
      <c r="I35" s="17">
        <f t="shared" si="70"/>
        <v>0</v>
      </c>
      <c r="J35" s="17">
        <f t="shared" si="70"/>
        <v>0</v>
      </c>
      <c r="K35" s="17">
        <f t="shared" si="70"/>
        <v>0</v>
      </c>
      <c r="L35" s="17">
        <f t="shared" si="70"/>
        <v>0</v>
      </c>
      <c r="M35" s="17">
        <f t="shared" si="70"/>
        <v>0</v>
      </c>
      <c r="N35" s="17">
        <f t="shared" si="70"/>
        <v>0</v>
      </c>
      <c r="O35" s="17">
        <f t="shared" si="70"/>
        <v>0</v>
      </c>
      <c r="P35" s="17">
        <f t="shared" si="70"/>
        <v>0</v>
      </c>
      <c r="Q35" s="17">
        <f t="shared" si="70"/>
        <v>0</v>
      </c>
      <c r="R35" s="17">
        <f t="shared" si="70"/>
        <v>0</v>
      </c>
      <c r="S35" s="17">
        <f>SUM(S36,S39)</f>
        <v>0</v>
      </c>
      <c r="T35" s="17">
        <f>SUM(T36,T39)</f>
        <v>0</v>
      </c>
      <c r="U35" s="343">
        <f t="shared" ref="U35:AI35" si="71">SUM(U36,U39)</f>
        <v>0</v>
      </c>
      <c r="V35" s="343">
        <f t="shared" si="71"/>
        <v>0</v>
      </c>
      <c r="W35" s="343">
        <f t="shared" ref="W35" si="72">SUM(W36,W39)</f>
        <v>0</v>
      </c>
      <c r="X35" s="343">
        <f t="shared" ref="X35" si="73">SUM(X36,X39)</f>
        <v>0</v>
      </c>
      <c r="Y35" s="343">
        <f t="shared" ref="Y35" si="74">SUM(Y36,Y39)</f>
        <v>0</v>
      </c>
      <c r="Z35" s="343">
        <f t="shared" ref="Z35" si="75">SUM(Z36,Z39)</f>
        <v>0</v>
      </c>
      <c r="AA35" s="343">
        <f t="shared" ref="AA35" si="76">SUM(AA36,AA39)</f>
        <v>0</v>
      </c>
      <c r="AB35" s="343">
        <f t="shared" ref="AB35" si="77">SUM(AB36,AB39)</f>
        <v>0</v>
      </c>
      <c r="AC35" s="343">
        <f t="shared" ref="AC35" si="78">SUM(AC36,AC39)</f>
        <v>0</v>
      </c>
      <c r="AD35" s="343">
        <f t="shared" ref="AD35" si="79">SUM(AD36,AD39)</f>
        <v>0</v>
      </c>
      <c r="AE35" s="343">
        <f t="shared" ref="AE35" si="80">SUM(AE36,AE39)</f>
        <v>0</v>
      </c>
      <c r="AF35" s="343">
        <f t="shared" ref="AF35" si="81">SUM(AF36,AF39)</f>
        <v>0</v>
      </c>
      <c r="AG35" s="343">
        <f t="shared" ref="AG35" si="82">SUM(AG36,AG39)</f>
        <v>0</v>
      </c>
      <c r="AH35" s="343">
        <f t="shared" si="71"/>
        <v>0</v>
      </c>
      <c r="AI35" s="343">
        <f t="shared" si="71"/>
        <v>3000900</v>
      </c>
      <c r="AJ35" s="311">
        <f>SUM(AJ36,AJ39)</f>
        <v>3000900</v>
      </c>
    </row>
    <row r="36" spans="1:36" s="79" customFormat="1" ht="24" x14ac:dyDescent="0.2">
      <c r="A36" s="18"/>
      <c r="B36" s="439" t="s">
        <v>56</v>
      </c>
      <c r="C36" s="439"/>
      <c r="D36" s="19" t="s">
        <v>57</v>
      </c>
      <c r="E36" s="124">
        <f>SUM(E37:E38)</f>
        <v>17900</v>
      </c>
      <c r="F36" s="124">
        <f t="shared" ref="F36" si="83">SUM(F37:F38)</f>
        <v>17900</v>
      </c>
      <c r="G36" s="124">
        <f t="shared" ref="G36" si="84">SUM(G37:G38)</f>
        <v>0</v>
      </c>
      <c r="H36" s="124">
        <f t="shared" ref="H36:R36" si="85">SUM(H37:H38)</f>
        <v>0</v>
      </c>
      <c r="I36" s="124">
        <f t="shared" si="85"/>
        <v>0</v>
      </c>
      <c r="J36" s="124">
        <f t="shared" si="85"/>
        <v>0</v>
      </c>
      <c r="K36" s="124">
        <f t="shared" si="85"/>
        <v>0</v>
      </c>
      <c r="L36" s="124">
        <f t="shared" si="85"/>
        <v>0</v>
      </c>
      <c r="M36" s="124">
        <f t="shared" si="85"/>
        <v>0</v>
      </c>
      <c r="N36" s="124">
        <f t="shared" si="85"/>
        <v>0</v>
      </c>
      <c r="O36" s="124">
        <f t="shared" si="85"/>
        <v>0</v>
      </c>
      <c r="P36" s="124">
        <f t="shared" si="85"/>
        <v>0</v>
      </c>
      <c r="Q36" s="124">
        <f t="shared" si="85"/>
        <v>0</v>
      </c>
      <c r="R36" s="124">
        <f t="shared" si="85"/>
        <v>0</v>
      </c>
      <c r="S36" s="124">
        <f>SUM(S37:S38)</f>
        <v>0</v>
      </c>
      <c r="T36" s="124">
        <f>SUM(T37:T38)</f>
        <v>0</v>
      </c>
      <c r="U36" s="344">
        <f t="shared" ref="U36:AI36" si="86">SUM(U37:U38)</f>
        <v>0</v>
      </c>
      <c r="V36" s="344">
        <f t="shared" si="86"/>
        <v>0</v>
      </c>
      <c r="W36" s="344">
        <f t="shared" ref="W36" si="87">SUM(W37:W38)</f>
        <v>0</v>
      </c>
      <c r="X36" s="344">
        <f t="shared" ref="X36" si="88">SUM(X37:X38)</f>
        <v>0</v>
      </c>
      <c r="Y36" s="344">
        <f t="shared" ref="Y36" si="89">SUM(Y37:Y38)</f>
        <v>0</v>
      </c>
      <c r="Z36" s="344">
        <f t="shared" ref="Z36" si="90">SUM(Z37:Z38)</f>
        <v>0</v>
      </c>
      <c r="AA36" s="344">
        <f t="shared" ref="AA36" si="91">SUM(AA37:AA38)</f>
        <v>0</v>
      </c>
      <c r="AB36" s="344">
        <f t="shared" ref="AB36" si="92">SUM(AB37:AB38)</f>
        <v>0</v>
      </c>
      <c r="AC36" s="344">
        <f t="shared" ref="AC36" si="93">SUM(AC37:AC38)</f>
        <v>0</v>
      </c>
      <c r="AD36" s="344">
        <f t="shared" ref="AD36" si="94">SUM(AD37:AD38)</f>
        <v>0</v>
      </c>
      <c r="AE36" s="344">
        <f t="shared" ref="AE36" si="95">SUM(AE37:AE38)</f>
        <v>0</v>
      </c>
      <c r="AF36" s="344">
        <f t="shared" ref="AF36" si="96">SUM(AF37:AF38)</f>
        <v>0</v>
      </c>
      <c r="AG36" s="344">
        <f t="shared" ref="AG36" si="97">SUM(AG37:AG38)</f>
        <v>0</v>
      </c>
      <c r="AH36" s="344">
        <f t="shared" si="86"/>
        <v>0</v>
      </c>
      <c r="AI36" s="344">
        <f t="shared" si="86"/>
        <v>17900</v>
      </c>
      <c r="AJ36" s="312">
        <f>SUM(AJ37:AJ38)</f>
        <v>17900</v>
      </c>
    </row>
    <row r="37" spans="1:36" ht="48" x14ac:dyDescent="0.2">
      <c r="A37" s="25"/>
      <c r="B37" s="441" t="s">
        <v>58</v>
      </c>
      <c r="C37" s="441"/>
      <c r="D37" s="26" t="s">
        <v>500</v>
      </c>
      <c r="E37" s="244">
        <v>7900</v>
      </c>
      <c r="F37" s="244">
        <f t="shared" ref="F37:F38" si="98">E37+G37</f>
        <v>7900</v>
      </c>
      <c r="G37" s="244">
        <f t="shared" ref="G37:G38" si="99">SUBTOTAL(9,H37:S37)</f>
        <v>0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345">
        <f t="shared" ref="U37:U38" si="100">T37+V37</f>
        <v>0</v>
      </c>
      <c r="V37" s="345">
        <f t="shared" ref="V37:V38" si="101">SUBTOTAL(9,W37:AH37)</f>
        <v>0</v>
      </c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>
        <f t="shared" ref="AI37:AI38" si="102">E37+T37</f>
        <v>7900</v>
      </c>
      <c r="AJ37" s="309">
        <f t="shared" ref="AJ37:AJ38" si="103">F37+U37</f>
        <v>7900</v>
      </c>
    </row>
    <row r="38" spans="1:36" ht="24.75" customHeight="1" x14ac:dyDescent="0.2">
      <c r="A38" s="34"/>
      <c r="B38" s="491" t="s">
        <v>59</v>
      </c>
      <c r="C38" s="491"/>
      <c r="D38" s="35" t="s">
        <v>188</v>
      </c>
      <c r="E38" s="246">
        <v>10000</v>
      </c>
      <c r="F38" s="246">
        <f t="shared" si="98"/>
        <v>10000</v>
      </c>
      <c r="G38" s="246">
        <f t="shared" si="99"/>
        <v>0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348">
        <f t="shared" si="100"/>
        <v>0</v>
      </c>
      <c r="V38" s="348">
        <f t="shared" si="101"/>
        <v>0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>
        <f t="shared" si="102"/>
        <v>10000</v>
      </c>
      <c r="AJ38" s="211">
        <f t="shared" si="103"/>
        <v>10000</v>
      </c>
    </row>
    <row r="39" spans="1:36" s="79" customFormat="1" x14ac:dyDescent="0.2">
      <c r="A39" s="18"/>
      <c r="B39" s="439" t="s">
        <v>60</v>
      </c>
      <c r="C39" s="439"/>
      <c r="D39" s="19" t="s">
        <v>61</v>
      </c>
      <c r="E39" s="124">
        <f t="shared" ref="E39:AJ39" si="104">SUM(E40:E43)</f>
        <v>2983000</v>
      </c>
      <c r="F39" s="124">
        <f t="shared" si="104"/>
        <v>2983000</v>
      </c>
      <c r="G39" s="124">
        <f t="shared" si="104"/>
        <v>0</v>
      </c>
      <c r="H39" s="124">
        <f t="shared" ref="H39:R39" si="105">SUM(H40:H43)</f>
        <v>0</v>
      </c>
      <c r="I39" s="124">
        <f t="shared" si="105"/>
        <v>0</v>
      </c>
      <c r="J39" s="124">
        <f t="shared" si="105"/>
        <v>0</v>
      </c>
      <c r="K39" s="124">
        <f t="shared" si="105"/>
        <v>0</v>
      </c>
      <c r="L39" s="124">
        <f t="shared" si="105"/>
        <v>0</v>
      </c>
      <c r="M39" s="124">
        <f t="shared" si="105"/>
        <v>0</v>
      </c>
      <c r="N39" s="124">
        <f t="shared" si="105"/>
        <v>0</v>
      </c>
      <c r="O39" s="124">
        <f t="shared" si="105"/>
        <v>0</v>
      </c>
      <c r="P39" s="124">
        <f t="shared" si="105"/>
        <v>0</v>
      </c>
      <c r="Q39" s="124">
        <f t="shared" si="105"/>
        <v>0</v>
      </c>
      <c r="R39" s="124">
        <f t="shared" si="105"/>
        <v>0</v>
      </c>
      <c r="S39" s="124">
        <f t="shared" ref="S39:AH39" si="106">SUM(S40:S43)</f>
        <v>0</v>
      </c>
      <c r="T39" s="124">
        <f t="shared" si="104"/>
        <v>0</v>
      </c>
      <c r="U39" s="344">
        <f t="shared" si="106"/>
        <v>0</v>
      </c>
      <c r="V39" s="344">
        <f t="shared" si="106"/>
        <v>0</v>
      </c>
      <c r="W39" s="344">
        <f t="shared" ref="W39:AG39" si="107">SUM(W40:W43)</f>
        <v>0</v>
      </c>
      <c r="X39" s="344">
        <f t="shared" si="107"/>
        <v>0</v>
      </c>
      <c r="Y39" s="344">
        <f t="shared" si="107"/>
        <v>0</v>
      </c>
      <c r="Z39" s="344">
        <f t="shared" si="107"/>
        <v>0</v>
      </c>
      <c r="AA39" s="344">
        <f t="shared" si="107"/>
        <v>0</v>
      </c>
      <c r="AB39" s="344">
        <f t="shared" si="107"/>
        <v>0</v>
      </c>
      <c r="AC39" s="344">
        <f t="shared" si="107"/>
        <v>0</v>
      </c>
      <c r="AD39" s="344">
        <f t="shared" si="107"/>
        <v>0</v>
      </c>
      <c r="AE39" s="344">
        <f t="shared" si="107"/>
        <v>0</v>
      </c>
      <c r="AF39" s="344">
        <f t="shared" si="107"/>
        <v>0</v>
      </c>
      <c r="AG39" s="344">
        <f t="shared" si="107"/>
        <v>0</v>
      </c>
      <c r="AH39" s="344">
        <f t="shared" si="106"/>
        <v>0</v>
      </c>
      <c r="AI39" s="344">
        <f t="shared" ref="AI39" si="108">SUM(AI40:AI43)</f>
        <v>2983000</v>
      </c>
      <c r="AJ39" s="312">
        <f t="shared" si="104"/>
        <v>2983000</v>
      </c>
    </row>
    <row r="40" spans="1:36" x14ac:dyDescent="0.2">
      <c r="A40" s="36"/>
      <c r="B40" s="447" t="s">
        <v>62</v>
      </c>
      <c r="C40" s="447"/>
      <c r="D40" s="37" t="s">
        <v>137</v>
      </c>
      <c r="E40" s="248">
        <v>41000</v>
      </c>
      <c r="F40" s="248">
        <f t="shared" ref="F40:F43" si="109">E40+G40</f>
        <v>41000</v>
      </c>
      <c r="G40" s="248">
        <f t="shared" ref="G40:G43" si="110">SUBTOTAL(9,H40:S40)</f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57">
        <f t="shared" ref="U40:U43" si="111">T40+V40</f>
        <v>0</v>
      </c>
      <c r="V40" s="257">
        <f t="shared" ref="V40:V43" si="112">SUBTOTAL(9,W40:AH40)</f>
        <v>0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>
        <f t="shared" ref="AI40:AI43" si="113">E40+T40</f>
        <v>41000</v>
      </c>
      <c r="AJ40" s="315">
        <f t="shared" ref="AJ40:AJ43" si="114">F40+U40</f>
        <v>41000</v>
      </c>
    </row>
    <row r="41" spans="1:36" ht="24" x14ac:dyDescent="0.2">
      <c r="A41" s="36"/>
      <c r="B41" s="447" t="s">
        <v>63</v>
      </c>
      <c r="C41" s="447"/>
      <c r="D41" s="37" t="s">
        <v>138</v>
      </c>
      <c r="E41" s="248">
        <v>2800000</v>
      </c>
      <c r="F41" s="248">
        <f t="shared" si="109"/>
        <v>2800000</v>
      </c>
      <c r="G41" s="248">
        <f t="shared" si="110"/>
        <v>0</v>
      </c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57">
        <f t="shared" si="111"/>
        <v>0</v>
      </c>
      <c r="V41" s="257">
        <f t="shared" si="112"/>
        <v>0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>
        <f t="shared" si="113"/>
        <v>2800000</v>
      </c>
      <c r="AJ41" s="315">
        <f t="shared" si="114"/>
        <v>2800000</v>
      </c>
    </row>
    <row r="42" spans="1:36" ht="24" x14ac:dyDescent="0.2">
      <c r="A42" s="36"/>
      <c r="B42" s="447" t="s">
        <v>64</v>
      </c>
      <c r="C42" s="447"/>
      <c r="D42" s="37" t="s">
        <v>139</v>
      </c>
      <c r="E42" s="248">
        <v>52000</v>
      </c>
      <c r="F42" s="248">
        <f t="shared" si="109"/>
        <v>52000</v>
      </c>
      <c r="G42" s="248">
        <f t="shared" si="110"/>
        <v>0</v>
      </c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57">
        <f t="shared" si="111"/>
        <v>0</v>
      </c>
      <c r="V42" s="257">
        <f t="shared" si="112"/>
        <v>0</v>
      </c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>
        <f t="shared" si="113"/>
        <v>52000</v>
      </c>
      <c r="AJ42" s="315">
        <f t="shared" si="114"/>
        <v>52000</v>
      </c>
    </row>
    <row r="43" spans="1:36" ht="24" x14ac:dyDescent="0.2">
      <c r="A43" s="23"/>
      <c r="B43" s="443" t="s">
        <v>127</v>
      </c>
      <c r="C43" s="443"/>
      <c r="D43" s="24" t="s">
        <v>501</v>
      </c>
      <c r="E43" s="245">
        <v>90000</v>
      </c>
      <c r="F43" s="245">
        <f t="shared" si="109"/>
        <v>90000</v>
      </c>
      <c r="G43" s="245">
        <f t="shared" si="110"/>
        <v>0</v>
      </c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58">
        <f t="shared" si="111"/>
        <v>0</v>
      </c>
      <c r="V43" s="258">
        <f t="shared" si="112"/>
        <v>0</v>
      </c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>
        <f t="shared" si="113"/>
        <v>90000</v>
      </c>
      <c r="AJ43" s="313">
        <f t="shared" si="114"/>
        <v>90000</v>
      </c>
    </row>
    <row r="44" spans="1:36" s="80" customFormat="1" x14ac:dyDescent="0.2">
      <c r="A44" s="482" t="s">
        <v>65</v>
      </c>
      <c r="B44" s="483"/>
      <c r="C44" s="483"/>
      <c r="D44" s="33" t="s">
        <v>66</v>
      </c>
      <c r="E44" s="17">
        <f t="shared" ref="E44:AI44" si="115">SUM(E45)</f>
        <v>1500000</v>
      </c>
      <c r="F44" s="17">
        <f t="shared" si="115"/>
        <v>1500000</v>
      </c>
      <c r="G44" s="17">
        <f t="shared" si="115"/>
        <v>0</v>
      </c>
      <c r="H44" s="17">
        <f t="shared" si="115"/>
        <v>0</v>
      </c>
      <c r="I44" s="17">
        <f t="shared" si="115"/>
        <v>0</v>
      </c>
      <c r="J44" s="17">
        <f t="shared" si="115"/>
        <v>0</v>
      </c>
      <c r="K44" s="17">
        <f t="shared" si="115"/>
        <v>0</v>
      </c>
      <c r="L44" s="17">
        <f t="shared" si="115"/>
        <v>0</v>
      </c>
      <c r="M44" s="17">
        <f t="shared" si="115"/>
        <v>0</v>
      </c>
      <c r="N44" s="17">
        <f t="shared" si="115"/>
        <v>0</v>
      </c>
      <c r="O44" s="17">
        <f t="shared" si="115"/>
        <v>0</v>
      </c>
      <c r="P44" s="17">
        <f t="shared" si="115"/>
        <v>0</v>
      </c>
      <c r="Q44" s="17">
        <f t="shared" si="115"/>
        <v>0</v>
      </c>
      <c r="R44" s="17">
        <f t="shared" si="115"/>
        <v>0</v>
      </c>
      <c r="S44" s="17">
        <f t="shared" si="115"/>
        <v>0</v>
      </c>
      <c r="T44" s="17">
        <f t="shared" si="115"/>
        <v>0</v>
      </c>
      <c r="U44" s="343">
        <f t="shared" si="115"/>
        <v>0</v>
      </c>
      <c r="V44" s="343">
        <f t="shared" si="115"/>
        <v>0</v>
      </c>
      <c r="W44" s="343">
        <f t="shared" si="115"/>
        <v>0</v>
      </c>
      <c r="X44" s="343">
        <f t="shared" si="115"/>
        <v>0</v>
      </c>
      <c r="Y44" s="343">
        <f t="shared" si="115"/>
        <v>0</v>
      </c>
      <c r="Z44" s="343">
        <f t="shared" si="115"/>
        <v>0</v>
      </c>
      <c r="AA44" s="343">
        <f t="shared" si="115"/>
        <v>0</v>
      </c>
      <c r="AB44" s="343">
        <f t="shared" si="115"/>
        <v>0</v>
      </c>
      <c r="AC44" s="343">
        <f t="shared" si="115"/>
        <v>0</v>
      </c>
      <c r="AD44" s="343">
        <f t="shared" si="115"/>
        <v>0</v>
      </c>
      <c r="AE44" s="343">
        <f t="shared" si="115"/>
        <v>0</v>
      </c>
      <c r="AF44" s="343">
        <f t="shared" si="115"/>
        <v>0</v>
      </c>
      <c r="AG44" s="343">
        <f t="shared" si="115"/>
        <v>0</v>
      </c>
      <c r="AH44" s="343">
        <f t="shared" si="115"/>
        <v>0</v>
      </c>
      <c r="AI44" s="343">
        <f t="shared" si="115"/>
        <v>1500000</v>
      </c>
      <c r="AJ44" s="311">
        <f t="shared" ref="AJ44" si="116">SUM(AJ45)</f>
        <v>1500000</v>
      </c>
    </row>
    <row r="45" spans="1:36" s="79" customFormat="1" x14ac:dyDescent="0.2">
      <c r="A45" s="18"/>
      <c r="B45" s="439" t="s">
        <v>67</v>
      </c>
      <c r="C45" s="439"/>
      <c r="D45" s="19" t="s">
        <v>68</v>
      </c>
      <c r="E45" s="124">
        <f>SUM(E46:E47)</f>
        <v>1500000</v>
      </c>
      <c r="F45" s="124">
        <f>SUM(F46:F47)</f>
        <v>1500000</v>
      </c>
      <c r="G45" s="124">
        <f t="shared" ref="G45:AJ45" si="117">SUM(G46:G47)</f>
        <v>0</v>
      </c>
      <c r="H45" s="124">
        <f t="shared" si="117"/>
        <v>0</v>
      </c>
      <c r="I45" s="124">
        <f t="shared" si="117"/>
        <v>0</v>
      </c>
      <c r="J45" s="124">
        <f t="shared" si="117"/>
        <v>0</v>
      </c>
      <c r="K45" s="124">
        <f t="shared" si="117"/>
        <v>0</v>
      </c>
      <c r="L45" s="124">
        <f t="shared" si="117"/>
        <v>0</v>
      </c>
      <c r="M45" s="124">
        <f t="shared" si="117"/>
        <v>0</v>
      </c>
      <c r="N45" s="124">
        <f t="shared" si="117"/>
        <v>0</v>
      </c>
      <c r="O45" s="124">
        <f t="shared" si="117"/>
        <v>0</v>
      </c>
      <c r="P45" s="124">
        <f t="shared" si="117"/>
        <v>0</v>
      </c>
      <c r="Q45" s="124">
        <f t="shared" si="117"/>
        <v>0</v>
      </c>
      <c r="R45" s="124">
        <f t="shared" si="117"/>
        <v>0</v>
      </c>
      <c r="S45" s="124">
        <f t="shared" si="117"/>
        <v>0</v>
      </c>
      <c r="T45" s="124">
        <f t="shared" si="117"/>
        <v>0</v>
      </c>
      <c r="U45" s="344">
        <f t="shared" si="117"/>
        <v>0</v>
      </c>
      <c r="V45" s="344">
        <f t="shared" si="117"/>
        <v>0</v>
      </c>
      <c r="W45" s="344">
        <f t="shared" si="117"/>
        <v>0</v>
      </c>
      <c r="X45" s="344">
        <f t="shared" si="117"/>
        <v>0</v>
      </c>
      <c r="Y45" s="344">
        <f t="shared" si="117"/>
        <v>0</v>
      </c>
      <c r="Z45" s="344">
        <f t="shared" si="117"/>
        <v>0</v>
      </c>
      <c r="AA45" s="344">
        <f t="shared" si="117"/>
        <v>0</v>
      </c>
      <c r="AB45" s="344">
        <f t="shared" si="117"/>
        <v>0</v>
      </c>
      <c r="AC45" s="344">
        <f t="shared" si="117"/>
        <v>0</v>
      </c>
      <c r="AD45" s="344">
        <f t="shared" si="117"/>
        <v>0</v>
      </c>
      <c r="AE45" s="344">
        <f t="shared" si="117"/>
        <v>0</v>
      </c>
      <c r="AF45" s="344">
        <f t="shared" si="117"/>
        <v>0</v>
      </c>
      <c r="AG45" s="344">
        <f t="shared" si="117"/>
        <v>0</v>
      </c>
      <c r="AH45" s="344">
        <f t="shared" si="117"/>
        <v>0</v>
      </c>
      <c r="AI45" s="344">
        <f t="shared" si="117"/>
        <v>1500000</v>
      </c>
      <c r="AJ45" s="312">
        <f t="shared" si="117"/>
        <v>1500000</v>
      </c>
    </row>
    <row r="46" spans="1:36" x14ac:dyDescent="0.2">
      <c r="A46" s="82"/>
      <c r="B46" s="497" t="s">
        <v>69</v>
      </c>
      <c r="C46" s="497"/>
      <c r="D46" s="177" t="s">
        <v>70</v>
      </c>
      <c r="E46" s="249">
        <v>1500000</v>
      </c>
      <c r="F46" s="249">
        <f>E46+G46</f>
        <v>1394000</v>
      </c>
      <c r="G46" s="249">
        <f>SUBTOTAL(9,H46:S46)</f>
        <v>-106000</v>
      </c>
      <c r="H46" s="249">
        <v>-106000</v>
      </c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348">
        <f>T46+V46</f>
        <v>0</v>
      </c>
      <c r="V46" s="348">
        <f>SUBTOTAL(9,W46:AH46)</f>
        <v>0</v>
      </c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>
        <f>E46+T46</f>
        <v>1500000</v>
      </c>
      <c r="AJ46" s="211">
        <f t="shared" ref="AJ46" si="118">F46+U46</f>
        <v>1394000</v>
      </c>
    </row>
    <row r="47" spans="1:36" ht="24" x14ac:dyDescent="0.2">
      <c r="A47" s="34"/>
      <c r="B47" s="497" t="s">
        <v>796</v>
      </c>
      <c r="C47" s="497"/>
      <c r="D47" s="177" t="s">
        <v>799</v>
      </c>
      <c r="E47" s="246">
        <f>E48</f>
        <v>0</v>
      </c>
      <c r="F47" s="249">
        <f>F48</f>
        <v>106000</v>
      </c>
      <c r="G47" s="249">
        <f>G48</f>
        <v>106000</v>
      </c>
      <c r="H47" s="246">
        <f t="shared" ref="H47:AJ47" si="119">H48</f>
        <v>106000</v>
      </c>
      <c r="I47" s="246">
        <f t="shared" si="119"/>
        <v>0</v>
      </c>
      <c r="J47" s="246">
        <f t="shared" si="119"/>
        <v>0</v>
      </c>
      <c r="K47" s="246">
        <f t="shared" si="119"/>
        <v>0</v>
      </c>
      <c r="L47" s="246">
        <f t="shared" si="119"/>
        <v>0</v>
      </c>
      <c r="M47" s="246">
        <f t="shared" si="119"/>
        <v>0</v>
      </c>
      <c r="N47" s="246">
        <f t="shared" si="119"/>
        <v>0</v>
      </c>
      <c r="O47" s="246">
        <f t="shared" si="119"/>
        <v>0</v>
      </c>
      <c r="P47" s="246">
        <f t="shared" si="119"/>
        <v>0</v>
      </c>
      <c r="Q47" s="246">
        <f t="shared" si="119"/>
        <v>0</v>
      </c>
      <c r="R47" s="246">
        <f t="shared" si="119"/>
        <v>0</v>
      </c>
      <c r="S47" s="246">
        <f t="shared" si="119"/>
        <v>0</v>
      </c>
      <c r="T47" s="246">
        <f t="shared" si="119"/>
        <v>0</v>
      </c>
      <c r="U47" s="348">
        <f t="shared" si="119"/>
        <v>0</v>
      </c>
      <c r="V47" s="348">
        <f t="shared" si="119"/>
        <v>0</v>
      </c>
      <c r="W47" s="348">
        <f t="shared" si="119"/>
        <v>0</v>
      </c>
      <c r="X47" s="348">
        <f t="shared" si="119"/>
        <v>0</v>
      </c>
      <c r="Y47" s="348">
        <f t="shared" si="119"/>
        <v>0</v>
      </c>
      <c r="Z47" s="348">
        <f t="shared" si="119"/>
        <v>0</v>
      </c>
      <c r="AA47" s="348">
        <f t="shared" si="119"/>
        <v>0</v>
      </c>
      <c r="AB47" s="348">
        <f t="shared" si="119"/>
        <v>0</v>
      </c>
      <c r="AC47" s="348">
        <f t="shared" si="119"/>
        <v>0</v>
      </c>
      <c r="AD47" s="348">
        <f t="shared" si="119"/>
        <v>0</v>
      </c>
      <c r="AE47" s="348">
        <f t="shared" si="119"/>
        <v>0</v>
      </c>
      <c r="AF47" s="348">
        <f t="shared" si="119"/>
        <v>0</v>
      </c>
      <c r="AG47" s="348">
        <f t="shared" si="119"/>
        <v>0</v>
      </c>
      <c r="AH47" s="348">
        <f t="shared" si="119"/>
        <v>0</v>
      </c>
      <c r="AI47" s="348">
        <f t="shared" si="119"/>
        <v>0</v>
      </c>
      <c r="AJ47" s="211">
        <f t="shared" si="119"/>
        <v>106000</v>
      </c>
    </row>
    <row r="48" spans="1:36" ht="24" x14ac:dyDescent="0.2">
      <c r="A48" s="34"/>
      <c r="B48" s="375"/>
      <c r="C48" s="375" t="s">
        <v>797</v>
      </c>
      <c r="D48" s="35" t="s">
        <v>798</v>
      </c>
      <c r="E48" s="246"/>
      <c r="F48" s="249">
        <f>E48+G48</f>
        <v>106000</v>
      </c>
      <c r="G48" s="249">
        <f t="shared" ref="G48" si="120">SUBTOTAL(9,H48:S48)</f>
        <v>106000</v>
      </c>
      <c r="H48" s="246">
        <v>106000</v>
      </c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>
        <f>E48+T48</f>
        <v>0</v>
      </c>
      <c r="AJ48" s="211">
        <f t="shared" ref="AJ48" si="121">F48+U48</f>
        <v>106000</v>
      </c>
    </row>
    <row r="49" spans="1:36" s="80" customFormat="1" x14ac:dyDescent="0.2">
      <c r="A49" s="482" t="s">
        <v>71</v>
      </c>
      <c r="B49" s="483"/>
      <c r="C49" s="483"/>
      <c r="D49" s="33" t="s">
        <v>72</v>
      </c>
      <c r="E49" s="17">
        <f t="shared" ref="E49:G49" si="122">SUM(E50,E52)</f>
        <v>158066</v>
      </c>
      <c r="F49" s="17">
        <f t="shared" si="122"/>
        <v>158066</v>
      </c>
      <c r="G49" s="17">
        <f t="shared" si="122"/>
        <v>0</v>
      </c>
      <c r="H49" s="17">
        <f t="shared" ref="H49:R49" si="123">SUM(H50,H52)</f>
        <v>0</v>
      </c>
      <c r="I49" s="17">
        <f t="shared" si="123"/>
        <v>0</v>
      </c>
      <c r="J49" s="17">
        <f t="shared" si="123"/>
        <v>0</v>
      </c>
      <c r="K49" s="17">
        <f t="shared" si="123"/>
        <v>0</v>
      </c>
      <c r="L49" s="17">
        <f t="shared" si="123"/>
        <v>0</v>
      </c>
      <c r="M49" s="17">
        <f t="shared" si="123"/>
        <v>0</v>
      </c>
      <c r="N49" s="17">
        <f t="shared" si="123"/>
        <v>0</v>
      </c>
      <c r="O49" s="17">
        <f t="shared" si="123"/>
        <v>0</v>
      </c>
      <c r="P49" s="17">
        <f t="shared" si="123"/>
        <v>0</v>
      </c>
      <c r="Q49" s="17">
        <f t="shared" si="123"/>
        <v>0</v>
      </c>
      <c r="R49" s="17">
        <f t="shared" si="123"/>
        <v>0</v>
      </c>
      <c r="S49" s="17">
        <f t="shared" ref="S49:T49" si="124">SUM(S50,S52)</f>
        <v>0</v>
      </c>
      <c r="T49" s="17">
        <f t="shared" si="124"/>
        <v>0</v>
      </c>
      <c r="U49" s="343">
        <f t="shared" ref="U49:AH49" si="125">SUM(U50,U52)</f>
        <v>0</v>
      </c>
      <c r="V49" s="343">
        <f t="shared" si="125"/>
        <v>0</v>
      </c>
      <c r="W49" s="343">
        <f t="shared" ref="W49:AG49" si="126">SUM(W50,W52)</f>
        <v>0</v>
      </c>
      <c r="X49" s="343">
        <f t="shared" si="126"/>
        <v>0</v>
      </c>
      <c r="Y49" s="343">
        <f t="shared" si="126"/>
        <v>0</v>
      </c>
      <c r="Z49" s="343">
        <f t="shared" si="126"/>
        <v>0</v>
      </c>
      <c r="AA49" s="343">
        <f t="shared" si="126"/>
        <v>0</v>
      </c>
      <c r="AB49" s="343">
        <f t="shared" si="126"/>
        <v>0</v>
      </c>
      <c r="AC49" s="343">
        <f t="shared" si="126"/>
        <v>0</v>
      </c>
      <c r="AD49" s="343">
        <f t="shared" si="126"/>
        <v>0</v>
      </c>
      <c r="AE49" s="343">
        <f t="shared" si="126"/>
        <v>0</v>
      </c>
      <c r="AF49" s="343">
        <f t="shared" si="126"/>
        <v>0</v>
      </c>
      <c r="AG49" s="343">
        <f t="shared" si="126"/>
        <v>0</v>
      </c>
      <c r="AH49" s="343">
        <f t="shared" si="125"/>
        <v>0</v>
      </c>
      <c r="AI49" s="343">
        <f t="shared" ref="AI49" si="127">SUM(AI50,AI52)</f>
        <v>158066</v>
      </c>
      <c r="AJ49" s="311">
        <f t="shared" ref="AJ49" si="128">SUM(AJ50,AJ52)</f>
        <v>158066</v>
      </c>
    </row>
    <row r="50" spans="1:36" s="79" customFormat="1" ht="24" x14ac:dyDescent="0.2">
      <c r="A50" s="18"/>
      <c r="B50" s="487" t="s">
        <v>73</v>
      </c>
      <c r="C50" s="488"/>
      <c r="D50" s="212" t="s">
        <v>74</v>
      </c>
      <c r="E50" s="124">
        <f t="shared" ref="E50:AI50" si="129">SUM(E51)</f>
        <v>28066</v>
      </c>
      <c r="F50" s="124">
        <f t="shared" si="129"/>
        <v>28066</v>
      </c>
      <c r="G50" s="124">
        <f t="shared" si="129"/>
        <v>0</v>
      </c>
      <c r="H50" s="124">
        <f t="shared" si="129"/>
        <v>0</v>
      </c>
      <c r="I50" s="124">
        <f t="shared" si="129"/>
        <v>0</v>
      </c>
      <c r="J50" s="124">
        <f t="shared" si="129"/>
        <v>0</v>
      </c>
      <c r="K50" s="124">
        <f t="shared" si="129"/>
        <v>0</v>
      </c>
      <c r="L50" s="124">
        <f t="shared" si="129"/>
        <v>0</v>
      </c>
      <c r="M50" s="124">
        <f t="shared" si="129"/>
        <v>0</v>
      </c>
      <c r="N50" s="124">
        <f t="shared" si="129"/>
        <v>0</v>
      </c>
      <c r="O50" s="124">
        <f t="shared" si="129"/>
        <v>0</v>
      </c>
      <c r="P50" s="124">
        <f t="shared" si="129"/>
        <v>0</v>
      </c>
      <c r="Q50" s="124">
        <f t="shared" si="129"/>
        <v>0</v>
      </c>
      <c r="R50" s="124">
        <f t="shared" si="129"/>
        <v>0</v>
      </c>
      <c r="S50" s="124">
        <f t="shared" si="129"/>
        <v>0</v>
      </c>
      <c r="T50" s="124">
        <f t="shared" si="129"/>
        <v>0</v>
      </c>
      <c r="U50" s="344">
        <f t="shared" si="129"/>
        <v>0</v>
      </c>
      <c r="V50" s="344">
        <f t="shared" si="129"/>
        <v>0</v>
      </c>
      <c r="W50" s="344">
        <f t="shared" si="129"/>
        <v>0</v>
      </c>
      <c r="X50" s="344">
        <f t="shared" si="129"/>
        <v>0</v>
      </c>
      <c r="Y50" s="344">
        <f t="shared" si="129"/>
        <v>0</v>
      </c>
      <c r="Z50" s="344">
        <f t="shared" si="129"/>
        <v>0</v>
      </c>
      <c r="AA50" s="344">
        <f t="shared" si="129"/>
        <v>0</v>
      </c>
      <c r="AB50" s="344">
        <f t="shared" si="129"/>
        <v>0</v>
      </c>
      <c r="AC50" s="344">
        <f t="shared" si="129"/>
        <v>0</v>
      </c>
      <c r="AD50" s="344">
        <f t="shared" si="129"/>
        <v>0</v>
      </c>
      <c r="AE50" s="344">
        <f t="shared" si="129"/>
        <v>0</v>
      </c>
      <c r="AF50" s="344">
        <f t="shared" si="129"/>
        <v>0</v>
      </c>
      <c r="AG50" s="344">
        <f t="shared" si="129"/>
        <v>0</v>
      </c>
      <c r="AH50" s="344">
        <f t="shared" si="129"/>
        <v>0</v>
      </c>
      <c r="AI50" s="344">
        <f t="shared" si="129"/>
        <v>28066</v>
      </c>
      <c r="AJ50" s="312">
        <f t="shared" ref="AJ50" si="130">SUM(AJ51)</f>
        <v>28066</v>
      </c>
    </row>
    <row r="51" spans="1:36" ht="24" x14ac:dyDescent="0.2">
      <c r="A51" s="20"/>
      <c r="B51" s="489" t="s">
        <v>75</v>
      </c>
      <c r="C51" s="490"/>
      <c r="D51" s="178" t="s">
        <v>76</v>
      </c>
      <c r="E51" s="244">
        <f>28066</f>
        <v>28066</v>
      </c>
      <c r="F51" s="244">
        <f>E51+G51</f>
        <v>28066</v>
      </c>
      <c r="G51" s="244">
        <f>SUBTOTAL(9,H51:S51)</f>
        <v>0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345">
        <f>T51+V51</f>
        <v>0</v>
      </c>
      <c r="V51" s="345">
        <f>SUBTOTAL(9,W51:AH51)</f>
        <v>0</v>
      </c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>
        <f>E51+T51</f>
        <v>28066</v>
      </c>
      <c r="AJ51" s="309">
        <f>F51+U51</f>
        <v>28066</v>
      </c>
    </row>
    <row r="52" spans="1:36" s="79" customFormat="1" x14ac:dyDescent="0.2">
      <c r="A52" s="18"/>
      <c r="B52" s="439" t="s">
        <v>77</v>
      </c>
      <c r="C52" s="439"/>
      <c r="D52" s="19" t="s">
        <v>113</v>
      </c>
      <c r="E52" s="124">
        <f>SUM(E53)</f>
        <v>130000</v>
      </c>
      <c r="F52" s="124">
        <f t="shared" ref="F52:R52" si="131">SUM(F53)</f>
        <v>130000</v>
      </c>
      <c r="G52" s="124">
        <f t="shared" si="131"/>
        <v>0</v>
      </c>
      <c r="H52" s="124">
        <f t="shared" si="131"/>
        <v>0</v>
      </c>
      <c r="I52" s="124">
        <f t="shared" si="131"/>
        <v>0</v>
      </c>
      <c r="J52" s="124">
        <f t="shared" si="131"/>
        <v>0</v>
      </c>
      <c r="K52" s="124">
        <f t="shared" si="131"/>
        <v>0</v>
      </c>
      <c r="L52" s="124">
        <f t="shared" si="131"/>
        <v>0</v>
      </c>
      <c r="M52" s="124">
        <f t="shared" si="131"/>
        <v>0</v>
      </c>
      <c r="N52" s="124">
        <f t="shared" si="131"/>
        <v>0</v>
      </c>
      <c r="O52" s="124">
        <f t="shared" si="131"/>
        <v>0</v>
      </c>
      <c r="P52" s="124">
        <f t="shared" si="131"/>
        <v>0</v>
      </c>
      <c r="Q52" s="124">
        <f t="shared" si="131"/>
        <v>0</v>
      </c>
      <c r="R52" s="124">
        <f t="shared" si="131"/>
        <v>0</v>
      </c>
      <c r="S52" s="124">
        <f t="shared" ref="S52:AJ52" si="132">SUM(S53)</f>
        <v>0</v>
      </c>
      <c r="T52" s="124">
        <f t="shared" si="132"/>
        <v>0</v>
      </c>
      <c r="U52" s="344">
        <f t="shared" si="132"/>
        <v>0</v>
      </c>
      <c r="V52" s="344">
        <f t="shared" si="132"/>
        <v>0</v>
      </c>
      <c r="W52" s="344">
        <f t="shared" si="132"/>
        <v>0</v>
      </c>
      <c r="X52" s="344">
        <f t="shared" si="132"/>
        <v>0</v>
      </c>
      <c r="Y52" s="344">
        <f t="shared" si="132"/>
        <v>0</v>
      </c>
      <c r="Z52" s="344">
        <f t="shared" si="132"/>
        <v>0</v>
      </c>
      <c r="AA52" s="344">
        <f t="shared" si="132"/>
        <v>0</v>
      </c>
      <c r="AB52" s="344">
        <f t="shared" si="132"/>
        <v>0</v>
      </c>
      <c r="AC52" s="344">
        <f t="shared" si="132"/>
        <v>0</v>
      </c>
      <c r="AD52" s="344">
        <f t="shared" si="132"/>
        <v>0</v>
      </c>
      <c r="AE52" s="344">
        <f t="shared" si="132"/>
        <v>0</v>
      </c>
      <c r="AF52" s="344">
        <f t="shared" si="132"/>
        <v>0</v>
      </c>
      <c r="AG52" s="344">
        <f t="shared" si="132"/>
        <v>0</v>
      </c>
      <c r="AH52" s="344">
        <f t="shared" si="132"/>
        <v>0</v>
      </c>
      <c r="AI52" s="344">
        <f t="shared" si="132"/>
        <v>130000</v>
      </c>
      <c r="AJ52" s="312">
        <f t="shared" si="132"/>
        <v>130000</v>
      </c>
    </row>
    <row r="53" spans="1:36" x14ac:dyDescent="0.2">
      <c r="A53" s="20"/>
      <c r="B53" s="484" t="s">
        <v>114</v>
      </c>
      <c r="C53" s="484"/>
      <c r="D53" s="21" t="s">
        <v>78</v>
      </c>
      <c r="E53" s="241">
        <f t="shared" ref="E53:AI53" si="133">SUM(E54:E54)</f>
        <v>130000</v>
      </c>
      <c r="F53" s="241">
        <f t="shared" si="133"/>
        <v>130000</v>
      </c>
      <c r="G53" s="241">
        <f t="shared" si="133"/>
        <v>0</v>
      </c>
      <c r="H53" s="241">
        <f t="shared" si="133"/>
        <v>0</v>
      </c>
      <c r="I53" s="241">
        <f t="shared" si="133"/>
        <v>0</v>
      </c>
      <c r="J53" s="241">
        <f t="shared" si="133"/>
        <v>0</v>
      </c>
      <c r="K53" s="241">
        <f t="shared" si="133"/>
        <v>0</v>
      </c>
      <c r="L53" s="241">
        <f t="shared" si="133"/>
        <v>0</v>
      </c>
      <c r="M53" s="241">
        <f t="shared" si="133"/>
        <v>0</v>
      </c>
      <c r="N53" s="241">
        <f t="shared" si="133"/>
        <v>0</v>
      </c>
      <c r="O53" s="241">
        <f t="shared" si="133"/>
        <v>0</v>
      </c>
      <c r="P53" s="241">
        <f t="shared" si="133"/>
        <v>0</v>
      </c>
      <c r="Q53" s="241">
        <f t="shared" si="133"/>
        <v>0</v>
      </c>
      <c r="R53" s="241">
        <f t="shared" si="133"/>
        <v>0</v>
      </c>
      <c r="S53" s="241">
        <f t="shared" si="133"/>
        <v>0</v>
      </c>
      <c r="T53" s="241">
        <f t="shared" si="133"/>
        <v>0</v>
      </c>
      <c r="U53" s="345">
        <f t="shared" si="133"/>
        <v>0</v>
      </c>
      <c r="V53" s="345">
        <f t="shared" si="133"/>
        <v>0</v>
      </c>
      <c r="W53" s="345">
        <f t="shared" si="133"/>
        <v>0</v>
      </c>
      <c r="X53" s="345">
        <f t="shared" si="133"/>
        <v>0</v>
      </c>
      <c r="Y53" s="345">
        <f t="shared" si="133"/>
        <v>0</v>
      </c>
      <c r="Z53" s="345">
        <f t="shared" si="133"/>
        <v>0</v>
      </c>
      <c r="AA53" s="345">
        <f t="shared" si="133"/>
        <v>0</v>
      </c>
      <c r="AB53" s="345">
        <f t="shared" si="133"/>
        <v>0</v>
      </c>
      <c r="AC53" s="345">
        <f t="shared" si="133"/>
        <v>0</v>
      </c>
      <c r="AD53" s="345">
        <f t="shared" si="133"/>
        <v>0</v>
      </c>
      <c r="AE53" s="345">
        <f t="shared" si="133"/>
        <v>0</v>
      </c>
      <c r="AF53" s="345">
        <f t="shared" si="133"/>
        <v>0</v>
      </c>
      <c r="AG53" s="345">
        <f t="shared" si="133"/>
        <v>0</v>
      </c>
      <c r="AH53" s="345">
        <f t="shared" si="133"/>
        <v>0</v>
      </c>
      <c r="AI53" s="345">
        <f t="shared" si="133"/>
        <v>130000</v>
      </c>
      <c r="AJ53" s="316">
        <f t="shared" ref="AJ53:AJ54" si="134">F53+U53</f>
        <v>130000</v>
      </c>
    </row>
    <row r="54" spans="1:36" ht="24" x14ac:dyDescent="0.2">
      <c r="A54" s="81"/>
      <c r="B54" s="437" t="s">
        <v>115</v>
      </c>
      <c r="C54" s="438"/>
      <c r="D54" s="179" t="s">
        <v>116</v>
      </c>
      <c r="E54" s="250">
        <v>130000</v>
      </c>
      <c r="F54" s="250">
        <f>E54+G54</f>
        <v>130000</v>
      </c>
      <c r="G54" s="250">
        <f>SUBTOTAL(9,H54:S54)</f>
        <v>0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349">
        <f>T54+V54</f>
        <v>0</v>
      </c>
      <c r="V54" s="349">
        <f>SUBTOTAL(9,W54:AH54)</f>
        <v>0</v>
      </c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>
        <f>E54+T54</f>
        <v>130000</v>
      </c>
      <c r="AJ54" s="317">
        <f t="shared" si="134"/>
        <v>130000</v>
      </c>
    </row>
    <row r="55" spans="1:36" s="80" customFormat="1" ht="51.75" customHeight="1" x14ac:dyDescent="0.2">
      <c r="A55" s="482" t="s">
        <v>79</v>
      </c>
      <c r="B55" s="483"/>
      <c r="C55" s="483"/>
      <c r="D55" s="33" t="s">
        <v>147</v>
      </c>
      <c r="E55" s="17">
        <f t="shared" ref="E55:AJ55" si="135">SUM(E56,E57,E59,E60)</f>
        <v>2855115</v>
      </c>
      <c r="F55" s="17">
        <f t="shared" si="135"/>
        <v>2855115</v>
      </c>
      <c r="G55" s="17">
        <f t="shared" si="135"/>
        <v>0</v>
      </c>
      <c r="H55" s="17">
        <f t="shared" ref="H55:R55" si="136">SUM(H56,H57,H59,H60)</f>
        <v>0</v>
      </c>
      <c r="I55" s="17">
        <f t="shared" si="136"/>
        <v>0</v>
      </c>
      <c r="J55" s="17">
        <f t="shared" si="136"/>
        <v>0</v>
      </c>
      <c r="K55" s="17">
        <f t="shared" si="136"/>
        <v>0</v>
      </c>
      <c r="L55" s="17">
        <f t="shared" si="136"/>
        <v>0</v>
      </c>
      <c r="M55" s="17">
        <f t="shared" si="136"/>
        <v>0</v>
      </c>
      <c r="N55" s="17">
        <f t="shared" si="136"/>
        <v>0</v>
      </c>
      <c r="O55" s="17">
        <f t="shared" si="136"/>
        <v>0</v>
      </c>
      <c r="P55" s="17">
        <f t="shared" si="136"/>
        <v>0</v>
      </c>
      <c r="Q55" s="17">
        <f t="shared" si="136"/>
        <v>0</v>
      </c>
      <c r="R55" s="17">
        <f t="shared" si="136"/>
        <v>0</v>
      </c>
      <c r="S55" s="17">
        <f t="shared" ref="S55:AH55" si="137">SUM(S56,S57,S59,S60)</f>
        <v>0</v>
      </c>
      <c r="T55" s="17">
        <f t="shared" si="135"/>
        <v>0</v>
      </c>
      <c r="U55" s="343">
        <f t="shared" si="137"/>
        <v>0</v>
      </c>
      <c r="V55" s="343">
        <f t="shared" si="137"/>
        <v>0</v>
      </c>
      <c r="W55" s="343">
        <f t="shared" ref="W55:AG55" si="138">SUM(W56,W57,W59,W60)</f>
        <v>0</v>
      </c>
      <c r="X55" s="343">
        <f t="shared" si="138"/>
        <v>0</v>
      </c>
      <c r="Y55" s="343">
        <f t="shared" si="138"/>
        <v>0</v>
      </c>
      <c r="Z55" s="343">
        <f t="shared" si="138"/>
        <v>0</v>
      </c>
      <c r="AA55" s="343">
        <f t="shared" si="138"/>
        <v>0</v>
      </c>
      <c r="AB55" s="343">
        <f t="shared" si="138"/>
        <v>0</v>
      </c>
      <c r="AC55" s="343">
        <f t="shared" si="138"/>
        <v>0</v>
      </c>
      <c r="AD55" s="343">
        <f t="shared" si="138"/>
        <v>0</v>
      </c>
      <c r="AE55" s="343">
        <f t="shared" si="138"/>
        <v>0</v>
      </c>
      <c r="AF55" s="343">
        <f t="shared" si="138"/>
        <v>0</v>
      </c>
      <c r="AG55" s="343">
        <f t="shared" si="138"/>
        <v>0</v>
      </c>
      <c r="AH55" s="343">
        <f t="shared" si="137"/>
        <v>0</v>
      </c>
      <c r="AI55" s="343">
        <f t="shared" ref="AI55" si="139">SUM(AI56,AI57,AI59,AI60)</f>
        <v>2855115</v>
      </c>
      <c r="AJ55" s="307">
        <f t="shared" si="135"/>
        <v>2855115</v>
      </c>
    </row>
    <row r="56" spans="1:36" s="80" customFormat="1" x14ac:dyDescent="0.2">
      <c r="A56" s="265"/>
      <c r="B56" s="439" t="s">
        <v>709</v>
      </c>
      <c r="C56" s="440"/>
      <c r="D56" s="19" t="s">
        <v>707</v>
      </c>
      <c r="E56" s="124"/>
      <c r="F56" s="124">
        <f>E56+G56</f>
        <v>0</v>
      </c>
      <c r="G56" s="124">
        <f>SUBTOTAL(9,H56:S56)</f>
        <v>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344">
        <f>T56+V56</f>
        <v>0</v>
      </c>
      <c r="V56" s="344">
        <f>SUBTOTAL(9,W56:AH56)</f>
        <v>0</v>
      </c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>
        <f>E56+T56</f>
        <v>0</v>
      </c>
      <c r="AJ56" s="312">
        <f>F56+U56</f>
        <v>0</v>
      </c>
    </row>
    <row r="57" spans="1:36" s="79" customFormat="1" x14ac:dyDescent="0.2">
      <c r="A57" s="18"/>
      <c r="B57" s="439" t="s">
        <v>208</v>
      </c>
      <c r="C57" s="439"/>
      <c r="D57" s="19" t="s">
        <v>209</v>
      </c>
      <c r="E57" s="124">
        <f t="shared" ref="E57:AI57" si="140">SUM(E58:E58)</f>
        <v>2498506</v>
      </c>
      <c r="F57" s="124">
        <f t="shared" si="140"/>
        <v>2498506</v>
      </c>
      <c r="G57" s="124">
        <f t="shared" si="140"/>
        <v>0</v>
      </c>
      <c r="H57" s="124">
        <f t="shared" si="140"/>
        <v>0</v>
      </c>
      <c r="I57" s="124">
        <f t="shared" si="140"/>
        <v>0</v>
      </c>
      <c r="J57" s="124">
        <f t="shared" si="140"/>
        <v>0</v>
      </c>
      <c r="K57" s="124">
        <f t="shared" si="140"/>
        <v>0</v>
      </c>
      <c r="L57" s="124">
        <f t="shared" si="140"/>
        <v>0</v>
      </c>
      <c r="M57" s="124">
        <f t="shared" si="140"/>
        <v>0</v>
      </c>
      <c r="N57" s="124">
        <f t="shared" si="140"/>
        <v>0</v>
      </c>
      <c r="O57" s="124">
        <f t="shared" si="140"/>
        <v>0</v>
      </c>
      <c r="P57" s="124">
        <f t="shared" si="140"/>
        <v>0</v>
      </c>
      <c r="Q57" s="124">
        <f t="shared" si="140"/>
        <v>0</v>
      </c>
      <c r="R57" s="124">
        <f t="shared" si="140"/>
        <v>0</v>
      </c>
      <c r="S57" s="124">
        <f t="shared" si="140"/>
        <v>0</v>
      </c>
      <c r="T57" s="124">
        <f t="shared" si="140"/>
        <v>0</v>
      </c>
      <c r="U57" s="344">
        <f t="shared" si="140"/>
        <v>0</v>
      </c>
      <c r="V57" s="344">
        <f t="shared" si="140"/>
        <v>0</v>
      </c>
      <c r="W57" s="344">
        <f t="shared" si="140"/>
        <v>0</v>
      </c>
      <c r="X57" s="344">
        <f t="shared" si="140"/>
        <v>0</v>
      </c>
      <c r="Y57" s="344">
        <f t="shared" si="140"/>
        <v>0</v>
      </c>
      <c r="Z57" s="344">
        <f t="shared" si="140"/>
        <v>0</v>
      </c>
      <c r="AA57" s="344">
        <f t="shared" si="140"/>
        <v>0</v>
      </c>
      <c r="AB57" s="344">
        <f t="shared" si="140"/>
        <v>0</v>
      </c>
      <c r="AC57" s="344">
        <f t="shared" si="140"/>
        <v>0</v>
      </c>
      <c r="AD57" s="344">
        <f t="shared" si="140"/>
        <v>0</v>
      </c>
      <c r="AE57" s="344">
        <f t="shared" si="140"/>
        <v>0</v>
      </c>
      <c r="AF57" s="344">
        <f t="shared" si="140"/>
        <v>0</v>
      </c>
      <c r="AG57" s="344">
        <f t="shared" si="140"/>
        <v>0</v>
      </c>
      <c r="AH57" s="344">
        <f t="shared" si="140"/>
        <v>0</v>
      </c>
      <c r="AI57" s="344">
        <f t="shared" si="140"/>
        <v>2498506</v>
      </c>
      <c r="AJ57" s="312">
        <f>SUM(AJ58:AJ58)</f>
        <v>2498506</v>
      </c>
    </row>
    <row r="58" spans="1:36" s="79" customFormat="1" x14ac:dyDescent="0.2">
      <c r="A58" s="18"/>
      <c r="B58" s="484" t="s">
        <v>128</v>
      </c>
      <c r="C58" s="484"/>
      <c r="D58" s="26" t="s">
        <v>129</v>
      </c>
      <c r="E58" s="244">
        <f>1998506+500000</f>
        <v>2498506</v>
      </c>
      <c r="F58" s="244">
        <f t="shared" ref="F58:F59" si="141">E58+G58</f>
        <v>2498506</v>
      </c>
      <c r="G58" s="244">
        <f t="shared" ref="G58:G59" si="142">SUBTOTAL(9,H58:S58)</f>
        <v>0</v>
      </c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>
        <f t="shared" ref="AI58:AI59" si="143">E58+T58</f>
        <v>2498506</v>
      </c>
      <c r="AJ58" s="210">
        <f>F58+U58</f>
        <v>2498506</v>
      </c>
    </row>
    <row r="59" spans="1:36" s="79" customFormat="1" ht="24" x14ac:dyDescent="0.2">
      <c r="A59" s="18"/>
      <c r="B59" s="439" t="s">
        <v>708</v>
      </c>
      <c r="C59" s="440"/>
      <c r="D59" s="19" t="s">
        <v>710</v>
      </c>
      <c r="E59" s="244"/>
      <c r="F59" s="244">
        <f t="shared" si="141"/>
        <v>0</v>
      </c>
      <c r="G59" s="244">
        <f t="shared" si="142"/>
        <v>0</v>
      </c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347">
        <f>T59+V59</f>
        <v>0</v>
      </c>
      <c r="V59" s="347">
        <f>SUBTOTAL(9,W59:AH59)</f>
        <v>0</v>
      </c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>
        <f t="shared" si="143"/>
        <v>0</v>
      </c>
      <c r="AJ59" s="210">
        <f>F59+U59</f>
        <v>0</v>
      </c>
    </row>
    <row r="60" spans="1:36" s="79" customFormat="1" ht="24" x14ac:dyDescent="0.2">
      <c r="A60" s="18"/>
      <c r="B60" s="439" t="s">
        <v>130</v>
      </c>
      <c r="C60" s="439"/>
      <c r="D60" s="19" t="s">
        <v>107</v>
      </c>
      <c r="E60" s="124">
        <f t="shared" ref="E60" si="144">SUM(E61:E63)</f>
        <v>356609</v>
      </c>
      <c r="F60" s="124">
        <f t="shared" ref="F60:G60" si="145">SUM(F61:F63)</f>
        <v>356609</v>
      </c>
      <c r="G60" s="124">
        <f t="shared" si="145"/>
        <v>0</v>
      </c>
      <c r="H60" s="124">
        <f t="shared" ref="H60:R60" si="146">SUM(H61:H63)</f>
        <v>0</v>
      </c>
      <c r="I60" s="124">
        <f t="shared" si="146"/>
        <v>0</v>
      </c>
      <c r="J60" s="124">
        <f t="shared" si="146"/>
        <v>0</v>
      </c>
      <c r="K60" s="124">
        <f t="shared" si="146"/>
        <v>0</v>
      </c>
      <c r="L60" s="124">
        <f t="shared" si="146"/>
        <v>0</v>
      </c>
      <c r="M60" s="124">
        <f t="shared" si="146"/>
        <v>0</v>
      </c>
      <c r="N60" s="124">
        <f t="shared" si="146"/>
        <v>0</v>
      </c>
      <c r="O60" s="124">
        <f t="shared" si="146"/>
        <v>0</v>
      </c>
      <c r="P60" s="124">
        <f t="shared" si="146"/>
        <v>0</v>
      </c>
      <c r="Q60" s="124">
        <f t="shared" si="146"/>
        <v>0</v>
      </c>
      <c r="R60" s="124">
        <f t="shared" si="146"/>
        <v>0</v>
      </c>
      <c r="S60" s="124">
        <f t="shared" ref="S60:T60" si="147">SUM(S61:S63)</f>
        <v>0</v>
      </c>
      <c r="T60" s="124">
        <f t="shared" si="147"/>
        <v>0</v>
      </c>
      <c r="U60" s="344">
        <f t="shared" ref="U60:AH60" si="148">SUM(U61:U63)</f>
        <v>0</v>
      </c>
      <c r="V60" s="344">
        <f t="shared" si="148"/>
        <v>0</v>
      </c>
      <c r="W60" s="344">
        <f t="shared" ref="W60:AG60" si="149">SUM(W61:W63)</f>
        <v>0</v>
      </c>
      <c r="X60" s="344">
        <f t="shared" si="149"/>
        <v>0</v>
      </c>
      <c r="Y60" s="344">
        <f t="shared" si="149"/>
        <v>0</v>
      </c>
      <c r="Z60" s="344">
        <f t="shared" si="149"/>
        <v>0</v>
      </c>
      <c r="AA60" s="344">
        <f t="shared" si="149"/>
        <v>0</v>
      </c>
      <c r="AB60" s="344">
        <f t="shared" si="149"/>
        <v>0</v>
      </c>
      <c r="AC60" s="344">
        <f t="shared" si="149"/>
        <v>0</v>
      </c>
      <c r="AD60" s="344">
        <f t="shared" si="149"/>
        <v>0</v>
      </c>
      <c r="AE60" s="344">
        <f t="shared" si="149"/>
        <v>0</v>
      </c>
      <c r="AF60" s="344">
        <f t="shared" si="149"/>
        <v>0</v>
      </c>
      <c r="AG60" s="344">
        <f t="shared" si="149"/>
        <v>0</v>
      </c>
      <c r="AH60" s="344">
        <f t="shared" si="148"/>
        <v>0</v>
      </c>
      <c r="AI60" s="344">
        <f t="shared" ref="AI60" si="150">SUM(AI61:AI63)</f>
        <v>356609</v>
      </c>
      <c r="AJ60" s="312">
        <f t="shared" ref="AJ60" si="151">SUM(AJ61:AJ63)</f>
        <v>356609</v>
      </c>
    </row>
    <row r="61" spans="1:36" x14ac:dyDescent="0.2">
      <c r="A61" s="20"/>
      <c r="B61" s="484" t="s">
        <v>131</v>
      </c>
      <c r="C61" s="484"/>
      <c r="D61" s="21" t="s">
        <v>108</v>
      </c>
      <c r="E61" s="241">
        <v>145365</v>
      </c>
      <c r="F61" s="241">
        <f t="shared" ref="F61:F63" si="152">E61+G61</f>
        <v>145365</v>
      </c>
      <c r="G61" s="241">
        <f t="shared" ref="G61:G63" si="153">SUBTOTAL(9,H61:S61)</f>
        <v>0</v>
      </c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345">
        <f t="shared" ref="U61:U63" si="154">T61+V61</f>
        <v>0</v>
      </c>
      <c r="V61" s="345">
        <f t="shared" ref="V61:V63" si="155">SUBTOTAL(9,W61:AH61)</f>
        <v>0</v>
      </c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>
        <f t="shared" ref="AI61:AI63" si="156">E61+T61</f>
        <v>145365</v>
      </c>
      <c r="AJ61" s="309">
        <f t="shared" ref="AJ61:AJ63" si="157">F61+U61</f>
        <v>145365</v>
      </c>
    </row>
    <row r="62" spans="1:36" x14ac:dyDescent="0.2">
      <c r="A62" s="25"/>
      <c r="B62" s="441" t="s">
        <v>132</v>
      </c>
      <c r="C62" s="441"/>
      <c r="D62" s="26" t="s">
        <v>109</v>
      </c>
      <c r="E62" s="244">
        <v>40400</v>
      </c>
      <c r="F62" s="244">
        <f t="shared" si="152"/>
        <v>40400</v>
      </c>
      <c r="G62" s="244">
        <f t="shared" si="153"/>
        <v>0</v>
      </c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347">
        <f t="shared" si="154"/>
        <v>0</v>
      </c>
      <c r="V62" s="347">
        <f t="shared" si="155"/>
        <v>0</v>
      </c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>
        <f t="shared" si="156"/>
        <v>40400</v>
      </c>
      <c r="AJ62" s="210">
        <f t="shared" si="157"/>
        <v>40400</v>
      </c>
    </row>
    <row r="63" spans="1:36" x14ac:dyDescent="0.2">
      <c r="A63" s="25"/>
      <c r="B63" s="441" t="s">
        <v>133</v>
      </c>
      <c r="C63" s="441"/>
      <c r="D63" s="26" t="s">
        <v>110</v>
      </c>
      <c r="E63" s="244">
        <v>170844</v>
      </c>
      <c r="F63" s="244">
        <f t="shared" si="152"/>
        <v>170844</v>
      </c>
      <c r="G63" s="244">
        <f t="shared" si="153"/>
        <v>0</v>
      </c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347">
        <f t="shared" si="154"/>
        <v>0</v>
      </c>
      <c r="V63" s="347">
        <f t="shared" si="155"/>
        <v>0</v>
      </c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>
        <f t="shared" si="156"/>
        <v>170844</v>
      </c>
      <c r="AJ63" s="210">
        <f t="shared" si="157"/>
        <v>170844</v>
      </c>
    </row>
    <row r="64" spans="1:36" ht="51.75" customHeight="1" x14ac:dyDescent="0.2">
      <c r="A64" s="482" t="s">
        <v>505</v>
      </c>
      <c r="B64" s="483"/>
      <c r="C64" s="483"/>
      <c r="D64" s="33" t="s">
        <v>506</v>
      </c>
      <c r="E64" s="251">
        <f t="shared" ref="E64:AI64" si="158">SUM(E65)</f>
        <v>234662</v>
      </c>
      <c r="F64" s="251">
        <f t="shared" si="158"/>
        <v>290991</v>
      </c>
      <c r="G64" s="251">
        <f t="shared" si="158"/>
        <v>56329</v>
      </c>
      <c r="H64" s="251">
        <f t="shared" si="158"/>
        <v>56329</v>
      </c>
      <c r="I64" s="251">
        <f t="shared" si="158"/>
        <v>0</v>
      </c>
      <c r="J64" s="251">
        <f t="shared" si="158"/>
        <v>0</v>
      </c>
      <c r="K64" s="251">
        <f t="shared" si="158"/>
        <v>0</v>
      </c>
      <c r="L64" s="251">
        <f t="shared" si="158"/>
        <v>0</v>
      </c>
      <c r="M64" s="251">
        <f t="shared" si="158"/>
        <v>0</v>
      </c>
      <c r="N64" s="251">
        <f t="shared" si="158"/>
        <v>0</v>
      </c>
      <c r="O64" s="251">
        <f t="shared" si="158"/>
        <v>0</v>
      </c>
      <c r="P64" s="251">
        <f t="shared" si="158"/>
        <v>0</v>
      </c>
      <c r="Q64" s="251">
        <f t="shared" si="158"/>
        <v>0</v>
      </c>
      <c r="R64" s="251">
        <f t="shared" si="158"/>
        <v>0</v>
      </c>
      <c r="S64" s="251">
        <f t="shared" si="158"/>
        <v>0</v>
      </c>
      <c r="T64" s="251">
        <f t="shared" si="158"/>
        <v>0</v>
      </c>
      <c r="U64" s="350">
        <f t="shared" si="158"/>
        <v>0</v>
      </c>
      <c r="V64" s="350">
        <f t="shared" si="158"/>
        <v>0</v>
      </c>
      <c r="W64" s="350">
        <f t="shared" si="158"/>
        <v>0</v>
      </c>
      <c r="X64" s="350">
        <f t="shared" si="158"/>
        <v>0</v>
      </c>
      <c r="Y64" s="350">
        <f t="shared" si="158"/>
        <v>0</v>
      </c>
      <c r="Z64" s="350">
        <f t="shared" si="158"/>
        <v>0</v>
      </c>
      <c r="AA64" s="350">
        <f t="shared" si="158"/>
        <v>0</v>
      </c>
      <c r="AB64" s="350">
        <f t="shared" si="158"/>
        <v>0</v>
      </c>
      <c r="AC64" s="350">
        <f t="shared" si="158"/>
        <v>0</v>
      </c>
      <c r="AD64" s="350">
        <f t="shared" si="158"/>
        <v>0</v>
      </c>
      <c r="AE64" s="350">
        <f t="shared" si="158"/>
        <v>0</v>
      </c>
      <c r="AF64" s="350">
        <f t="shared" si="158"/>
        <v>0</v>
      </c>
      <c r="AG64" s="350">
        <f t="shared" si="158"/>
        <v>0</v>
      </c>
      <c r="AH64" s="350">
        <f t="shared" si="158"/>
        <v>0</v>
      </c>
      <c r="AI64" s="350">
        <f t="shared" si="158"/>
        <v>234662</v>
      </c>
      <c r="AJ64" s="318">
        <f>SUM(AJ65)</f>
        <v>290991</v>
      </c>
    </row>
    <row r="65" spans="1:36" ht="39" customHeight="1" x14ac:dyDescent="0.2">
      <c r="A65" s="25"/>
      <c r="B65" s="292" t="s">
        <v>507</v>
      </c>
      <c r="C65" s="292"/>
      <c r="D65" s="19" t="s">
        <v>508</v>
      </c>
      <c r="E65" s="252">
        <v>234662</v>
      </c>
      <c r="F65" s="252">
        <f>E65+G65</f>
        <v>290991</v>
      </c>
      <c r="G65" s="252">
        <f>SUBTOTAL(9,H65:S65)</f>
        <v>56329</v>
      </c>
      <c r="H65" s="252">
        <f>56329</f>
        <v>56329</v>
      </c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3">
        <f>T65+V65</f>
        <v>0</v>
      </c>
      <c r="V65" s="253">
        <f>SUBTOTAL(9,W65:AH65)</f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>
        <f>E65+T65</f>
        <v>234662</v>
      </c>
      <c r="AJ65" s="319">
        <f>F65+U65</f>
        <v>290991</v>
      </c>
    </row>
    <row r="66" spans="1:36" s="80" customFormat="1" x14ac:dyDescent="0.2">
      <c r="A66" s="482" t="s">
        <v>80</v>
      </c>
      <c r="B66" s="483"/>
      <c r="C66" s="483"/>
      <c r="D66" s="33" t="s">
        <v>81</v>
      </c>
      <c r="E66" s="17">
        <f t="shared" ref="E66:AI66" si="159">SUM(E67)</f>
        <v>23344730</v>
      </c>
      <c r="F66" s="17">
        <f t="shared" si="159"/>
        <v>24081809</v>
      </c>
      <c r="G66" s="17">
        <f t="shared" si="159"/>
        <v>737079</v>
      </c>
      <c r="H66" s="17">
        <f t="shared" si="159"/>
        <v>731597</v>
      </c>
      <c r="I66" s="17">
        <f t="shared" si="159"/>
        <v>5482</v>
      </c>
      <c r="J66" s="17">
        <f t="shared" si="159"/>
        <v>0</v>
      </c>
      <c r="K66" s="17">
        <f t="shared" si="159"/>
        <v>0</v>
      </c>
      <c r="L66" s="17">
        <f t="shared" si="159"/>
        <v>0</v>
      </c>
      <c r="M66" s="17">
        <f t="shared" si="159"/>
        <v>0</v>
      </c>
      <c r="N66" s="17">
        <f t="shared" si="159"/>
        <v>0</v>
      </c>
      <c r="O66" s="17">
        <f t="shared" si="159"/>
        <v>0</v>
      </c>
      <c r="P66" s="17">
        <f t="shared" si="159"/>
        <v>0</v>
      </c>
      <c r="Q66" s="17">
        <f t="shared" si="159"/>
        <v>0</v>
      </c>
      <c r="R66" s="17">
        <f t="shared" si="159"/>
        <v>0</v>
      </c>
      <c r="S66" s="17">
        <f t="shared" si="159"/>
        <v>0</v>
      </c>
      <c r="T66" s="17">
        <f t="shared" si="159"/>
        <v>0</v>
      </c>
      <c r="U66" s="343">
        <f t="shared" si="159"/>
        <v>0</v>
      </c>
      <c r="V66" s="343">
        <f t="shared" si="159"/>
        <v>0</v>
      </c>
      <c r="W66" s="343">
        <f t="shared" si="159"/>
        <v>0</v>
      </c>
      <c r="X66" s="343">
        <f t="shared" si="159"/>
        <v>0</v>
      </c>
      <c r="Y66" s="343">
        <f t="shared" si="159"/>
        <v>0</v>
      </c>
      <c r="Z66" s="343">
        <f t="shared" si="159"/>
        <v>0</v>
      </c>
      <c r="AA66" s="343">
        <f t="shared" si="159"/>
        <v>0</v>
      </c>
      <c r="AB66" s="343">
        <f t="shared" si="159"/>
        <v>0</v>
      </c>
      <c r="AC66" s="343">
        <f t="shared" si="159"/>
        <v>0</v>
      </c>
      <c r="AD66" s="343">
        <f t="shared" si="159"/>
        <v>0</v>
      </c>
      <c r="AE66" s="343">
        <f t="shared" si="159"/>
        <v>0</v>
      </c>
      <c r="AF66" s="343">
        <f t="shared" si="159"/>
        <v>0</v>
      </c>
      <c r="AG66" s="343">
        <f t="shared" si="159"/>
        <v>0</v>
      </c>
      <c r="AH66" s="343">
        <f t="shared" si="159"/>
        <v>0</v>
      </c>
      <c r="AI66" s="343">
        <f t="shared" si="159"/>
        <v>23344730</v>
      </c>
      <c r="AJ66" s="311">
        <f t="shared" ref="AJ66" si="160">SUM(AJ67)</f>
        <v>24081809</v>
      </c>
    </row>
    <row r="67" spans="1:36" s="79" customFormat="1" ht="15.75" customHeight="1" x14ac:dyDescent="0.2">
      <c r="A67" s="18"/>
      <c r="B67" s="439" t="s">
        <v>82</v>
      </c>
      <c r="C67" s="439"/>
      <c r="D67" s="19" t="s">
        <v>225</v>
      </c>
      <c r="E67" s="124">
        <f t="shared" ref="E67:AJ67" si="161">SUM(E68:E69)</f>
        <v>23344730</v>
      </c>
      <c r="F67" s="124">
        <f t="shared" si="161"/>
        <v>24081809</v>
      </c>
      <c r="G67" s="124">
        <f t="shared" si="161"/>
        <v>737079</v>
      </c>
      <c r="H67" s="124">
        <f t="shared" ref="H67:R67" si="162">SUM(H68:H69)</f>
        <v>731597</v>
      </c>
      <c r="I67" s="124">
        <f t="shared" si="162"/>
        <v>5482</v>
      </c>
      <c r="J67" s="124">
        <f t="shared" si="162"/>
        <v>0</v>
      </c>
      <c r="K67" s="124">
        <f t="shared" si="162"/>
        <v>0</v>
      </c>
      <c r="L67" s="124">
        <f t="shared" si="162"/>
        <v>0</v>
      </c>
      <c r="M67" s="124">
        <f t="shared" si="162"/>
        <v>0</v>
      </c>
      <c r="N67" s="124">
        <f t="shared" si="162"/>
        <v>0</v>
      </c>
      <c r="O67" s="124">
        <f t="shared" si="162"/>
        <v>0</v>
      </c>
      <c r="P67" s="124">
        <f t="shared" si="162"/>
        <v>0</v>
      </c>
      <c r="Q67" s="124">
        <f t="shared" si="162"/>
        <v>0</v>
      </c>
      <c r="R67" s="124">
        <f t="shared" si="162"/>
        <v>0</v>
      </c>
      <c r="S67" s="124">
        <f t="shared" si="161"/>
        <v>0</v>
      </c>
      <c r="T67" s="124">
        <f t="shared" si="161"/>
        <v>0</v>
      </c>
      <c r="U67" s="344">
        <f t="shared" ref="U67:AH67" si="163">SUM(U68:U69)</f>
        <v>0</v>
      </c>
      <c r="V67" s="344">
        <f t="shared" si="163"/>
        <v>0</v>
      </c>
      <c r="W67" s="344">
        <f t="shared" ref="W67:AG67" si="164">SUM(W68:W69)</f>
        <v>0</v>
      </c>
      <c r="X67" s="344">
        <f t="shared" si="164"/>
        <v>0</v>
      </c>
      <c r="Y67" s="344">
        <f t="shared" si="164"/>
        <v>0</v>
      </c>
      <c r="Z67" s="344">
        <f t="shared" si="164"/>
        <v>0</v>
      </c>
      <c r="AA67" s="344">
        <f t="shared" si="164"/>
        <v>0</v>
      </c>
      <c r="AB67" s="344">
        <f t="shared" si="164"/>
        <v>0</v>
      </c>
      <c r="AC67" s="344">
        <f t="shared" si="164"/>
        <v>0</v>
      </c>
      <c r="AD67" s="344">
        <f t="shared" si="164"/>
        <v>0</v>
      </c>
      <c r="AE67" s="344">
        <f t="shared" si="164"/>
        <v>0</v>
      </c>
      <c r="AF67" s="344">
        <f t="shared" si="164"/>
        <v>0</v>
      </c>
      <c r="AG67" s="344">
        <f t="shared" si="164"/>
        <v>0</v>
      </c>
      <c r="AH67" s="344">
        <f t="shared" si="163"/>
        <v>0</v>
      </c>
      <c r="AI67" s="344">
        <f t="shared" ref="AI67" si="165">SUM(AI68:AI69)</f>
        <v>23344730</v>
      </c>
      <c r="AJ67" s="308">
        <f t="shared" si="161"/>
        <v>24081809</v>
      </c>
    </row>
    <row r="68" spans="1:36" x14ac:dyDescent="0.2">
      <c r="A68" s="25"/>
      <c r="B68" s="441" t="s">
        <v>83</v>
      </c>
      <c r="C68" s="441"/>
      <c r="D68" s="26" t="s">
        <v>590</v>
      </c>
      <c r="E68" s="244">
        <v>11380968</v>
      </c>
      <c r="F68" s="244">
        <f t="shared" ref="F68:F69" si="166">E68+G68</f>
        <v>11431660</v>
      </c>
      <c r="G68" s="244">
        <f t="shared" ref="G68:G69" si="167">SUBTOTAL(9,H68:S68)</f>
        <v>50692</v>
      </c>
      <c r="H68" s="244">
        <f>-13877+55504+42906+3261-18458-24126</f>
        <v>45210</v>
      </c>
      <c r="I68" s="244">
        <f>1441+2001+2040</f>
        <v>5482</v>
      </c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345">
        <f t="shared" ref="U68:U69" si="168">T68+V68</f>
        <v>0</v>
      </c>
      <c r="V68" s="345">
        <f t="shared" ref="V68:V69" si="169">SUBTOTAL(9,W68:AH68)</f>
        <v>0</v>
      </c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>
        <f t="shared" ref="AI68:AI69" si="170">E68+T68</f>
        <v>11380968</v>
      </c>
      <c r="AJ68" s="309">
        <f t="shared" ref="AJ68:AJ69" si="171">F68+U68</f>
        <v>11431660</v>
      </c>
    </row>
    <row r="69" spans="1:36" ht="48" x14ac:dyDescent="0.2">
      <c r="A69" s="25"/>
      <c r="B69" s="441" t="s">
        <v>117</v>
      </c>
      <c r="C69" s="441"/>
      <c r="D69" s="26" t="s">
        <v>223</v>
      </c>
      <c r="E69" s="244">
        <v>11963762</v>
      </c>
      <c r="F69" s="244">
        <f t="shared" si="166"/>
        <v>12650149</v>
      </c>
      <c r="G69" s="244">
        <f t="shared" si="167"/>
        <v>686387</v>
      </c>
      <c r="H69" s="244">
        <f>31337+2719+6784+3592+2308+23723-84522+1090278-597289+97046-5156-1574+1574+45119+2498+996+55715+9232+2282-275</f>
        <v>686387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345">
        <f t="shared" si="168"/>
        <v>0</v>
      </c>
      <c r="V69" s="345">
        <f t="shared" si="169"/>
        <v>0</v>
      </c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>
        <f t="shared" si="170"/>
        <v>11963762</v>
      </c>
      <c r="AJ69" s="309">
        <f t="shared" si="171"/>
        <v>12650149</v>
      </c>
    </row>
    <row r="70" spans="1:36" s="80" customFormat="1" x14ac:dyDescent="0.2">
      <c r="A70" s="482" t="s">
        <v>84</v>
      </c>
      <c r="B70" s="483"/>
      <c r="C70" s="483"/>
      <c r="D70" s="33" t="s">
        <v>85</v>
      </c>
      <c r="E70" s="17">
        <f t="shared" ref="E70:AJ70" si="172">SUM(E71:E72)</f>
        <v>2024473</v>
      </c>
      <c r="F70" s="17">
        <f t="shared" si="172"/>
        <v>2173468</v>
      </c>
      <c r="G70" s="17">
        <f t="shared" si="172"/>
        <v>148995</v>
      </c>
      <c r="H70" s="17">
        <f t="shared" ref="H70:R70" si="173">SUM(H71:H72)</f>
        <v>148995</v>
      </c>
      <c r="I70" s="17">
        <f t="shared" si="173"/>
        <v>0</v>
      </c>
      <c r="J70" s="17">
        <f t="shared" si="173"/>
        <v>0</v>
      </c>
      <c r="K70" s="17">
        <f t="shared" si="173"/>
        <v>0</v>
      </c>
      <c r="L70" s="17">
        <f t="shared" si="173"/>
        <v>0</v>
      </c>
      <c r="M70" s="17">
        <f t="shared" si="173"/>
        <v>0</v>
      </c>
      <c r="N70" s="17">
        <f t="shared" si="173"/>
        <v>0</v>
      </c>
      <c r="O70" s="17">
        <f t="shared" si="173"/>
        <v>0</v>
      </c>
      <c r="P70" s="17">
        <f t="shared" si="173"/>
        <v>0</v>
      </c>
      <c r="Q70" s="17">
        <f t="shared" si="173"/>
        <v>0</v>
      </c>
      <c r="R70" s="17">
        <f t="shared" si="173"/>
        <v>0</v>
      </c>
      <c r="S70" s="17">
        <f t="shared" ref="S70:AH70" si="174">SUM(S71:S72)</f>
        <v>0</v>
      </c>
      <c r="T70" s="17">
        <f t="shared" si="172"/>
        <v>-1320794</v>
      </c>
      <c r="U70" s="343">
        <f t="shared" si="174"/>
        <v>-1469789</v>
      </c>
      <c r="V70" s="343">
        <f t="shared" si="174"/>
        <v>-148995</v>
      </c>
      <c r="W70" s="343">
        <f t="shared" ref="W70:AG70" si="175">SUM(W71:W72)</f>
        <v>-148995</v>
      </c>
      <c r="X70" s="343">
        <f t="shared" si="175"/>
        <v>0</v>
      </c>
      <c r="Y70" s="343">
        <f t="shared" si="175"/>
        <v>0</v>
      </c>
      <c r="Z70" s="343">
        <f t="shared" si="175"/>
        <v>0</v>
      </c>
      <c r="AA70" s="343">
        <f t="shared" si="175"/>
        <v>0</v>
      </c>
      <c r="AB70" s="343">
        <f t="shared" si="175"/>
        <v>0</v>
      </c>
      <c r="AC70" s="343">
        <f t="shared" si="175"/>
        <v>0</v>
      </c>
      <c r="AD70" s="343">
        <f t="shared" si="175"/>
        <v>0</v>
      </c>
      <c r="AE70" s="343">
        <f t="shared" si="175"/>
        <v>0</v>
      </c>
      <c r="AF70" s="343">
        <f t="shared" si="175"/>
        <v>0</v>
      </c>
      <c r="AG70" s="343">
        <f t="shared" si="175"/>
        <v>0</v>
      </c>
      <c r="AH70" s="343">
        <f t="shared" si="174"/>
        <v>0</v>
      </c>
      <c r="AI70" s="343">
        <f t="shared" ref="AI70" si="176">SUM(AI71:AI72)</f>
        <v>703679</v>
      </c>
      <c r="AJ70" s="307">
        <f t="shared" si="172"/>
        <v>703679</v>
      </c>
    </row>
    <row r="71" spans="1:36" s="79" customFormat="1" ht="25.5" customHeight="1" x14ac:dyDescent="0.2">
      <c r="A71" s="18"/>
      <c r="B71" s="439" t="s">
        <v>86</v>
      </c>
      <c r="C71" s="439"/>
      <c r="D71" s="19" t="s">
        <v>224</v>
      </c>
      <c r="E71" s="124">
        <v>703679</v>
      </c>
      <c r="F71" s="124">
        <f t="shared" ref="F71:F72" si="177">E71+G71</f>
        <v>703679</v>
      </c>
      <c r="G71" s="124">
        <f t="shared" ref="G71:G72" si="178">SUBTOTAL(9,H71:S71)</f>
        <v>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344">
        <f t="shared" ref="U71:U72" si="179">T71+V71</f>
        <v>0</v>
      </c>
      <c r="V71" s="344">
        <f t="shared" ref="V71:V72" si="180">SUBTOTAL(9,W71:AH71)</f>
        <v>0</v>
      </c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>
        <f t="shared" ref="AI71:AI72" si="181">E71+T71</f>
        <v>703679</v>
      </c>
      <c r="AJ71" s="312">
        <f t="shared" ref="AJ71:AJ72" si="182">F71+U71</f>
        <v>703679</v>
      </c>
    </row>
    <row r="72" spans="1:36" ht="16.5" customHeight="1" x14ac:dyDescent="0.2">
      <c r="A72" s="34"/>
      <c r="B72" s="292" t="s">
        <v>436</v>
      </c>
      <c r="C72" s="292"/>
      <c r="D72" s="180" t="s">
        <v>456</v>
      </c>
      <c r="E72" s="253">
        <f>1317328+3466</f>
        <v>1320794</v>
      </c>
      <c r="F72" s="253">
        <f t="shared" si="177"/>
        <v>1469789</v>
      </c>
      <c r="G72" s="253">
        <f t="shared" si="178"/>
        <v>148995</v>
      </c>
      <c r="H72" s="253">
        <f>4050+2719+6784+3592+3932-74+19033-77426+77426+1-839590+839590-35892+35892-467+467-200+200+2865-3466+3466+94554+9232+2282-2957+2957-275+300-4028+4028</f>
        <v>148995</v>
      </c>
      <c r="I72" s="253">
        <f>-351+351</f>
        <v>0</v>
      </c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>
        <f>-1317328-3466</f>
        <v>-1320794</v>
      </c>
      <c r="U72" s="253">
        <f t="shared" si="179"/>
        <v>-1469789</v>
      </c>
      <c r="V72" s="253">
        <f t="shared" si="180"/>
        <v>-148995</v>
      </c>
      <c r="W72" s="253">
        <f>-4050-2719-6784-3592-3932+74-19033+77426-77426-1+839590-839590+35892-35892+467-467+200-200-2865+3466-3466-94554-9232-2282+2957-2957+275-300+4028-4028</f>
        <v>-148995</v>
      </c>
      <c r="X72" s="253">
        <f>351-351</f>
        <v>0</v>
      </c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>
        <f t="shared" si="181"/>
        <v>0</v>
      </c>
      <c r="AJ72" s="211">
        <f t="shared" si="182"/>
        <v>0</v>
      </c>
    </row>
    <row r="73" spans="1:36" s="80" customFormat="1" x14ac:dyDescent="0.2">
      <c r="A73" s="482" t="s">
        <v>87</v>
      </c>
      <c r="B73" s="483"/>
      <c r="C73" s="492"/>
      <c r="D73" s="33" t="s">
        <v>278</v>
      </c>
      <c r="E73" s="17">
        <f t="shared" ref="E73:T73" si="183">SUM(E74,E77,E91)</f>
        <v>1784706</v>
      </c>
      <c r="F73" s="17">
        <f t="shared" si="183"/>
        <v>1826952</v>
      </c>
      <c r="G73" s="17">
        <f t="shared" si="183"/>
        <v>42246</v>
      </c>
      <c r="H73" s="17">
        <f t="shared" ref="H73:R73" si="184">SUM(H74,H77,H91)</f>
        <v>42246</v>
      </c>
      <c r="I73" s="17">
        <f t="shared" si="184"/>
        <v>0</v>
      </c>
      <c r="J73" s="17">
        <f t="shared" si="184"/>
        <v>0</v>
      </c>
      <c r="K73" s="17">
        <f t="shared" si="184"/>
        <v>0</v>
      </c>
      <c r="L73" s="17">
        <f t="shared" si="184"/>
        <v>0</v>
      </c>
      <c r="M73" s="17">
        <f t="shared" si="184"/>
        <v>0</v>
      </c>
      <c r="N73" s="17">
        <f t="shared" si="184"/>
        <v>0</v>
      </c>
      <c r="O73" s="17">
        <f t="shared" si="184"/>
        <v>0</v>
      </c>
      <c r="P73" s="17">
        <f t="shared" si="184"/>
        <v>0</v>
      </c>
      <c r="Q73" s="17">
        <f t="shared" si="184"/>
        <v>0</v>
      </c>
      <c r="R73" s="17">
        <f t="shared" si="184"/>
        <v>0</v>
      </c>
      <c r="S73" s="17">
        <f t="shared" ref="S73:AH73" si="185">SUM(S74,S77,S91)</f>
        <v>0</v>
      </c>
      <c r="T73" s="17">
        <f t="shared" si="183"/>
        <v>-15473</v>
      </c>
      <c r="U73" s="343">
        <f t="shared" si="185"/>
        <v>-11701</v>
      </c>
      <c r="V73" s="343">
        <f t="shared" si="185"/>
        <v>3772</v>
      </c>
      <c r="W73" s="343">
        <f t="shared" ref="W73:AG73" si="186">SUM(W74,W77,W91)</f>
        <v>3772</v>
      </c>
      <c r="X73" s="343">
        <f t="shared" si="186"/>
        <v>0</v>
      </c>
      <c r="Y73" s="343">
        <f t="shared" si="186"/>
        <v>0</v>
      </c>
      <c r="Z73" s="343">
        <f t="shared" si="186"/>
        <v>0</v>
      </c>
      <c r="AA73" s="343">
        <f t="shared" si="186"/>
        <v>0</v>
      </c>
      <c r="AB73" s="343">
        <f t="shared" si="186"/>
        <v>0</v>
      </c>
      <c r="AC73" s="343">
        <f t="shared" si="186"/>
        <v>0</v>
      </c>
      <c r="AD73" s="343">
        <f t="shared" si="186"/>
        <v>0</v>
      </c>
      <c r="AE73" s="343">
        <f t="shared" si="186"/>
        <v>0</v>
      </c>
      <c r="AF73" s="343">
        <f t="shared" si="186"/>
        <v>0</v>
      </c>
      <c r="AG73" s="343">
        <f t="shared" si="186"/>
        <v>0</v>
      </c>
      <c r="AH73" s="343">
        <f t="shared" si="185"/>
        <v>0</v>
      </c>
      <c r="AI73" s="343">
        <f t="shared" ref="AI73" si="187">SUM(AI74,AI77,AI91)</f>
        <v>1769233</v>
      </c>
      <c r="AJ73" s="311">
        <f>SUM(AJ74,AJ77,AJ91)</f>
        <v>1815251</v>
      </c>
    </row>
    <row r="74" spans="1:36" s="79" customFormat="1" ht="24" x14ac:dyDescent="0.2">
      <c r="A74" s="38"/>
      <c r="B74" s="439" t="s">
        <v>88</v>
      </c>
      <c r="C74" s="440"/>
      <c r="D74" s="63" t="s">
        <v>279</v>
      </c>
      <c r="E74" s="254">
        <f t="shared" ref="E74:G74" si="188">SUM(E75:E76)</f>
        <v>92701</v>
      </c>
      <c r="F74" s="254">
        <f t="shared" si="188"/>
        <v>98611</v>
      </c>
      <c r="G74" s="254">
        <f t="shared" si="188"/>
        <v>5910</v>
      </c>
      <c r="H74" s="254">
        <f t="shared" ref="H74:R74" si="189">SUM(H75:H76)</f>
        <v>5910</v>
      </c>
      <c r="I74" s="254">
        <f t="shared" si="189"/>
        <v>0</v>
      </c>
      <c r="J74" s="254">
        <f t="shared" si="189"/>
        <v>0</v>
      </c>
      <c r="K74" s="254">
        <f t="shared" si="189"/>
        <v>0</v>
      </c>
      <c r="L74" s="254">
        <f t="shared" si="189"/>
        <v>0</v>
      </c>
      <c r="M74" s="254">
        <f t="shared" si="189"/>
        <v>0</v>
      </c>
      <c r="N74" s="254">
        <f t="shared" si="189"/>
        <v>0</v>
      </c>
      <c r="O74" s="254">
        <f t="shared" si="189"/>
        <v>0</v>
      </c>
      <c r="P74" s="254">
        <f t="shared" si="189"/>
        <v>0</v>
      </c>
      <c r="Q74" s="254">
        <f t="shared" si="189"/>
        <v>0</v>
      </c>
      <c r="R74" s="254">
        <f t="shared" si="189"/>
        <v>0</v>
      </c>
      <c r="S74" s="254">
        <f t="shared" ref="S74:T74" si="190">SUM(S75:S76)</f>
        <v>0</v>
      </c>
      <c r="T74" s="254">
        <f t="shared" si="190"/>
        <v>0</v>
      </c>
      <c r="U74" s="351">
        <f t="shared" ref="U74:AH74" si="191">SUM(U75:U76)</f>
        <v>0</v>
      </c>
      <c r="V74" s="351">
        <f t="shared" si="191"/>
        <v>0</v>
      </c>
      <c r="W74" s="351">
        <f t="shared" ref="W74:AG74" si="192">SUM(W75:W76)</f>
        <v>0</v>
      </c>
      <c r="X74" s="351">
        <f t="shared" si="192"/>
        <v>0</v>
      </c>
      <c r="Y74" s="351">
        <f t="shared" si="192"/>
        <v>0</v>
      </c>
      <c r="Z74" s="351">
        <f t="shared" si="192"/>
        <v>0</v>
      </c>
      <c r="AA74" s="351">
        <f t="shared" si="192"/>
        <v>0</v>
      </c>
      <c r="AB74" s="351">
        <f t="shared" si="192"/>
        <v>0</v>
      </c>
      <c r="AC74" s="351">
        <f t="shared" si="192"/>
        <v>0</v>
      </c>
      <c r="AD74" s="351">
        <f t="shared" si="192"/>
        <v>0</v>
      </c>
      <c r="AE74" s="351">
        <f t="shared" si="192"/>
        <v>0</v>
      </c>
      <c r="AF74" s="351">
        <f t="shared" si="192"/>
        <v>0</v>
      </c>
      <c r="AG74" s="351">
        <f t="shared" si="192"/>
        <v>0</v>
      </c>
      <c r="AH74" s="351">
        <f t="shared" si="191"/>
        <v>0</v>
      </c>
      <c r="AI74" s="351">
        <f t="shared" ref="AI74" si="193">SUM(AI75:AI76)</f>
        <v>92701</v>
      </c>
      <c r="AJ74" s="312">
        <f t="shared" ref="AJ74" si="194">SUM(AJ75:AJ76)</f>
        <v>98611</v>
      </c>
    </row>
    <row r="75" spans="1:36" ht="24" x14ac:dyDescent="0.2">
      <c r="A75" s="83"/>
      <c r="B75" s="437" t="s">
        <v>215</v>
      </c>
      <c r="C75" s="438"/>
      <c r="D75" s="179" t="s">
        <v>216</v>
      </c>
      <c r="E75" s="250">
        <v>467</v>
      </c>
      <c r="F75" s="250">
        <f t="shared" ref="F75:F76" si="195">E75+G75</f>
        <v>4399</v>
      </c>
      <c r="G75" s="250">
        <f t="shared" ref="G75:G76" si="196">SUBTOTAL(9,H75:S75)</f>
        <v>3932</v>
      </c>
      <c r="H75" s="250">
        <v>3932</v>
      </c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349">
        <f t="shared" ref="U75:U76" si="197">T75+V75</f>
        <v>0</v>
      </c>
      <c r="V75" s="349">
        <f t="shared" ref="V75:V76" si="198">SUBTOTAL(9,W75:AH75)</f>
        <v>0</v>
      </c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>
        <f t="shared" ref="AI75:AI76" si="199">E75+T75</f>
        <v>467</v>
      </c>
      <c r="AJ75" s="317">
        <f t="shared" ref="AJ75:AJ76" si="200">F75+U75</f>
        <v>4399</v>
      </c>
    </row>
    <row r="76" spans="1:36" ht="24" x14ac:dyDescent="0.2">
      <c r="A76" s="117"/>
      <c r="B76" s="437" t="s">
        <v>469</v>
      </c>
      <c r="C76" s="438"/>
      <c r="D76" s="179" t="s">
        <v>591</v>
      </c>
      <c r="E76" s="241">
        <v>92234</v>
      </c>
      <c r="F76" s="241">
        <f t="shared" si="195"/>
        <v>94212</v>
      </c>
      <c r="G76" s="241">
        <f t="shared" si="196"/>
        <v>1978</v>
      </c>
      <c r="H76" s="241">
        <f>-1756-1574+5308</f>
        <v>1978</v>
      </c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345">
        <f t="shared" si="197"/>
        <v>0</v>
      </c>
      <c r="V76" s="345">
        <f t="shared" si="198"/>
        <v>0</v>
      </c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>
        <f t="shared" si="199"/>
        <v>92234</v>
      </c>
      <c r="AJ76" s="309">
        <f t="shared" si="200"/>
        <v>94212</v>
      </c>
    </row>
    <row r="77" spans="1:36" s="79" customFormat="1" ht="26.25" customHeight="1" x14ac:dyDescent="0.2">
      <c r="A77" s="18"/>
      <c r="B77" s="439" t="s">
        <v>89</v>
      </c>
      <c r="C77" s="440"/>
      <c r="D77" s="19" t="s">
        <v>280</v>
      </c>
      <c r="E77" s="124">
        <f t="shared" ref="E77:T77" si="201">SUM(E78,E82,E84,E87)</f>
        <v>1629605</v>
      </c>
      <c r="F77" s="124">
        <f t="shared" si="201"/>
        <v>1646255</v>
      </c>
      <c r="G77" s="124">
        <f t="shared" si="201"/>
        <v>16650</v>
      </c>
      <c r="H77" s="124">
        <f t="shared" ref="H77:R77" si="202">SUM(H78,H82,H84,H87)</f>
        <v>16650</v>
      </c>
      <c r="I77" s="124">
        <f t="shared" si="202"/>
        <v>0</v>
      </c>
      <c r="J77" s="124">
        <f t="shared" si="202"/>
        <v>0</v>
      </c>
      <c r="K77" s="124">
        <f t="shared" si="202"/>
        <v>0</v>
      </c>
      <c r="L77" s="124">
        <f t="shared" si="202"/>
        <v>0</v>
      </c>
      <c r="M77" s="124">
        <f t="shared" si="202"/>
        <v>0</v>
      </c>
      <c r="N77" s="124">
        <f t="shared" si="202"/>
        <v>0</v>
      </c>
      <c r="O77" s="124">
        <f t="shared" si="202"/>
        <v>0</v>
      </c>
      <c r="P77" s="124">
        <f t="shared" si="202"/>
        <v>0</v>
      </c>
      <c r="Q77" s="124">
        <f t="shared" si="202"/>
        <v>0</v>
      </c>
      <c r="R77" s="124">
        <f t="shared" si="202"/>
        <v>0</v>
      </c>
      <c r="S77" s="124">
        <f t="shared" ref="S77:AH77" si="203">SUM(S78,S82,S84,S87)</f>
        <v>0</v>
      </c>
      <c r="T77" s="124">
        <f t="shared" si="201"/>
        <v>0</v>
      </c>
      <c r="U77" s="344">
        <f t="shared" si="203"/>
        <v>0</v>
      </c>
      <c r="V77" s="344">
        <f t="shared" si="203"/>
        <v>0</v>
      </c>
      <c r="W77" s="344">
        <f t="shared" ref="W77:AG77" si="204">SUM(W78,W82,W84,W87)</f>
        <v>0</v>
      </c>
      <c r="X77" s="344">
        <f t="shared" si="204"/>
        <v>0</v>
      </c>
      <c r="Y77" s="344">
        <f t="shared" si="204"/>
        <v>0</v>
      </c>
      <c r="Z77" s="344">
        <f t="shared" si="204"/>
        <v>0</v>
      </c>
      <c r="AA77" s="344">
        <f t="shared" si="204"/>
        <v>0</v>
      </c>
      <c r="AB77" s="344">
        <f t="shared" si="204"/>
        <v>0</v>
      </c>
      <c r="AC77" s="344">
        <f t="shared" si="204"/>
        <v>0</v>
      </c>
      <c r="AD77" s="344">
        <f t="shared" si="204"/>
        <v>0</v>
      </c>
      <c r="AE77" s="344">
        <f t="shared" si="204"/>
        <v>0</v>
      </c>
      <c r="AF77" s="344">
        <f t="shared" si="204"/>
        <v>0</v>
      </c>
      <c r="AG77" s="344">
        <f t="shared" si="204"/>
        <v>0</v>
      </c>
      <c r="AH77" s="344">
        <f t="shared" si="203"/>
        <v>0</v>
      </c>
      <c r="AI77" s="344">
        <f t="shared" ref="AI77" si="205">SUM(AI78,AI82,AI84,AI87)</f>
        <v>1629605</v>
      </c>
      <c r="AJ77" s="312">
        <f>SUM(AJ78,AJ82,AJ84,AJ87)</f>
        <v>1646255</v>
      </c>
    </row>
    <row r="78" spans="1:36" x14ac:dyDescent="0.2">
      <c r="A78" s="20"/>
      <c r="B78" s="441" t="s">
        <v>90</v>
      </c>
      <c r="C78" s="442"/>
      <c r="D78" s="21" t="s">
        <v>91</v>
      </c>
      <c r="E78" s="241">
        <f t="shared" ref="E78:T78" si="206">SUM(E79:E81)</f>
        <v>180164</v>
      </c>
      <c r="F78" s="241">
        <f t="shared" si="206"/>
        <v>180164</v>
      </c>
      <c r="G78" s="241">
        <f t="shared" si="206"/>
        <v>0</v>
      </c>
      <c r="H78" s="241">
        <f t="shared" ref="H78:R78" si="207">SUM(H79:H81)</f>
        <v>0</v>
      </c>
      <c r="I78" s="241">
        <f t="shared" si="207"/>
        <v>0</v>
      </c>
      <c r="J78" s="241">
        <f t="shared" si="207"/>
        <v>0</v>
      </c>
      <c r="K78" s="241">
        <f t="shared" si="207"/>
        <v>0</v>
      </c>
      <c r="L78" s="241">
        <f t="shared" si="207"/>
        <v>0</v>
      </c>
      <c r="M78" s="241">
        <f t="shared" si="207"/>
        <v>0</v>
      </c>
      <c r="N78" s="241">
        <f t="shared" si="207"/>
        <v>0</v>
      </c>
      <c r="O78" s="241">
        <f t="shared" si="207"/>
        <v>0</v>
      </c>
      <c r="P78" s="241">
        <f t="shared" si="207"/>
        <v>0</v>
      </c>
      <c r="Q78" s="241">
        <f t="shared" si="207"/>
        <v>0</v>
      </c>
      <c r="R78" s="241">
        <f t="shared" si="207"/>
        <v>0</v>
      </c>
      <c r="S78" s="241">
        <f t="shared" ref="S78:AH78" si="208">SUM(S79:S81)</f>
        <v>0</v>
      </c>
      <c r="T78" s="241">
        <f t="shared" si="206"/>
        <v>0</v>
      </c>
      <c r="U78" s="345">
        <f t="shared" si="208"/>
        <v>0</v>
      </c>
      <c r="V78" s="345">
        <f t="shared" si="208"/>
        <v>0</v>
      </c>
      <c r="W78" s="345">
        <f t="shared" ref="W78:AG78" si="209">SUM(W79:W81)</f>
        <v>0</v>
      </c>
      <c r="X78" s="345">
        <f t="shared" si="209"/>
        <v>0</v>
      </c>
      <c r="Y78" s="345">
        <f t="shared" si="209"/>
        <v>0</v>
      </c>
      <c r="Z78" s="345">
        <f t="shared" si="209"/>
        <v>0</v>
      </c>
      <c r="AA78" s="345">
        <f t="shared" si="209"/>
        <v>0</v>
      </c>
      <c r="AB78" s="345">
        <f t="shared" si="209"/>
        <v>0</v>
      </c>
      <c r="AC78" s="345">
        <f t="shared" si="209"/>
        <v>0</v>
      </c>
      <c r="AD78" s="345">
        <f t="shared" si="209"/>
        <v>0</v>
      </c>
      <c r="AE78" s="345">
        <f t="shared" si="209"/>
        <v>0</v>
      </c>
      <c r="AF78" s="345">
        <f t="shared" si="209"/>
        <v>0</v>
      </c>
      <c r="AG78" s="345">
        <f t="shared" si="209"/>
        <v>0</v>
      </c>
      <c r="AH78" s="345">
        <f t="shared" si="208"/>
        <v>0</v>
      </c>
      <c r="AI78" s="345">
        <f t="shared" ref="AI78" si="210">SUM(AI79:AI81)</f>
        <v>180164</v>
      </c>
      <c r="AJ78" s="309">
        <f>F78+U78</f>
        <v>180164</v>
      </c>
    </row>
    <row r="79" spans="1:36" x14ac:dyDescent="0.2">
      <c r="A79" s="22"/>
      <c r="B79" s="469" t="s">
        <v>92</v>
      </c>
      <c r="C79" s="470"/>
      <c r="D79" s="24" t="s">
        <v>167</v>
      </c>
      <c r="E79" s="249">
        <v>13515</v>
      </c>
      <c r="F79" s="249">
        <f t="shared" ref="F79:F81" si="211">E79+G79</f>
        <v>13515</v>
      </c>
      <c r="G79" s="249">
        <f t="shared" ref="G79:G81" si="212">SUBTOTAL(9,H79:S79)</f>
        <v>0</v>
      </c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352">
        <f t="shared" ref="U79:U81" si="213">T79+V79</f>
        <v>0</v>
      </c>
      <c r="V79" s="352">
        <f t="shared" ref="V79:V81" si="214">SUBTOTAL(9,W79:AH79)</f>
        <v>0</v>
      </c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>
        <f t="shared" ref="AI79:AI81" si="215">E79+T79</f>
        <v>13515</v>
      </c>
      <c r="AJ79" s="314">
        <f t="shared" ref="AJ79:AJ81" si="216">F79+U79</f>
        <v>13515</v>
      </c>
    </row>
    <row r="80" spans="1:36" x14ac:dyDescent="0.2">
      <c r="A80" s="28"/>
      <c r="B80" s="437" t="s">
        <v>685</v>
      </c>
      <c r="C80" s="438"/>
      <c r="D80" s="37" t="s">
        <v>684</v>
      </c>
      <c r="E80" s="248">
        <v>0</v>
      </c>
      <c r="F80" s="248">
        <f t="shared" si="211"/>
        <v>0</v>
      </c>
      <c r="G80" s="248">
        <f t="shared" si="212"/>
        <v>0</v>
      </c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346">
        <f t="shared" si="213"/>
        <v>0</v>
      </c>
      <c r="V80" s="346">
        <f t="shared" si="214"/>
        <v>0</v>
      </c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>
        <f t="shared" si="215"/>
        <v>0</v>
      </c>
      <c r="AJ80" s="315">
        <f t="shared" si="216"/>
        <v>0</v>
      </c>
    </row>
    <row r="81" spans="1:36" x14ac:dyDescent="0.2">
      <c r="A81" s="23"/>
      <c r="B81" s="437" t="s">
        <v>93</v>
      </c>
      <c r="C81" s="438"/>
      <c r="D81" s="24" t="s">
        <v>168</v>
      </c>
      <c r="E81" s="250">
        <v>166649</v>
      </c>
      <c r="F81" s="250">
        <f t="shared" si="211"/>
        <v>166649</v>
      </c>
      <c r="G81" s="250">
        <f t="shared" si="212"/>
        <v>0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349">
        <f t="shared" si="213"/>
        <v>0</v>
      </c>
      <c r="V81" s="349">
        <f t="shared" si="214"/>
        <v>0</v>
      </c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>
        <f t="shared" si="215"/>
        <v>166649</v>
      </c>
      <c r="AJ81" s="317">
        <f t="shared" si="216"/>
        <v>166649</v>
      </c>
    </row>
    <row r="82" spans="1:36" ht="24" x14ac:dyDescent="0.2">
      <c r="A82" s="25"/>
      <c r="B82" s="441" t="s">
        <v>94</v>
      </c>
      <c r="C82" s="442"/>
      <c r="D82" s="26" t="s">
        <v>95</v>
      </c>
      <c r="E82" s="244">
        <f t="shared" ref="E82:AI82" si="217">SUM(E83:E83)</f>
        <v>125049</v>
      </c>
      <c r="F82" s="244">
        <f t="shared" si="217"/>
        <v>125049</v>
      </c>
      <c r="G82" s="244">
        <f t="shared" si="217"/>
        <v>0</v>
      </c>
      <c r="H82" s="244">
        <f t="shared" si="217"/>
        <v>0</v>
      </c>
      <c r="I82" s="244">
        <f t="shared" si="217"/>
        <v>0</v>
      </c>
      <c r="J82" s="244">
        <f t="shared" si="217"/>
        <v>0</v>
      </c>
      <c r="K82" s="244">
        <f t="shared" si="217"/>
        <v>0</v>
      </c>
      <c r="L82" s="244">
        <f t="shared" si="217"/>
        <v>0</v>
      </c>
      <c r="M82" s="244">
        <f t="shared" si="217"/>
        <v>0</v>
      </c>
      <c r="N82" s="244">
        <f t="shared" si="217"/>
        <v>0</v>
      </c>
      <c r="O82" s="244">
        <f t="shared" si="217"/>
        <v>0</v>
      </c>
      <c r="P82" s="244">
        <f t="shared" si="217"/>
        <v>0</v>
      </c>
      <c r="Q82" s="244">
        <f t="shared" si="217"/>
        <v>0</v>
      </c>
      <c r="R82" s="244">
        <f t="shared" si="217"/>
        <v>0</v>
      </c>
      <c r="S82" s="244">
        <f t="shared" si="217"/>
        <v>0</v>
      </c>
      <c r="T82" s="244">
        <f t="shared" si="217"/>
        <v>0</v>
      </c>
      <c r="U82" s="347">
        <f t="shared" si="217"/>
        <v>0</v>
      </c>
      <c r="V82" s="347">
        <f t="shared" si="217"/>
        <v>0</v>
      </c>
      <c r="W82" s="347">
        <f t="shared" si="217"/>
        <v>0</v>
      </c>
      <c r="X82" s="347">
        <f t="shared" si="217"/>
        <v>0</v>
      </c>
      <c r="Y82" s="347">
        <f t="shared" si="217"/>
        <v>0</v>
      </c>
      <c r="Z82" s="347">
        <f t="shared" si="217"/>
        <v>0</v>
      </c>
      <c r="AA82" s="347">
        <f t="shared" si="217"/>
        <v>0</v>
      </c>
      <c r="AB82" s="347">
        <f t="shared" si="217"/>
        <v>0</v>
      </c>
      <c r="AC82" s="347">
        <f t="shared" si="217"/>
        <v>0</v>
      </c>
      <c r="AD82" s="347">
        <f t="shared" si="217"/>
        <v>0</v>
      </c>
      <c r="AE82" s="347">
        <f t="shared" si="217"/>
        <v>0</v>
      </c>
      <c r="AF82" s="347">
        <f t="shared" si="217"/>
        <v>0</v>
      </c>
      <c r="AG82" s="347">
        <f t="shared" si="217"/>
        <v>0</v>
      </c>
      <c r="AH82" s="347">
        <f t="shared" si="217"/>
        <v>0</v>
      </c>
      <c r="AI82" s="347">
        <f t="shared" si="217"/>
        <v>125049</v>
      </c>
      <c r="AJ82" s="210">
        <f>F82+U82</f>
        <v>125049</v>
      </c>
    </row>
    <row r="83" spans="1:36" ht="24" x14ac:dyDescent="0.2">
      <c r="A83" s="28"/>
      <c r="B83" s="471" t="s">
        <v>96</v>
      </c>
      <c r="C83" s="472"/>
      <c r="D83" s="37" t="s">
        <v>169</v>
      </c>
      <c r="E83" s="242">
        <v>125049</v>
      </c>
      <c r="F83" s="242">
        <f>E83+G83</f>
        <v>125049</v>
      </c>
      <c r="G83" s="242">
        <f>SUBTOTAL(9,H83:S83)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58">
        <f>T83+V83</f>
        <v>0</v>
      </c>
      <c r="V83" s="258">
        <f>SUBTOTAL(9,W83:AH83)</f>
        <v>0</v>
      </c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>
        <f>E83+T83</f>
        <v>125049</v>
      </c>
      <c r="AJ83" s="313">
        <f>F83+U83</f>
        <v>125049</v>
      </c>
    </row>
    <row r="84" spans="1:36" x14ac:dyDescent="0.2">
      <c r="A84" s="25"/>
      <c r="B84" s="441" t="s">
        <v>97</v>
      </c>
      <c r="C84" s="442"/>
      <c r="D84" s="26" t="s">
        <v>171</v>
      </c>
      <c r="E84" s="244">
        <f t="shared" ref="E84:G84" si="218">SUM(E85:E86)</f>
        <v>253138</v>
      </c>
      <c r="F84" s="244">
        <f t="shared" si="218"/>
        <v>253886</v>
      </c>
      <c r="G84" s="244">
        <f t="shared" si="218"/>
        <v>748</v>
      </c>
      <c r="H84" s="244">
        <f t="shared" ref="H84:R84" si="219">SUM(H85:H86)</f>
        <v>748</v>
      </c>
      <c r="I84" s="244">
        <f t="shared" si="219"/>
        <v>0</v>
      </c>
      <c r="J84" s="244">
        <f t="shared" si="219"/>
        <v>0</v>
      </c>
      <c r="K84" s="244">
        <f t="shared" si="219"/>
        <v>0</v>
      </c>
      <c r="L84" s="244">
        <f t="shared" si="219"/>
        <v>0</v>
      </c>
      <c r="M84" s="244">
        <f t="shared" si="219"/>
        <v>0</v>
      </c>
      <c r="N84" s="244">
        <f t="shared" si="219"/>
        <v>0</v>
      </c>
      <c r="O84" s="244">
        <f t="shared" si="219"/>
        <v>0</v>
      </c>
      <c r="P84" s="244">
        <f t="shared" si="219"/>
        <v>0</v>
      </c>
      <c r="Q84" s="244">
        <f t="shared" si="219"/>
        <v>0</v>
      </c>
      <c r="R84" s="244">
        <f t="shared" si="219"/>
        <v>0</v>
      </c>
      <c r="S84" s="244">
        <f t="shared" ref="S84:T84" si="220">SUM(S85:S86)</f>
        <v>0</v>
      </c>
      <c r="T84" s="244">
        <f t="shared" si="220"/>
        <v>0</v>
      </c>
      <c r="U84" s="347">
        <f t="shared" ref="U84:AH84" si="221">SUM(U85:U86)</f>
        <v>0</v>
      </c>
      <c r="V84" s="347">
        <f t="shared" si="221"/>
        <v>0</v>
      </c>
      <c r="W84" s="347">
        <f t="shared" ref="W84:AG84" si="222">SUM(W85:W86)</f>
        <v>0</v>
      </c>
      <c r="X84" s="347">
        <f t="shared" si="222"/>
        <v>0</v>
      </c>
      <c r="Y84" s="347">
        <f t="shared" si="222"/>
        <v>0</v>
      </c>
      <c r="Z84" s="347">
        <f t="shared" si="222"/>
        <v>0</v>
      </c>
      <c r="AA84" s="347">
        <f t="shared" si="222"/>
        <v>0</v>
      </c>
      <c r="AB84" s="347">
        <f t="shared" si="222"/>
        <v>0</v>
      </c>
      <c r="AC84" s="347">
        <f t="shared" si="222"/>
        <v>0</v>
      </c>
      <c r="AD84" s="347">
        <f t="shared" si="222"/>
        <v>0</v>
      </c>
      <c r="AE84" s="347">
        <f t="shared" si="222"/>
        <v>0</v>
      </c>
      <c r="AF84" s="347">
        <f t="shared" si="222"/>
        <v>0</v>
      </c>
      <c r="AG84" s="347">
        <f t="shared" si="222"/>
        <v>0</v>
      </c>
      <c r="AH84" s="347">
        <f t="shared" si="221"/>
        <v>0</v>
      </c>
      <c r="AI84" s="347">
        <f t="shared" ref="AI84" si="223">SUM(AI85:AI86)</f>
        <v>253138</v>
      </c>
      <c r="AJ84" s="210">
        <f>F84+U84</f>
        <v>253886</v>
      </c>
    </row>
    <row r="85" spans="1:36" x14ac:dyDescent="0.2">
      <c r="A85" s="22"/>
      <c r="B85" s="469" t="s">
        <v>98</v>
      </c>
      <c r="C85" s="470"/>
      <c r="D85" s="176" t="s">
        <v>141</v>
      </c>
      <c r="E85" s="242">
        <v>233772</v>
      </c>
      <c r="F85" s="242">
        <f t="shared" ref="F85:F86" si="224">E85+G85</f>
        <v>234520</v>
      </c>
      <c r="G85" s="242">
        <f t="shared" ref="G85:G86" si="225">SUBTOTAL(9,H85:S85)</f>
        <v>748</v>
      </c>
      <c r="H85" s="242">
        <f>748</f>
        <v>748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346">
        <f t="shared" ref="U85:U86" si="226">T85+V85</f>
        <v>0</v>
      </c>
      <c r="V85" s="346">
        <f t="shared" ref="V85:V86" si="227">SUBTOTAL(9,W85:AH85)</f>
        <v>0</v>
      </c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>
        <f t="shared" ref="AI85:AI86" si="228">E85+T85</f>
        <v>233772</v>
      </c>
      <c r="AJ85" s="310">
        <f t="shared" ref="AJ85:AJ86" si="229">F85+U85</f>
        <v>234520</v>
      </c>
    </row>
    <row r="86" spans="1:36" x14ac:dyDescent="0.2">
      <c r="A86" s="36"/>
      <c r="B86" s="447" t="s">
        <v>99</v>
      </c>
      <c r="C86" s="448"/>
      <c r="D86" s="37" t="s">
        <v>170</v>
      </c>
      <c r="E86" s="242">
        <v>19366</v>
      </c>
      <c r="F86" s="242">
        <f t="shared" si="224"/>
        <v>19366</v>
      </c>
      <c r="G86" s="242">
        <f t="shared" si="225"/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346">
        <f t="shared" si="226"/>
        <v>0</v>
      </c>
      <c r="V86" s="346">
        <f t="shared" si="227"/>
        <v>0</v>
      </c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>
        <f t="shared" si="228"/>
        <v>19366</v>
      </c>
      <c r="AJ86" s="310">
        <f t="shared" si="229"/>
        <v>19366</v>
      </c>
    </row>
    <row r="87" spans="1:36" ht="24" x14ac:dyDescent="0.2">
      <c r="A87" s="25"/>
      <c r="B87" s="441" t="s">
        <v>100</v>
      </c>
      <c r="C87" s="442"/>
      <c r="D87" s="26" t="s">
        <v>502</v>
      </c>
      <c r="E87" s="244">
        <f t="shared" ref="E87:G87" si="230">SUM(E88:E90)</f>
        <v>1071254</v>
      </c>
      <c r="F87" s="244">
        <f t="shared" si="230"/>
        <v>1087156</v>
      </c>
      <c r="G87" s="244">
        <f t="shared" si="230"/>
        <v>15902</v>
      </c>
      <c r="H87" s="244">
        <f t="shared" ref="H87:R87" si="231">SUM(H88:H90)</f>
        <v>15902</v>
      </c>
      <c r="I87" s="244">
        <f t="shared" si="231"/>
        <v>0</v>
      </c>
      <c r="J87" s="244">
        <f t="shared" si="231"/>
        <v>0</v>
      </c>
      <c r="K87" s="244">
        <f t="shared" si="231"/>
        <v>0</v>
      </c>
      <c r="L87" s="244">
        <f t="shared" si="231"/>
        <v>0</v>
      </c>
      <c r="M87" s="244">
        <f t="shared" si="231"/>
        <v>0</v>
      </c>
      <c r="N87" s="244">
        <f t="shared" si="231"/>
        <v>0</v>
      </c>
      <c r="O87" s="244">
        <f t="shared" si="231"/>
        <v>0</v>
      </c>
      <c r="P87" s="244">
        <f t="shared" si="231"/>
        <v>0</v>
      </c>
      <c r="Q87" s="244">
        <f t="shared" si="231"/>
        <v>0</v>
      </c>
      <c r="R87" s="244">
        <f t="shared" si="231"/>
        <v>0</v>
      </c>
      <c r="S87" s="244">
        <f t="shared" ref="S87:T87" si="232">SUM(S88:S90)</f>
        <v>0</v>
      </c>
      <c r="T87" s="244">
        <f t="shared" si="232"/>
        <v>0</v>
      </c>
      <c r="U87" s="347">
        <f t="shared" ref="U87:AH87" si="233">SUM(U88:U90)</f>
        <v>0</v>
      </c>
      <c r="V87" s="347">
        <f t="shared" si="233"/>
        <v>0</v>
      </c>
      <c r="W87" s="347">
        <f t="shared" ref="W87:AG87" si="234">SUM(W88:W90)</f>
        <v>0</v>
      </c>
      <c r="X87" s="347">
        <f t="shared" si="234"/>
        <v>0</v>
      </c>
      <c r="Y87" s="347">
        <f t="shared" si="234"/>
        <v>0</v>
      </c>
      <c r="Z87" s="347">
        <f t="shared" si="234"/>
        <v>0</v>
      </c>
      <c r="AA87" s="347">
        <f t="shared" si="234"/>
        <v>0</v>
      </c>
      <c r="AB87" s="347">
        <f t="shared" si="234"/>
        <v>0</v>
      </c>
      <c r="AC87" s="347">
        <f t="shared" si="234"/>
        <v>0</v>
      </c>
      <c r="AD87" s="347">
        <f t="shared" si="234"/>
        <v>0</v>
      </c>
      <c r="AE87" s="347">
        <f t="shared" si="234"/>
        <v>0</v>
      </c>
      <c r="AF87" s="347">
        <f t="shared" si="234"/>
        <v>0</v>
      </c>
      <c r="AG87" s="347">
        <f t="shared" si="234"/>
        <v>0</v>
      </c>
      <c r="AH87" s="347">
        <f t="shared" si="233"/>
        <v>0</v>
      </c>
      <c r="AI87" s="347">
        <f t="shared" ref="AI87" si="235">SUM(AI88:AI90)</f>
        <v>1071254</v>
      </c>
      <c r="AJ87" s="210">
        <f>F87+U87</f>
        <v>1087156</v>
      </c>
    </row>
    <row r="88" spans="1:36" ht="22.5" customHeight="1" x14ac:dyDescent="0.2">
      <c r="A88" s="22"/>
      <c r="B88" s="469" t="s">
        <v>101</v>
      </c>
      <c r="C88" s="470"/>
      <c r="D88" s="24" t="s">
        <v>172</v>
      </c>
      <c r="E88" s="249">
        <v>542917</v>
      </c>
      <c r="F88" s="249">
        <f t="shared" ref="F88:F90" si="236">E88+G88</f>
        <v>546967</v>
      </c>
      <c r="G88" s="249">
        <f t="shared" ref="G88:G90" si="237">SUBTOTAL(9,H88:S88)</f>
        <v>4050</v>
      </c>
      <c r="H88" s="249">
        <v>4050</v>
      </c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346">
        <f t="shared" ref="U88:U90" si="238">T88+V88</f>
        <v>0</v>
      </c>
      <c r="V88" s="346">
        <f t="shared" ref="V88:V90" si="239">SUBTOTAL(9,W88:AH88)</f>
        <v>0</v>
      </c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>
        <f t="shared" ref="AI88:AI90" si="240">E88+T88</f>
        <v>542917</v>
      </c>
      <c r="AJ88" s="310">
        <f>F88+U88</f>
        <v>546967</v>
      </c>
    </row>
    <row r="89" spans="1:36" x14ac:dyDescent="0.2">
      <c r="A89" s="36"/>
      <c r="B89" s="447" t="s">
        <v>102</v>
      </c>
      <c r="C89" s="448"/>
      <c r="D89" s="24" t="s">
        <v>189</v>
      </c>
      <c r="E89" s="248">
        <v>23466</v>
      </c>
      <c r="F89" s="248">
        <f t="shared" si="236"/>
        <v>23466</v>
      </c>
      <c r="G89" s="248">
        <f t="shared" si="237"/>
        <v>0</v>
      </c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346">
        <f t="shared" si="238"/>
        <v>0</v>
      </c>
      <c r="V89" s="346">
        <f t="shared" si="239"/>
        <v>0</v>
      </c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>
        <f t="shared" si="240"/>
        <v>23466</v>
      </c>
      <c r="AJ89" s="310">
        <f t="shared" ref="AJ89:AJ90" si="241">F89+U89</f>
        <v>23466</v>
      </c>
    </row>
    <row r="90" spans="1:36" x14ac:dyDescent="0.2">
      <c r="A90" s="23"/>
      <c r="B90" s="437" t="s">
        <v>103</v>
      </c>
      <c r="C90" s="438"/>
      <c r="D90" s="24" t="s">
        <v>173</v>
      </c>
      <c r="E90" s="250">
        <v>504871</v>
      </c>
      <c r="F90" s="250">
        <f t="shared" si="236"/>
        <v>516723</v>
      </c>
      <c r="G90" s="250">
        <f t="shared" si="237"/>
        <v>11852</v>
      </c>
      <c r="H90" s="250">
        <f>-748+12600</f>
        <v>11852</v>
      </c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349">
        <f t="shared" si="238"/>
        <v>0</v>
      </c>
      <c r="V90" s="349">
        <f t="shared" si="239"/>
        <v>0</v>
      </c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>
        <f t="shared" si="240"/>
        <v>504871</v>
      </c>
      <c r="AJ90" s="317">
        <f t="shared" si="241"/>
        <v>516723</v>
      </c>
    </row>
    <row r="91" spans="1:36" ht="38.450000000000003" customHeight="1" x14ac:dyDescent="0.2">
      <c r="A91" s="25"/>
      <c r="B91" s="439" t="s">
        <v>229</v>
      </c>
      <c r="C91" s="440"/>
      <c r="D91" s="389" t="s">
        <v>281</v>
      </c>
      <c r="E91" s="325">
        <f t="shared" ref="E91:G91" si="242">SUM(E92,E94)</f>
        <v>62400</v>
      </c>
      <c r="F91" s="325">
        <f t="shared" si="242"/>
        <v>82086</v>
      </c>
      <c r="G91" s="325">
        <f t="shared" si="242"/>
        <v>19686</v>
      </c>
      <c r="H91" s="325">
        <f t="shared" ref="H91:R91" si="243">SUM(H92,H94)</f>
        <v>19686</v>
      </c>
      <c r="I91" s="325">
        <f t="shared" si="243"/>
        <v>0</v>
      </c>
      <c r="J91" s="325">
        <f t="shared" si="243"/>
        <v>0</v>
      </c>
      <c r="K91" s="325">
        <f t="shared" si="243"/>
        <v>0</v>
      </c>
      <c r="L91" s="325">
        <f t="shared" si="243"/>
        <v>0</v>
      </c>
      <c r="M91" s="325">
        <f t="shared" si="243"/>
        <v>0</v>
      </c>
      <c r="N91" s="325">
        <f t="shared" si="243"/>
        <v>0</v>
      </c>
      <c r="O91" s="325">
        <f t="shared" si="243"/>
        <v>0</v>
      </c>
      <c r="P91" s="325">
        <f t="shared" si="243"/>
        <v>0</v>
      </c>
      <c r="Q91" s="325">
        <f t="shared" si="243"/>
        <v>0</v>
      </c>
      <c r="R91" s="325">
        <f t="shared" si="243"/>
        <v>0</v>
      </c>
      <c r="S91" s="325">
        <f t="shared" ref="S91:T91" si="244">SUM(S92,S94)</f>
        <v>0</v>
      </c>
      <c r="T91" s="325">
        <f t="shared" si="244"/>
        <v>-15473</v>
      </c>
      <c r="U91" s="353">
        <f t="shared" ref="U91:AH91" si="245">SUM(U92,U94)</f>
        <v>-11701</v>
      </c>
      <c r="V91" s="353">
        <f t="shared" si="245"/>
        <v>3772</v>
      </c>
      <c r="W91" s="353">
        <f t="shared" ref="W91:AG91" si="246">SUM(W92,W94)</f>
        <v>3772</v>
      </c>
      <c r="X91" s="353">
        <f t="shared" si="246"/>
        <v>0</v>
      </c>
      <c r="Y91" s="353">
        <f t="shared" si="246"/>
        <v>0</v>
      </c>
      <c r="Z91" s="353">
        <f t="shared" si="246"/>
        <v>0</v>
      </c>
      <c r="AA91" s="353">
        <f t="shared" si="246"/>
        <v>0</v>
      </c>
      <c r="AB91" s="353">
        <f t="shared" si="246"/>
        <v>0</v>
      </c>
      <c r="AC91" s="353">
        <f t="shared" si="246"/>
        <v>0</v>
      </c>
      <c r="AD91" s="353">
        <f t="shared" si="246"/>
        <v>0</v>
      </c>
      <c r="AE91" s="353">
        <f t="shared" si="246"/>
        <v>0</v>
      </c>
      <c r="AF91" s="353">
        <f t="shared" si="246"/>
        <v>0</v>
      </c>
      <c r="AG91" s="353">
        <f t="shared" si="246"/>
        <v>0</v>
      </c>
      <c r="AH91" s="353">
        <f t="shared" si="245"/>
        <v>0</v>
      </c>
      <c r="AI91" s="353">
        <f t="shared" ref="AI91" si="247">SUM(AI92,AI94)</f>
        <v>46927</v>
      </c>
      <c r="AJ91" s="320">
        <f>SUM(AJ92,AJ94)</f>
        <v>70385</v>
      </c>
    </row>
    <row r="92" spans="1:36" s="79" customFormat="1" ht="24" x14ac:dyDescent="0.2">
      <c r="A92" s="18"/>
      <c r="B92" s="441" t="s">
        <v>104</v>
      </c>
      <c r="C92" s="442"/>
      <c r="D92" s="26" t="s">
        <v>503</v>
      </c>
      <c r="E92" s="244">
        <f t="shared" ref="E92:AI92" si="248">SUM(E93:E93)</f>
        <v>0</v>
      </c>
      <c r="F92" s="244">
        <f t="shared" si="248"/>
        <v>19033</v>
      </c>
      <c r="G92" s="244">
        <f t="shared" si="248"/>
        <v>19033</v>
      </c>
      <c r="H92" s="244">
        <f t="shared" si="248"/>
        <v>19033</v>
      </c>
      <c r="I92" s="244">
        <f t="shared" si="248"/>
        <v>0</v>
      </c>
      <c r="J92" s="244">
        <f t="shared" si="248"/>
        <v>0</v>
      </c>
      <c r="K92" s="244">
        <f t="shared" si="248"/>
        <v>0</v>
      </c>
      <c r="L92" s="244">
        <f t="shared" si="248"/>
        <v>0</v>
      </c>
      <c r="M92" s="244">
        <f t="shared" si="248"/>
        <v>0</v>
      </c>
      <c r="N92" s="244">
        <f t="shared" si="248"/>
        <v>0</v>
      </c>
      <c r="O92" s="244">
        <f t="shared" si="248"/>
        <v>0</v>
      </c>
      <c r="P92" s="244">
        <f t="shared" si="248"/>
        <v>0</v>
      </c>
      <c r="Q92" s="244">
        <f t="shared" si="248"/>
        <v>0</v>
      </c>
      <c r="R92" s="244">
        <f t="shared" si="248"/>
        <v>0</v>
      </c>
      <c r="S92" s="244">
        <f t="shared" si="248"/>
        <v>0</v>
      </c>
      <c r="T92" s="244">
        <f t="shared" si="248"/>
        <v>0</v>
      </c>
      <c r="U92" s="347">
        <f t="shared" si="248"/>
        <v>0</v>
      </c>
      <c r="V92" s="347">
        <f t="shared" si="248"/>
        <v>0</v>
      </c>
      <c r="W92" s="347">
        <f t="shared" si="248"/>
        <v>0</v>
      </c>
      <c r="X92" s="347">
        <f t="shared" si="248"/>
        <v>0</v>
      </c>
      <c r="Y92" s="347">
        <f t="shared" si="248"/>
        <v>0</v>
      </c>
      <c r="Z92" s="347">
        <f t="shared" si="248"/>
        <v>0</v>
      </c>
      <c r="AA92" s="347">
        <f t="shared" si="248"/>
        <v>0</v>
      </c>
      <c r="AB92" s="347">
        <f t="shared" si="248"/>
        <v>0</v>
      </c>
      <c r="AC92" s="347">
        <f t="shared" si="248"/>
        <v>0</v>
      </c>
      <c r="AD92" s="347">
        <f t="shared" si="248"/>
        <v>0</v>
      </c>
      <c r="AE92" s="347">
        <f t="shared" si="248"/>
        <v>0</v>
      </c>
      <c r="AF92" s="347">
        <f t="shared" si="248"/>
        <v>0</v>
      </c>
      <c r="AG92" s="347">
        <f t="shared" si="248"/>
        <v>0</v>
      </c>
      <c r="AH92" s="347">
        <f t="shared" si="248"/>
        <v>0</v>
      </c>
      <c r="AI92" s="347">
        <f t="shared" si="248"/>
        <v>0</v>
      </c>
      <c r="AJ92" s="210">
        <f t="shared" ref="AJ92" si="249">SUM(AJ93:AJ93)</f>
        <v>19033</v>
      </c>
    </row>
    <row r="93" spans="1:36" ht="24" x14ac:dyDescent="0.2">
      <c r="A93" s="23"/>
      <c r="B93" s="443" t="s">
        <v>197</v>
      </c>
      <c r="C93" s="444"/>
      <c r="D93" s="24" t="s">
        <v>504</v>
      </c>
      <c r="E93" s="245">
        <v>0</v>
      </c>
      <c r="F93" s="245">
        <f t="shared" ref="F93:F94" si="250">E93+G93</f>
        <v>19033</v>
      </c>
      <c r="G93" s="245">
        <f>SUBTOTAL(9,H93:S93)</f>
        <v>19033</v>
      </c>
      <c r="H93" s="245">
        <v>19033</v>
      </c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58">
        <f t="shared" ref="U93:U94" si="251">T93+V93</f>
        <v>0</v>
      </c>
      <c r="V93" s="258">
        <f t="shared" ref="V93:V94" si="252">SUBTOTAL(9,W93:AH93)</f>
        <v>0</v>
      </c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>
        <f>E93+T93</f>
        <v>0</v>
      </c>
      <c r="AJ93" s="313">
        <f t="shared" ref="AJ93:AJ94" si="253">F93+U93</f>
        <v>19033</v>
      </c>
    </row>
    <row r="94" spans="1:36" s="79" customFormat="1" x14ac:dyDescent="0.2">
      <c r="A94" s="39"/>
      <c r="B94" s="452" t="s">
        <v>227</v>
      </c>
      <c r="C94" s="453"/>
      <c r="D94" s="26" t="s">
        <v>228</v>
      </c>
      <c r="E94" s="244">
        <v>62400</v>
      </c>
      <c r="F94" s="244">
        <f t="shared" si="250"/>
        <v>63053</v>
      </c>
      <c r="G94" s="244">
        <f>SUBTOTAL(9,H94:S94)</f>
        <v>653</v>
      </c>
      <c r="H94" s="244">
        <f>303+278+72</f>
        <v>653</v>
      </c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>
        <v>-15473</v>
      </c>
      <c r="U94" s="347">
        <f t="shared" si="251"/>
        <v>-11701</v>
      </c>
      <c r="V94" s="347">
        <f t="shared" si="252"/>
        <v>3772</v>
      </c>
      <c r="W94" s="347">
        <f>4050-278</f>
        <v>3772</v>
      </c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47">
        <f>E94+T94</f>
        <v>46927</v>
      </c>
      <c r="AJ94" s="210">
        <f t="shared" si="253"/>
        <v>51352</v>
      </c>
    </row>
    <row r="95" spans="1:36" s="79" customFormat="1" x14ac:dyDescent="0.2">
      <c r="A95" s="121"/>
      <c r="B95" s="122"/>
      <c r="C95" s="123"/>
      <c r="D95" s="35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211"/>
    </row>
    <row r="96" spans="1:36" s="84" customFormat="1" ht="30" customHeight="1" x14ac:dyDescent="0.2">
      <c r="A96" s="454" t="s">
        <v>119</v>
      </c>
      <c r="B96" s="455"/>
      <c r="C96" s="455"/>
      <c r="D96" s="456"/>
      <c r="E96" s="255">
        <f t="shared" ref="E96:AJ96" si="254">SUM(E10,E15,E26,E32,E35,E44,E55,E49,E64,E66,E70,E73,)</f>
        <v>96800332</v>
      </c>
      <c r="F96" s="255">
        <f t="shared" si="254"/>
        <v>98420865</v>
      </c>
      <c r="G96" s="255">
        <f t="shared" si="254"/>
        <v>1620533</v>
      </c>
      <c r="H96" s="255">
        <f t="shared" si="254"/>
        <v>979167</v>
      </c>
      <c r="I96" s="255">
        <f t="shared" si="254"/>
        <v>641366</v>
      </c>
      <c r="J96" s="255">
        <f t="shared" si="254"/>
        <v>0</v>
      </c>
      <c r="K96" s="255">
        <f t="shared" si="254"/>
        <v>0</v>
      </c>
      <c r="L96" s="255">
        <f t="shared" si="254"/>
        <v>0</v>
      </c>
      <c r="M96" s="255">
        <f t="shared" si="254"/>
        <v>0</v>
      </c>
      <c r="N96" s="255">
        <f t="shared" si="254"/>
        <v>0</v>
      </c>
      <c r="O96" s="255">
        <f t="shared" si="254"/>
        <v>0</v>
      </c>
      <c r="P96" s="255">
        <f t="shared" si="254"/>
        <v>0</v>
      </c>
      <c r="Q96" s="255">
        <f t="shared" si="254"/>
        <v>0</v>
      </c>
      <c r="R96" s="255">
        <f t="shared" si="254"/>
        <v>0</v>
      </c>
      <c r="S96" s="255">
        <f t="shared" si="254"/>
        <v>0</v>
      </c>
      <c r="T96" s="255">
        <f t="shared" si="254"/>
        <v>-1336267</v>
      </c>
      <c r="U96" s="359">
        <f t="shared" si="254"/>
        <v>-1481490</v>
      </c>
      <c r="V96" s="359">
        <f t="shared" si="254"/>
        <v>-145223</v>
      </c>
      <c r="W96" s="359">
        <f t="shared" si="254"/>
        <v>-145223</v>
      </c>
      <c r="X96" s="359">
        <f t="shared" si="254"/>
        <v>0</v>
      </c>
      <c r="Y96" s="359">
        <f t="shared" si="254"/>
        <v>0</v>
      </c>
      <c r="Z96" s="359">
        <f t="shared" si="254"/>
        <v>0</v>
      </c>
      <c r="AA96" s="359">
        <f t="shared" si="254"/>
        <v>0</v>
      </c>
      <c r="AB96" s="359">
        <f t="shared" si="254"/>
        <v>0</v>
      </c>
      <c r="AC96" s="359">
        <f t="shared" si="254"/>
        <v>0</v>
      </c>
      <c r="AD96" s="359">
        <f t="shared" si="254"/>
        <v>0</v>
      </c>
      <c r="AE96" s="359">
        <f t="shared" si="254"/>
        <v>0</v>
      </c>
      <c r="AF96" s="359">
        <f t="shared" si="254"/>
        <v>0</v>
      </c>
      <c r="AG96" s="359">
        <f t="shared" si="254"/>
        <v>0</v>
      </c>
      <c r="AH96" s="359">
        <f t="shared" si="254"/>
        <v>0</v>
      </c>
      <c r="AI96" s="359">
        <f t="shared" si="254"/>
        <v>95464065</v>
      </c>
      <c r="AJ96" s="321">
        <f t="shared" si="254"/>
        <v>96939375</v>
      </c>
    </row>
    <row r="97" spans="1:36" x14ac:dyDescent="0.2">
      <c r="A97" s="25"/>
      <c r="B97" s="41"/>
      <c r="C97" s="42"/>
      <c r="D97" s="24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10"/>
    </row>
    <row r="98" spans="1:36" x14ac:dyDescent="0.2">
      <c r="A98" s="39"/>
      <c r="B98" s="445" t="s">
        <v>539</v>
      </c>
      <c r="C98" s="446"/>
      <c r="D98" s="19" t="s">
        <v>174</v>
      </c>
      <c r="E98" s="124">
        <f t="shared" ref="E98:AJ98" si="255">SUM(E99:E129)</f>
        <v>15966599</v>
      </c>
      <c r="F98" s="124">
        <f t="shared" si="255"/>
        <v>17188315</v>
      </c>
      <c r="G98" s="124">
        <f t="shared" si="255"/>
        <v>1221716</v>
      </c>
      <c r="H98" s="124">
        <f t="shared" si="255"/>
        <v>1221716</v>
      </c>
      <c r="I98" s="124">
        <f t="shared" si="255"/>
        <v>0</v>
      </c>
      <c r="J98" s="124">
        <f t="shared" si="255"/>
        <v>0</v>
      </c>
      <c r="K98" s="124">
        <f t="shared" si="255"/>
        <v>0</v>
      </c>
      <c r="L98" s="124">
        <f t="shared" si="255"/>
        <v>0</v>
      </c>
      <c r="M98" s="124">
        <f t="shared" si="255"/>
        <v>0</v>
      </c>
      <c r="N98" s="124">
        <f t="shared" si="255"/>
        <v>0</v>
      </c>
      <c r="O98" s="124">
        <f t="shared" si="255"/>
        <v>0</v>
      </c>
      <c r="P98" s="124">
        <f t="shared" si="255"/>
        <v>0</v>
      </c>
      <c r="Q98" s="124">
        <f t="shared" si="255"/>
        <v>0</v>
      </c>
      <c r="R98" s="124">
        <f t="shared" si="255"/>
        <v>0</v>
      </c>
      <c r="S98" s="124">
        <f t="shared" si="255"/>
        <v>0</v>
      </c>
      <c r="T98" s="124">
        <f t="shared" si="255"/>
        <v>0</v>
      </c>
      <c r="U98" s="344">
        <f t="shared" si="255"/>
        <v>0</v>
      </c>
      <c r="V98" s="344">
        <f t="shared" si="255"/>
        <v>0</v>
      </c>
      <c r="W98" s="344">
        <f t="shared" si="255"/>
        <v>0</v>
      </c>
      <c r="X98" s="344">
        <f t="shared" si="255"/>
        <v>0</v>
      </c>
      <c r="Y98" s="344">
        <f t="shared" si="255"/>
        <v>0</v>
      </c>
      <c r="Z98" s="344">
        <f t="shared" si="255"/>
        <v>0</v>
      </c>
      <c r="AA98" s="344">
        <f t="shared" si="255"/>
        <v>0</v>
      </c>
      <c r="AB98" s="344">
        <f t="shared" si="255"/>
        <v>0</v>
      </c>
      <c r="AC98" s="344">
        <f t="shared" si="255"/>
        <v>0</v>
      </c>
      <c r="AD98" s="344">
        <f t="shared" si="255"/>
        <v>0</v>
      </c>
      <c r="AE98" s="344">
        <f t="shared" si="255"/>
        <v>0</v>
      </c>
      <c r="AF98" s="344">
        <f t="shared" si="255"/>
        <v>0</v>
      </c>
      <c r="AG98" s="344">
        <f t="shared" si="255"/>
        <v>0</v>
      </c>
      <c r="AH98" s="344">
        <f t="shared" si="255"/>
        <v>0</v>
      </c>
      <c r="AI98" s="344">
        <f t="shared" si="255"/>
        <v>15966599</v>
      </c>
      <c r="AJ98" s="312">
        <f t="shared" si="255"/>
        <v>17188315</v>
      </c>
    </row>
    <row r="99" spans="1:36" hidden="1" outlineLevel="1" x14ac:dyDescent="0.2">
      <c r="A99" s="31"/>
      <c r="B99" s="43"/>
      <c r="C99" s="44"/>
      <c r="D99" s="170" t="s">
        <v>175</v>
      </c>
      <c r="E99" s="244">
        <f>13000000-120584-500000-310562+672457+15473-20000+88515-17923-4050</f>
        <v>12803326</v>
      </c>
      <c r="F99" s="244">
        <f t="shared" ref="F99:F128" si="256">E99+G99</f>
        <v>13361454</v>
      </c>
      <c r="G99" s="244">
        <f t="shared" ref="G99:G128" si="257">SUBTOTAL(9,H99:S99)</f>
        <v>558128</v>
      </c>
      <c r="H99" s="244">
        <f>558214-86</f>
        <v>558128</v>
      </c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347">
        <f t="shared" ref="U99:U128" si="258">T99+V99</f>
        <v>0</v>
      </c>
      <c r="V99" s="347">
        <f t="shared" ref="V99:V128" si="259">SUBTOTAL(9,W99:AH99)</f>
        <v>0</v>
      </c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H99" s="347"/>
      <c r="AI99" s="347">
        <f t="shared" ref="AI99:AI128" si="260">E99+T99</f>
        <v>12803326</v>
      </c>
      <c r="AJ99" s="210">
        <f t="shared" ref="AJ99:AJ128" si="261">F99+U99</f>
        <v>13361454</v>
      </c>
    </row>
    <row r="100" spans="1:36" hidden="1" outlineLevel="1" x14ac:dyDescent="0.2">
      <c r="A100" s="31"/>
      <c r="B100" s="43"/>
      <c r="C100" s="44"/>
      <c r="D100" s="26" t="s">
        <v>543</v>
      </c>
      <c r="E100" s="244">
        <f>48065+17923</f>
        <v>65988</v>
      </c>
      <c r="F100" s="244">
        <f t="shared" si="256"/>
        <v>77120</v>
      </c>
      <c r="G100" s="244">
        <f t="shared" si="257"/>
        <v>11132</v>
      </c>
      <c r="H100" s="244">
        <f>-696-809-882+17-9698+23197+3</f>
        <v>11132</v>
      </c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347">
        <f t="shared" si="258"/>
        <v>0</v>
      </c>
      <c r="V100" s="347">
        <f t="shared" si="259"/>
        <v>0</v>
      </c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>
        <f t="shared" si="260"/>
        <v>65988</v>
      </c>
      <c r="AJ100" s="210">
        <f t="shared" si="261"/>
        <v>77120</v>
      </c>
    </row>
    <row r="101" spans="1:36" hidden="1" outlineLevel="1" x14ac:dyDescent="0.2">
      <c r="A101" s="31"/>
      <c r="B101" s="43"/>
      <c r="C101" s="44"/>
      <c r="D101" s="170" t="s">
        <v>573</v>
      </c>
      <c r="E101" s="244">
        <f>68272+4050</f>
        <v>72322</v>
      </c>
      <c r="F101" s="244">
        <f t="shared" si="256"/>
        <v>224904</v>
      </c>
      <c r="G101" s="244">
        <f t="shared" si="257"/>
        <v>152582</v>
      </c>
      <c r="H101" s="244">
        <f>22+2+10+282+1962+236+818+768+629+12707+3236+51761-4050+543+9646+6874+447+860+2381+1028+4992-405+43+1454-302+8703+2336+90+1228+100+1845+2646+4265+1293+5170+5679+6328+1592+7847+2244+2861+2258+153</f>
        <v>152582</v>
      </c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347">
        <f t="shared" si="258"/>
        <v>0</v>
      </c>
      <c r="V101" s="347">
        <f t="shared" si="259"/>
        <v>0</v>
      </c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>
        <f t="shared" si="260"/>
        <v>72322</v>
      </c>
      <c r="AJ101" s="210">
        <f t="shared" si="261"/>
        <v>224904</v>
      </c>
    </row>
    <row r="102" spans="1:36" hidden="1" outlineLevel="1" x14ac:dyDescent="0.2">
      <c r="A102" s="31"/>
      <c r="B102" s="43"/>
      <c r="C102" s="44"/>
      <c r="D102" s="24" t="s">
        <v>574</v>
      </c>
      <c r="E102" s="243">
        <f>2562044-88515</f>
        <v>2473529</v>
      </c>
      <c r="F102" s="243">
        <f t="shared" si="256"/>
        <v>2877113</v>
      </c>
      <c r="G102" s="243">
        <f t="shared" si="257"/>
        <v>403584</v>
      </c>
      <c r="H102" s="243">
        <f>-1678-545+5864-74475+84522-185947+597289-93489-552+274+157+11402+20161+1212+38839+550</f>
        <v>403584</v>
      </c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58">
        <f t="shared" si="258"/>
        <v>0</v>
      </c>
      <c r="V102" s="258">
        <f t="shared" si="259"/>
        <v>0</v>
      </c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>
        <f t="shared" si="260"/>
        <v>2473529</v>
      </c>
      <c r="AJ102" s="210">
        <f t="shared" si="261"/>
        <v>2877113</v>
      </c>
    </row>
    <row r="103" spans="1:36" hidden="1" outlineLevel="1" x14ac:dyDescent="0.2">
      <c r="A103" s="31"/>
      <c r="B103" s="43"/>
      <c r="C103" s="44"/>
      <c r="D103" s="170" t="s">
        <v>575</v>
      </c>
      <c r="E103" s="244">
        <v>108515</v>
      </c>
      <c r="F103" s="244">
        <f t="shared" si="256"/>
        <v>88749</v>
      </c>
      <c r="G103" s="244">
        <f t="shared" si="257"/>
        <v>-19766</v>
      </c>
      <c r="H103" s="244">
        <f>1+9-20995+363+14096-22223+1-5203+753+6274+1858+4013+193+1094</f>
        <v>-19766</v>
      </c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347">
        <f t="shared" si="258"/>
        <v>0</v>
      </c>
      <c r="V103" s="347">
        <f t="shared" si="259"/>
        <v>0</v>
      </c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>
        <f t="shared" si="260"/>
        <v>108515</v>
      </c>
      <c r="AJ103" s="210">
        <f t="shared" si="261"/>
        <v>88749</v>
      </c>
    </row>
    <row r="104" spans="1:36" ht="24" hidden="1" outlineLevel="1" x14ac:dyDescent="0.2">
      <c r="A104" s="31"/>
      <c r="B104" s="43"/>
      <c r="C104" s="44"/>
      <c r="D104" s="170" t="s">
        <v>809</v>
      </c>
      <c r="E104" s="244"/>
      <c r="F104" s="244">
        <f t="shared" ref="F104" si="262">E104+G104</f>
        <v>2</v>
      </c>
      <c r="G104" s="244">
        <f t="shared" ref="G104" si="263">SUBTOTAL(9,H104:S104)</f>
        <v>2</v>
      </c>
      <c r="H104" s="244">
        <v>2</v>
      </c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347">
        <f t="shared" ref="U104" si="264">T104+V104</f>
        <v>0</v>
      </c>
      <c r="V104" s="347">
        <f t="shared" ref="V104" si="265">SUBTOTAL(9,W104:AH104)</f>
        <v>0</v>
      </c>
      <c r="W104" s="347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347">
        <f t="shared" ref="AI104" si="266">E104+T104</f>
        <v>0</v>
      </c>
      <c r="AJ104" s="210">
        <f t="shared" ref="AJ104" si="267">F104+U104</f>
        <v>2</v>
      </c>
    </row>
    <row r="105" spans="1:36" hidden="1" outlineLevel="1" x14ac:dyDescent="0.2">
      <c r="A105" s="31"/>
      <c r="B105" s="43"/>
      <c r="C105" s="44"/>
      <c r="D105" s="170" t="s">
        <v>78</v>
      </c>
      <c r="E105" s="244"/>
      <c r="F105" s="244">
        <f t="shared" si="256"/>
        <v>5559</v>
      </c>
      <c r="G105" s="244">
        <f t="shared" si="257"/>
        <v>5559</v>
      </c>
      <c r="H105" s="244">
        <v>5559</v>
      </c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347">
        <f t="shared" si="258"/>
        <v>0</v>
      </c>
      <c r="V105" s="347">
        <f t="shared" si="259"/>
        <v>0</v>
      </c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>
        <f t="shared" si="260"/>
        <v>0</v>
      </c>
      <c r="AJ105" s="210">
        <f t="shared" si="261"/>
        <v>5559</v>
      </c>
    </row>
    <row r="106" spans="1:36" hidden="1" outlineLevel="1" x14ac:dyDescent="0.2">
      <c r="A106" s="31"/>
      <c r="B106" s="43"/>
      <c r="C106" s="44"/>
      <c r="D106" s="170" t="s">
        <v>124</v>
      </c>
      <c r="E106" s="244">
        <v>6772</v>
      </c>
      <c r="F106" s="244">
        <f t="shared" si="256"/>
        <v>51843</v>
      </c>
      <c r="G106" s="244">
        <f t="shared" si="257"/>
        <v>45071</v>
      </c>
      <c r="H106" s="244">
        <f>45071</f>
        <v>45071</v>
      </c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347">
        <f t="shared" si="258"/>
        <v>0</v>
      </c>
      <c r="V106" s="347">
        <f t="shared" si="259"/>
        <v>0</v>
      </c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>
        <f t="shared" si="260"/>
        <v>6772</v>
      </c>
      <c r="AJ106" s="210">
        <f t="shared" si="261"/>
        <v>51843</v>
      </c>
    </row>
    <row r="107" spans="1:36" hidden="1" outlineLevel="1" x14ac:dyDescent="0.2">
      <c r="A107" s="31"/>
      <c r="B107" s="43"/>
      <c r="C107" s="44"/>
      <c r="D107" s="170" t="s">
        <v>535</v>
      </c>
      <c r="E107" s="244">
        <v>1844</v>
      </c>
      <c r="F107" s="244">
        <f t="shared" si="256"/>
        <v>5821</v>
      </c>
      <c r="G107" s="244">
        <f t="shared" si="257"/>
        <v>3977</v>
      </c>
      <c r="H107" s="244">
        <f>3977</f>
        <v>3977</v>
      </c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347">
        <f t="shared" si="258"/>
        <v>0</v>
      </c>
      <c r="V107" s="347">
        <f t="shared" si="259"/>
        <v>0</v>
      </c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>
        <f t="shared" si="260"/>
        <v>1844</v>
      </c>
      <c r="AJ107" s="210">
        <f t="shared" si="261"/>
        <v>5821</v>
      </c>
    </row>
    <row r="108" spans="1:36" ht="36" hidden="1" outlineLevel="1" x14ac:dyDescent="0.2">
      <c r="A108" s="31"/>
      <c r="B108" s="43"/>
      <c r="C108" s="44"/>
      <c r="D108" s="170" t="s">
        <v>576</v>
      </c>
      <c r="E108" s="244"/>
      <c r="F108" s="244">
        <f t="shared" si="256"/>
        <v>4344</v>
      </c>
      <c r="G108" s="244">
        <f t="shared" si="257"/>
        <v>4344</v>
      </c>
      <c r="H108" s="244">
        <v>4344</v>
      </c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347">
        <f t="shared" si="258"/>
        <v>0</v>
      </c>
      <c r="V108" s="347">
        <f t="shared" si="259"/>
        <v>0</v>
      </c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>
        <f t="shared" si="260"/>
        <v>0</v>
      </c>
      <c r="AJ108" s="210">
        <f t="shared" si="261"/>
        <v>4344</v>
      </c>
    </row>
    <row r="109" spans="1:36" ht="36" hidden="1" outlineLevel="1" x14ac:dyDescent="0.2">
      <c r="A109" s="31"/>
      <c r="B109" s="43"/>
      <c r="C109" s="44"/>
      <c r="D109" s="170" t="s">
        <v>577</v>
      </c>
      <c r="E109" s="244"/>
      <c r="F109" s="244">
        <f t="shared" si="256"/>
        <v>6209</v>
      </c>
      <c r="G109" s="244">
        <f t="shared" si="257"/>
        <v>6209</v>
      </c>
      <c r="H109" s="244">
        <f>206+6003</f>
        <v>6209</v>
      </c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347">
        <f t="shared" si="258"/>
        <v>0</v>
      </c>
      <c r="V109" s="347">
        <f t="shared" si="259"/>
        <v>0</v>
      </c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>
        <f t="shared" si="260"/>
        <v>0</v>
      </c>
      <c r="AJ109" s="210">
        <f t="shared" si="261"/>
        <v>6209</v>
      </c>
    </row>
    <row r="110" spans="1:36" ht="24" hidden="1" outlineLevel="1" x14ac:dyDescent="0.2">
      <c r="A110" s="31"/>
      <c r="B110" s="43"/>
      <c r="C110" s="44"/>
      <c r="D110" s="170" t="s">
        <v>536</v>
      </c>
      <c r="E110" s="244"/>
      <c r="F110" s="244">
        <f t="shared" si="256"/>
        <v>24195</v>
      </c>
      <c r="G110" s="244">
        <f t="shared" si="257"/>
        <v>24195</v>
      </c>
      <c r="H110" s="244">
        <f>24195</f>
        <v>24195</v>
      </c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347">
        <f t="shared" si="258"/>
        <v>0</v>
      </c>
      <c r="V110" s="347">
        <f t="shared" si="259"/>
        <v>0</v>
      </c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>
        <f t="shared" si="260"/>
        <v>0</v>
      </c>
      <c r="AJ110" s="210">
        <f t="shared" si="261"/>
        <v>24195</v>
      </c>
    </row>
    <row r="111" spans="1:36" hidden="1" outlineLevel="1" x14ac:dyDescent="0.2">
      <c r="A111" s="31"/>
      <c r="B111" s="43"/>
      <c r="C111" s="44"/>
      <c r="D111" s="170" t="s">
        <v>509</v>
      </c>
      <c r="E111" s="244"/>
      <c r="F111" s="244">
        <f t="shared" si="256"/>
        <v>21</v>
      </c>
      <c r="G111" s="244">
        <f t="shared" si="257"/>
        <v>21</v>
      </c>
      <c r="H111" s="244">
        <f>21</f>
        <v>21</v>
      </c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347">
        <f t="shared" si="258"/>
        <v>0</v>
      </c>
      <c r="V111" s="347">
        <f t="shared" si="259"/>
        <v>0</v>
      </c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>
        <f t="shared" si="260"/>
        <v>0</v>
      </c>
      <c r="AJ111" s="210">
        <f t="shared" si="261"/>
        <v>21</v>
      </c>
    </row>
    <row r="112" spans="1:36" hidden="1" outlineLevel="1" x14ac:dyDescent="0.2">
      <c r="A112" s="31"/>
      <c r="B112" s="43"/>
      <c r="C112" s="44"/>
      <c r="D112" s="170" t="s">
        <v>630</v>
      </c>
      <c r="E112" s="244"/>
      <c r="F112" s="244">
        <f t="shared" si="256"/>
        <v>35</v>
      </c>
      <c r="G112" s="244">
        <f t="shared" si="257"/>
        <v>35</v>
      </c>
      <c r="H112" s="244">
        <v>35</v>
      </c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347">
        <f t="shared" si="258"/>
        <v>0</v>
      </c>
      <c r="V112" s="347">
        <f t="shared" si="259"/>
        <v>0</v>
      </c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>
        <f t="shared" si="260"/>
        <v>0</v>
      </c>
      <c r="AJ112" s="210">
        <f t="shared" si="261"/>
        <v>35</v>
      </c>
    </row>
    <row r="113" spans="1:36" hidden="1" outlineLevel="1" x14ac:dyDescent="0.2">
      <c r="A113" s="31"/>
      <c r="B113" s="43"/>
      <c r="C113" s="44"/>
      <c r="D113" s="170" t="s">
        <v>650</v>
      </c>
      <c r="E113" s="244"/>
      <c r="F113" s="244">
        <f t="shared" si="256"/>
        <v>0</v>
      </c>
      <c r="G113" s="244">
        <f t="shared" si="257"/>
        <v>0</v>
      </c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347">
        <f t="shared" si="258"/>
        <v>0</v>
      </c>
      <c r="V113" s="347">
        <f t="shared" si="259"/>
        <v>0</v>
      </c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>
        <f t="shared" si="260"/>
        <v>0</v>
      </c>
      <c r="AJ113" s="210">
        <f t="shared" si="261"/>
        <v>0</v>
      </c>
    </row>
    <row r="114" spans="1:36" hidden="1" outlineLevel="1" x14ac:dyDescent="0.2">
      <c r="A114" s="31"/>
      <c r="B114" s="43"/>
      <c r="C114" s="44"/>
      <c r="D114" s="170" t="s">
        <v>144</v>
      </c>
      <c r="E114" s="244">
        <v>3157</v>
      </c>
      <c r="F114" s="244">
        <f t="shared" si="256"/>
        <v>32474</v>
      </c>
      <c r="G114" s="244">
        <f t="shared" si="257"/>
        <v>29317</v>
      </c>
      <c r="H114" s="244">
        <f>2+1+1+29313</f>
        <v>29317</v>
      </c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347">
        <f t="shared" si="258"/>
        <v>0</v>
      </c>
      <c r="V114" s="347">
        <f t="shared" si="259"/>
        <v>0</v>
      </c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>
        <f t="shared" si="260"/>
        <v>3157</v>
      </c>
      <c r="AJ114" s="210">
        <f t="shared" si="261"/>
        <v>32474</v>
      </c>
    </row>
    <row r="115" spans="1:36" hidden="1" outlineLevel="1" x14ac:dyDescent="0.2">
      <c r="A115" s="31"/>
      <c r="B115" s="43"/>
      <c r="C115" s="44"/>
      <c r="D115" s="170" t="s">
        <v>578</v>
      </c>
      <c r="E115" s="244"/>
      <c r="F115" s="244">
        <f t="shared" si="256"/>
        <v>442</v>
      </c>
      <c r="G115" s="244">
        <f t="shared" si="257"/>
        <v>442</v>
      </c>
      <c r="H115" s="244">
        <v>442</v>
      </c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347">
        <f t="shared" si="258"/>
        <v>0</v>
      </c>
      <c r="V115" s="347">
        <f t="shared" si="259"/>
        <v>0</v>
      </c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>
        <f t="shared" si="260"/>
        <v>0</v>
      </c>
      <c r="AJ115" s="210">
        <f t="shared" si="261"/>
        <v>442</v>
      </c>
    </row>
    <row r="116" spans="1:36" ht="24" hidden="1" outlineLevel="1" x14ac:dyDescent="0.2">
      <c r="A116" s="31"/>
      <c r="B116" s="43"/>
      <c r="C116" s="44"/>
      <c r="D116" s="170" t="s">
        <v>275</v>
      </c>
      <c r="E116" s="244"/>
      <c r="F116" s="244">
        <f t="shared" si="256"/>
        <v>8818</v>
      </c>
      <c r="G116" s="244">
        <f t="shared" si="257"/>
        <v>8818</v>
      </c>
      <c r="H116" s="244">
        <v>8818</v>
      </c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347">
        <f t="shared" si="258"/>
        <v>0</v>
      </c>
      <c r="V116" s="347">
        <f t="shared" si="259"/>
        <v>0</v>
      </c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>
        <f t="shared" si="260"/>
        <v>0</v>
      </c>
      <c r="AJ116" s="210">
        <f t="shared" si="261"/>
        <v>8818</v>
      </c>
    </row>
    <row r="117" spans="1:36" hidden="1" outlineLevel="1" x14ac:dyDescent="0.2">
      <c r="A117" s="31"/>
      <c r="B117" s="43"/>
      <c r="C117" s="44"/>
      <c r="D117" s="170" t="s">
        <v>579</v>
      </c>
      <c r="E117" s="244"/>
      <c r="F117" s="244">
        <f t="shared" si="256"/>
        <v>5923</v>
      </c>
      <c r="G117" s="244">
        <f t="shared" si="257"/>
        <v>5923</v>
      </c>
      <c r="H117" s="244">
        <f>1997+3926</f>
        <v>5923</v>
      </c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347">
        <f t="shared" si="258"/>
        <v>0</v>
      </c>
      <c r="V117" s="347">
        <f t="shared" si="259"/>
        <v>0</v>
      </c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>
        <f t="shared" si="260"/>
        <v>0</v>
      </c>
      <c r="AJ117" s="210">
        <f t="shared" si="261"/>
        <v>5923</v>
      </c>
    </row>
    <row r="118" spans="1:36" ht="24" hidden="1" outlineLevel="1" x14ac:dyDescent="0.2">
      <c r="A118" s="31"/>
      <c r="B118" s="43"/>
      <c r="C118" s="44"/>
      <c r="D118" s="170" t="s">
        <v>598</v>
      </c>
      <c r="E118" s="244"/>
      <c r="F118" s="244">
        <f t="shared" si="256"/>
        <v>0</v>
      </c>
      <c r="G118" s="244">
        <f t="shared" si="257"/>
        <v>0</v>
      </c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347">
        <f t="shared" si="258"/>
        <v>0</v>
      </c>
      <c r="V118" s="347">
        <f t="shared" si="259"/>
        <v>0</v>
      </c>
      <c r="W118" s="347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7">
        <f t="shared" si="260"/>
        <v>0</v>
      </c>
      <c r="AJ118" s="210">
        <f t="shared" si="261"/>
        <v>0</v>
      </c>
    </row>
    <row r="119" spans="1:36" hidden="1" outlineLevel="1" x14ac:dyDescent="0.2">
      <c r="A119" s="31"/>
      <c r="B119" s="43"/>
      <c r="C119" s="44"/>
      <c r="D119" s="170" t="s">
        <v>649</v>
      </c>
      <c r="E119" s="244"/>
      <c r="F119" s="244">
        <f t="shared" si="256"/>
        <v>0</v>
      </c>
      <c r="G119" s="244">
        <f t="shared" si="257"/>
        <v>0</v>
      </c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347">
        <f t="shared" si="258"/>
        <v>0</v>
      </c>
      <c r="V119" s="347">
        <f t="shared" si="259"/>
        <v>0</v>
      </c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>
        <f t="shared" si="260"/>
        <v>0</v>
      </c>
      <c r="AJ119" s="210">
        <f t="shared" si="261"/>
        <v>0</v>
      </c>
    </row>
    <row r="120" spans="1:36" hidden="1" outlineLevel="1" x14ac:dyDescent="0.2">
      <c r="A120" s="31"/>
      <c r="B120" s="43"/>
      <c r="C120" s="44"/>
      <c r="D120" s="32" t="s">
        <v>51</v>
      </c>
      <c r="E120" s="244"/>
      <c r="F120" s="244">
        <f t="shared" si="256"/>
        <v>1</v>
      </c>
      <c r="G120" s="244">
        <f t="shared" si="257"/>
        <v>1</v>
      </c>
      <c r="H120" s="244">
        <v>1</v>
      </c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347">
        <f t="shared" si="258"/>
        <v>0</v>
      </c>
      <c r="V120" s="347">
        <f t="shared" si="259"/>
        <v>0</v>
      </c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>
        <f t="shared" si="260"/>
        <v>0</v>
      </c>
      <c r="AJ120" s="210">
        <f t="shared" si="261"/>
        <v>1</v>
      </c>
    </row>
    <row r="121" spans="1:36" ht="24" hidden="1" outlineLevel="1" x14ac:dyDescent="0.2">
      <c r="A121" s="31"/>
      <c r="B121" s="43"/>
      <c r="C121" s="44"/>
      <c r="D121" s="32" t="s">
        <v>810</v>
      </c>
      <c r="E121" s="244"/>
      <c r="F121" s="244">
        <f t="shared" si="256"/>
        <v>22890</v>
      </c>
      <c r="G121" s="244">
        <f t="shared" si="257"/>
        <v>22890</v>
      </c>
      <c r="H121" s="244">
        <v>22890</v>
      </c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347">
        <f t="shared" si="258"/>
        <v>0</v>
      </c>
      <c r="V121" s="347">
        <f t="shared" si="259"/>
        <v>0</v>
      </c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>
        <f t="shared" si="260"/>
        <v>0</v>
      </c>
      <c r="AJ121" s="210">
        <f t="shared" si="261"/>
        <v>22890</v>
      </c>
    </row>
    <row r="122" spans="1:36" hidden="1" outlineLevel="1" x14ac:dyDescent="0.2">
      <c r="A122" s="31"/>
      <c r="B122" s="43"/>
      <c r="C122" s="44"/>
      <c r="D122" s="32" t="s">
        <v>811</v>
      </c>
      <c r="E122" s="244"/>
      <c r="F122" s="244">
        <f t="shared" ref="F122" si="268">E122+G122</f>
        <v>159028</v>
      </c>
      <c r="G122" s="244">
        <f t="shared" ref="G122" si="269">SUBTOTAL(9,H122:S122)</f>
        <v>159028</v>
      </c>
      <c r="H122" s="244">
        <v>159028</v>
      </c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347">
        <f t="shared" ref="U122" si="270">T122+V122</f>
        <v>0</v>
      </c>
      <c r="V122" s="347">
        <f t="shared" ref="V122" si="271">SUBTOTAL(9,W122:AH122)</f>
        <v>0</v>
      </c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>
        <f t="shared" ref="AI122" si="272">E122+T122</f>
        <v>0</v>
      </c>
      <c r="AJ122" s="210">
        <f t="shared" ref="AJ122" si="273">F122+U122</f>
        <v>159028</v>
      </c>
    </row>
    <row r="123" spans="1:36" hidden="1" outlineLevel="1" x14ac:dyDescent="0.2">
      <c r="A123" s="31"/>
      <c r="B123" s="43"/>
      <c r="C123" s="44"/>
      <c r="D123" s="32" t="s">
        <v>164</v>
      </c>
      <c r="E123" s="244"/>
      <c r="F123" s="244">
        <f t="shared" si="256"/>
        <v>9512</v>
      </c>
      <c r="G123" s="244">
        <f t="shared" si="257"/>
        <v>9512</v>
      </c>
      <c r="H123" s="244">
        <v>9512</v>
      </c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347">
        <f t="shared" si="258"/>
        <v>0</v>
      </c>
      <c r="V123" s="347">
        <f t="shared" si="259"/>
        <v>0</v>
      </c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>
        <f t="shared" si="260"/>
        <v>0</v>
      </c>
      <c r="AJ123" s="210">
        <f t="shared" si="261"/>
        <v>9512</v>
      </c>
    </row>
    <row r="124" spans="1:36" hidden="1" outlineLevel="1" x14ac:dyDescent="0.2">
      <c r="A124" s="31"/>
      <c r="B124" s="43"/>
      <c r="C124" s="44"/>
      <c r="D124" s="32" t="s">
        <v>118</v>
      </c>
      <c r="E124" s="244">
        <v>120584</v>
      </c>
      <c r="F124" s="244">
        <f t="shared" si="256"/>
        <v>98905</v>
      </c>
      <c r="G124" s="244">
        <f t="shared" si="257"/>
        <v>-21679</v>
      </c>
      <c r="H124" s="244">
        <v>-21679</v>
      </c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347">
        <f t="shared" si="258"/>
        <v>0</v>
      </c>
      <c r="V124" s="347">
        <f t="shared" si="259"/>
        <v>0</v>
      </c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>
        <f t="shared" si="260"/>
        <v>120584</v>
      </c>
      <c r="AJ124" s="210">
        <f t="shared" si="261"/>
        <v>98905</v>
      </c>
    </row>
    <row r="125" spans="1:36" ht="24" hidden="1" outlineLevel="1" x14ac:dyDescent="0.2">
      <c r="A125" s="31"/>
      <c r="B125" s="43"/>
      <c r="C125" s="44"/>
      <c r="D125" s="32" t="s">
        <v>140</v>
      </c>
      <c r="E125" s="244"/>
      <c r="F125" s="244">
        <f t="shared" si="256"/>
        <v>0</v>
      </c>
      <c r="G125" s="244">
        <f t="shared" si="257"/>
        <v>0</v>
      </c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347">
        <f t="shared" si="258"/>
        <v>0</v>
      </c>
      <c r="V125" s="347">
        <f t="shared" si="259"/>
        <v>0</v>
      </c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>
        <f t="shared" si="260"/>
        <v>0</v>
      </c>
      <c r="AJ125" s="210">
        <f t="shared" si="261"/>
        <v>0</v>
      </c>
    </row>
    <row r="126" spans="1:36" hidden="1" outlineLevel="1" x14ac:dyDescent="0.2">
      <c r="A126" s="31"/>
      <c r="B126" s="43"/>
      <c r="C126" s="44"/>
      <c r="D126" s="32" t="s">
        <v>641</v>
      </c>
      <c r="E126" s="244"/>
      <c r="F126" s="244">
        <f t="shared" si="256"/>
        <v>0</v>
      </c>
      <c r="G126" s="244">
        <f t="shared" si="257"/>
        <v>0</v>
      </c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347">
        <f t="shared" si="258"/>
        <v>0</v>
      </c>
      <c r="V126" s="347">
        <f t="shared" si="259"/>
        <v>0</v>
      </c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>
        <f t="shared" si="260"/>
        <v>0</v>
      </c>
      <c r="AJ126" s="210">
        <f t="shared" si="261"/>
        <v>0</v>
      </c>
    </row>
    <row r="127" spans="1:36" ht="12.75" hidden="1" customHeight="1" outlineLevel="1" x14ac:dyDescent="0.2">
      <c r="A127" s="25"/>
      <c r="B127" s="41"/>
      <c r="C127" s="42"/>
      <c r="D127" s="26" t="s">
        <v>638</v>
      </c>
      <c r="E127" s="244">
        <v>310562</v>
      </c>
      <c r="F127" s="244">
        <f t="shared" si="256"/>
        <v>122953</v>
      </c>
      <c r="G127" s="244">
        <f t="shared" si="257"/>
        <v>-187609</v>
      </c>
      <c r="H127" s="244">
        <v>-187609</v>
      </c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347">
        <f t="shared" si="258"/>
        <v>0</v>
      </c>
      <c r="V127" s="347">
        <f t="shared" si="259"/>
        <v>0</v>
      </c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>
        <f t="shared" si="260"/>
        <v>310562</v>
      </c>
      <c r="AJ127" s="210">
        <f t="shared" si="261"/>
        <v>122953</v>
      </c>
    </row>
    <row r="128" spans="1:36" hidden="1" outlineLevel="1" x14ac:dyDescent="0.2">
      <c r="A128" s="25"/>
      <c r="B128" s="41"/>
      <c r="C128" s="42"/>
      <c r="D128" s="26" t="s">
        <v>646</v>
      </c>
      <c r="E128" s="244"/>
      <c r="F128" s="244">
        <f t="shared" si="256"/>
        <v>0</v>
      </c>
      <c r="G128" s="244">
        <f t="shared" si="257"/>
        <v>0</v>
      </c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347">
        <f t="shared" si="258"/>
        <v>0</v>
      </c>
      <c r="V128" s="347">
        <f t="shared" si="259"/>
        <v>0</v>
      </c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>
        <f t="shared" si="260"/>
        <v>0</v>
      </c>
      <c r="AJ128" s="210">
        <f t="shared" si="261"/>
        <v>0</v>
      </c>
    </row>
    <row r="129" spans="1:36" ht="13.5" customHeight="1" collapsed="1" x14ac:dyDescent="0.2">
      <c r="A129" s="25"/>
      <c r="B129" s="41"/>
      <c r="C129" s="42"/>
      <c r="D129" s="29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10"/>
    </row>
    <row r="130" spans="1:36" s="79" customFormat="1" x14ac:dyDescent="0.2">
      <c r="A130" s="18"/>
      <c r="B130" s="457" t="s">
        <v>276</v>
      </c>
      <c r="C130" s="458"/>
      <c r="D130" s="19" t="s">
        <v>126</v>
      </c>
      <c r="E130" s="124">
        <f t="shared" ref="E130:AI130" si="274">SUM(E131)</f>
        <v>4462301</v>
      </c>
      <c r="F130" s="124">
        <f t="shared" si="274"/>
        <v>4551260</v>
      </c>
      <c r="G130" s="124">
        <f t="shared" si="274"/>
        <v>88959</v>
      </c>
      <c r="H130" s="124">
        <f t="shared" si="274"/>
        <v>88959</v>
      </c>
      <c r="I130" s="124">
        <f t="shared" si="274"/>
        <v>0</v>
      </c>
      <c r="J130" s="124">
        <f t="shared" si="274"/>
        <v>0</v>
      </c>
      <c r="K130" s="124">
        <f t="shared" si="274"/>
        <v>0</v>
      </c>
      <c r="L130" s="124">
        <f t="shared" si="274"/>
        <v>0</v>
      </c>
      <c r="M130" s="124">
        <f t="shared" si="274"/>
        <v>0</v>
      </c>
      <c r="N130" s="124">
        <f t="shared" si="274"/>
        <v>0</v>
      </c>
      <c r="O130" s="124">
        <f t="shared" si="274"/>
        <v>0</v>
      </c>
      <c r="P130" s="124">
        <f t="shared" si="274"/>
        <v>0</v>
      </c>
      <c r="Q130" s="124">
        <f t="shared" si="274"/>
        <v>0</v>
      </c>
      <c r="R130" s="124">
        <f t="shared" si="274"/>
        <v>0</v>
      </c>
      <c r="S130" s="124">
        <f t="shared" si="274"/>
        <v>0</v>
      </c>
      <c r="T130" s="124">
        <f t="shared" si="274"/>
        <v>0</v>
      </c>
      <c r="U130" s="344">
        <f t="shared" si="274"/>
        <v>0</v>
      </c>
      <c r="V130" s="344">
        <f t="shared" si="274"/>
        <v>0</v>
      </c>
      <c r="W130" s="344">
        <f t="shared" si="274"/>
        <v>0</v>
      </c>
      <c r="X130" s="344">
        <f t="shared" si="274"/>
        <v>0</v>
      </c>
      <c r="Y130" s="344">
        <f t="shared" si="274"/>
        <v>0</v>
      </c>
      <c r="Z130" s="344">
        <f t="shared" si="274"/>
        <v>0</v>
      </c>
      <c r="AA130" s="344">
        <f t="shared" si="274"/>
        <v>0</v>
      </c>
      <c r="AB130" s="344">
        <f t="shared" si="274"/>
        <v>0</v>
      </c>
      <c r="AC130" s="344">
        <f t="shared" si="274"/>
        <v>0</v>
      </c>
      <c r="AD130" s="344">
        <f t="shared" si="274"/>
        <v>0</v>
      </c>
      <c r="AE130" s="344">
        <f t="shared" si="274"/>
        <v>0</v>
      </c>
      <c r="AF130" s="344">
        <f t="shared" si="274"/>
        <v>0</v>
      </c>
      <c r="AG130" s="344">
        <f t="shared" si="274"/>
        <v>0</v>
      </c>
      <c r="AH130" s="344">
        <f t="shared" si="274"/>
        <v>0</v>
      </c>
      <c r="AI130" s="344">
        <f t="shared" si="274"/>
        <v>4462301</v>
      </c>
      <c r="AJ130" s="312">
        <f t="shared" ref="AJ130" si="275">SUM(AJ131)</f>
        <v>4551260</v>
      </c>
    </row>
    <row r="131" spans="1:36" s="79" customFormat="1" x14ac:dyDescent="0.2">
      <c r="A131" s="18"/>
      <c r="B131" s="297"/>
      <c r="C131" s="297"/>
      <c r="D131" s="19" t="s">
        <v>226</v>
      </c>
      <c r="E131" s="124">
        <f>SUM(E132,E137)</f>
        <v>4462301</v>
      </c>
      <c r="F131" s="124">
        <f t="shared" ref="F131" si="276">SUM(F132,F137)</f>
        <v>4551260</v>
      </c>
      <c r="G131" s="124">
        <f t="shared" ref="G131" si="277">SUM(G132,G137)</f>
        <v>88959</v>
      </c>
      <c r="H131" s="124">
        <f t="shared" ref="H131:R131" si="278">SUM(H132,H137)</f>
        <v>88959</v>
      </c>
      <c r="I131" s="124">
        <f t="shared" si="278"/>
        <v>0</v>
      </c>
      <c r="J131" s="124">
        <f t="shared" si="278"/>
        <v>0</v>
      </c>
      <c r="K131" s="124">
        <f t="shared" si="278"/>
        <v>0</v>
      </c>
      <c r="L131" s="124">
        <f t="shared" si="278"/>
        <v>0</v>
      </c>
      <c r="M131" s="124">
        <f t="shared" si="278"/>
        <v>0</v>
      </c>
      <c r="N131" s="124">
        <f t="shared" si="278"/>
        <v>0</v>
      </c>
      <c r="O131" s="124">
        <f t="shared" si="278"/>
        <v>0</v>
      </c>
      <c r="P131" s="124">
        <f t="shared" si="278"/>
        <v>0</v>
      </c>
      <c r="Q131" s="124">
        <f t="shared" si="278"/>
        <v>0</v>
      </c>
      <c r="R131" s="124">
        <f t="shared" si="278"/>
        <v>0</v>
      </c>
      <c r="S131" s="124">
        <f>SUM(S132,S137)</f>
        <v>0</v>
      </c>
      <c r="T131" s="124">
        <f>SUM(T132,T137)</f>
        <v>0</v>
      </c>
      <c r="U131" s="344">
        <f t="shared" ref="U131:AI131" si="279">SUM(U132,U137)</f>
        <v>0</v>
      </c>
      <c r="V131" s="344">
        <f t="shared" si="279"/>
        <v>0</v>
      </c>
      <c r="W131" s="344">
        <f t="shared" ref="W131" si="280">SUM(W132,W137)</f>
        <v>0</v>
      </c>
      <c r="X131" s="344">
        <f t="shared" ref="X131" si="281">SUM(X132,X137)</f>
        <v>0</v>
      </c>
      <c r="Y131" s="344">
        <f t="shared" ref="Y131" si="282">SUM(Y132,Y137)</f>
        <v>0</v>
      </c>
      <c r="Z131" s="344">
        <f t="shared" ref="Z131" si="283">SUM(Z132,Z137)</f>
        <v>0</v>
      </c>
      <c r="AA131" s="344">
        <f t="shared" ref="AA131" si="284">SUM(AA132,AA137)</f>
        <v>0</v>
      </c>
      <c r="AB131" s="344">
        <f t="shared" ref="AB131" si="285">SUM(AB132,AB137)</f>
        <v>0</v>
      </c>
      <c r="AC131" s="344">
        <f t="shared" ref="AC131" si="286">SUM(AC132,AC137)</f>
        <v>0</v>
      </c>
      <c r="AD131" s="344">
        <f t="shared" ref="AD131" si="287">SUM(AD132,AD137)</f>
        <v>0</v>
      </c>
      <c r="AE131" s="344">
        <f t="shared" ref="AE131" si="288">SUM(AE132,AE137)</f>
        <v>0</v>
      </c>
      <c r="AF131" s="344">
        <f t="shared" ref="AF131" si="289">SUM(AF132,AF137)</f>
        <v>0</v>
      </c>
      <c r="AG131" s="344">
        <f t="shared" ref="AG131" si="290">SUM(AG132,AG137)</f>
        <v>0</v>
      </c>
      <c r="AH131" s="344">
        <f t="shared" si="279"/>
        <v>0</v>
      </c>
      <c r="AI131" s="344">
        <f t="shared" si="279"/>
        <v>4462301</v>
      </c>
      <c r="AJ131" s="312">
        <f>SUM(AJ132,AJ137)</f>
        <v>4551260</v>
      </c>
    </row>
    <row r="132" spans="1:36" s="79" customFormat="1" x14ac:dyDescent="0.2">
      <c r="A132" s="18"/>
      <c r="B132" s="297"/>
      <c r="C132" s="297" t="s">
        <v>661</v>
      </c>
      <c r="D132" s="19" t="s">
        <v>662</v>
      </c>
      <c r="E132" s="124">
        <f>SUM(E133:E136)</f>
        <v>1246537</v>
      </c>
      <c r="F132" s="124">
        <f t="shared" ref="F132" si="291">SUM(F133:F136)</f>
        <v>1246537</v>
      </c>
      <c r="G132" s="124">
        <f t="shared" ref="G132" si="292">SUM(G133:G136)</f>
        <v>0</v>
      </c>
      <c r="H132" s="124">
        <f t="shared" ref="H132:R132" si="293">SUM(H133:H136)</f>
        <v>0</v>
      </c>
      <c r="I132" s="124">
        <f t="shared" si="293"/>
        <v>0</v>
      </c>
      <c r="J132" s="124">
        <f t="shared" si="293"/>
        <v>0</v>
      </c>
      <c r="K132" s="124">
        <f t="shared" si="293"/>
        <v>0</v>
      </c>
      <c r="L132" s="124">
        <f t="shared" si="293"/>
        <v>0</v>
      </c>
      <c r="M132" s="124">
        <f t="shared" si="293"/>
        <v>0</v>
      </c>
      <c r="N132" s="124">
        <f t="shared" si="293"/>
        <v>0</v>
      </c>
      <c r="O132" s="124">
        <f t="shared" si="293"/>
        <v>0</v>
      </c>
      <c r="P132" s="124">
        <f t="shared" si="293"/>
        <v>0</v>
      </c>
      <c r="Q132" s="124">
        <f t="shared" si="293"/>
        <v>0</v>
      </c>
      <c r="R132" s="124">
        <f t="shared" si="293"/>
        <v>0</v>
      </c>
      <c r="S132" s="124">
        <f>SUM(S133:S136)</f>
        <v>0</v>
      </c>
      <c r="T132" s="124">
        <f>SUM(T133:T136)</f>
        <v>0</v>
      </c>
      <c r="U132" s="344">
        <f t="shared" ref="U132:AI132" si="294">SUM(U133:U136)</f>
        <v>0</v>
      </c>
      <c r="V132" s="344">
        <f t="shared" si="294"/>
        <v>0</v>
      </c>
      <c r="W132" s="344">
        <f t="shared" ref="W132" si="295">SUM(W133:W136)</f>
        <v>0</v>
      </c>
      <c r="X132" s="344">
        <f t="shared" ref="X132" si="296">SUM(X133:X136)</f>
        <v>0</v>
      </c>
      <c r="Y132" s="344">
        <f t="shared" ref="Y132" si="297">SUM(Y133:Y136)</f>
        <v>0</v>
      </c>
      <c r="Z132" s="344">
        <f t="shared" ref="Z132" si="298">SUM(Z133:Z136)</f>
        <v>0</v>
      </c>
      <c r="AA132" s="344">
        <f t="shared" ref="AA132" si="299">SUM(AA133:AA136)</f>
        <v>0</v>
      </c>
      <c r="AB132" s="344">
        <f t="shared" ref="AB132" si="300">SUM(AB133:AB136)</f>
        <v>0</v>
      </c>
      <c r="AC132" s="344">
        <f t="shared" ref="AC132" si="301">SUM(AC133:AC136)</f>
        <v>0</v>
      </c>
      <c r="AD132" s="344">
        <f t="shared" ref="AD132" si="302">SUM(AD133:AD136)</f>
        <v>0</v>
      </c>
      <c r="AE132" s="344">
        <f t="shared" ref="AE132" si="303">SUM(AE133:AE136)</f>
        <v>0</v>
      </c>
      <c r="AF132" s="344">
        <f t="shared" ref="AF132" si="304">SUM(AF133:AF136)</f>
        <v>0</v>
      </c>
      <c r="AG132" s="344">
        <f t="shared" ref="AG132" si="305">SUM(AG133:AG136)</f>
        <v>0</v>
      </c>
      <c r="AH132" s="344">
        <f t="shared" si="294"/>
        <v>0</v>
      </c>
      <c r="AI132" s="344">
        <f t="shared" si="294"/>
        <v>1246537</v>
      </c>
      <c r="AJ132" s="312">
        <f>SUM(AJ133:AJ136)</f>
        <v>1246537</v>
      </c>
    </row>
    <row r="133" spans="1:36" s="79" customFormat="1" x14ac:dyDescent="0.2">
      <c r="A133" s="198"/>
      <c r="B133" s="199"/>
      <c r="C133" s="199"/>
      <c r="D133" s="19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20"/>
    </row>
    <row r="134" spans="1:36" ht="31.15" customHeight="1" x14ac:dyDescent="0.2">
      <c r="A134" s="36"/>
      <c r="B134" s="293"/>
      <c r="C134" s="295"/>
      <c r="D134" s="171" t="s">
        <v>652</v>
      </c>
      <c r="E134" s="256">
        <v>617040</v>
      </c>
      <c r="F134" s="256">
        <f t="shared" ref="F134:F135" si="306">E134+G134</f>
        <v>617040</v>
      </c>
      <c r="G134" s="256">
        <f t="shared" ref="G134:G135" si="307">SUBTOTAL(9,H134:S134)</f>
        <v>0</v>
      </c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>
        <f t="shared" ref="U134:U135" si="308">T134+V134</f>
        <v>0</v>
      </c>
      <c r="V134" s="256">
        <f t="shared" ref="V134:V135" si="309">SUBTOTAL(9,W134:AH134)</f>
        <v>0</v>
      </c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>
        <f t="shared" ref="AI134:AI135" si="310">E134+T134</f>
        <v>617040</v>
      </c>
      <c r="AJ134" s="315">
        <f t="shared" ref="AJ134:AJ135" si="311">F134+U134</f>
        <v>617040</v>
      </c>
    </row>
    <row r="135" spans="1:36" ht="31.15" customHeight="1" x14ac:dyDescent="0.2">
      <c r="A135" s="36"/>
      <c r="B135" s="293"/>
      <c r="C135" s="295"/>
      <c r="D135" s="206" t="s">
        <v>675</v>
      </c>
      <c r="E135" s="257">
        <v>629497</v>
      </c>
      <c r="F135" s="257">
        <f t="shared" si="306"/>
        <v>629497</v>
      </c>
      <c r="G135" s="257">
        <f t="shared" si="307"/>
        <v>0</v>
      </c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>
        <f t="shared" si="308"/>
        <v>0</v>
      </c>
      <c r="V135" s="257">
        <f t="shared" si="309"/>
        <v>0</v>
      </c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>
        <f t="shared" si="310"/>
        <v>629497</v>
      </c>
      <c r="AJ135" s="315">
        <f t="shared" si="311"/>
        <v>629497</v>
      </c>
    </row>
    <row r="136" spans="1:36" ht="12.75" customHeight="1" x14ac:dyDescent="0.2">
      <c r="A136" s="81"/>
      <c r="B136" s="380"/>
      <c r="C136" s="380"/>
      <c r="D136" s="381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17"/>
    </row>
    <row r="137" spans="1:36" s="79" customFormat="1" x14ac:dyDescent="0.2">
      <c r="A137" s="39"/>
      <c r="B137" s="45"/>
      <c r="C137" s="298" t="s">
        <v>274</v>
      </c>
      <c r="D137" s="40" t="s">
        <v>230</v>
      </c>
      <c r="E137" s="124">
        <f>SUM(E138:E144)</f>
        <v>3215764</v>
      </c>
      <c r="F137" s="124">
        <f t="shared" ref="F137" si="312">SUM(F138:F144)</f>
        <v>3304723</v>
      </c>
      <c r="G137" s="124">
        <f t="shared" ref="G137" si="313">SUM(G138:G144)</f>
        <v>88959</v>
      </c>
      <c r="H137" s="124">
        <f t="shared" ref="H137:R137" si="314">SUM(H138:H144)</f>
        <v>88959</v>
      </c>
      <c r="I137" s="124">
        <f t="shared" si="314"/>
        <v>0</v>
      </c>
      <c r="J137" s="124">
        <f t="shared" si="314"/>
        <v>0</v>
      </c>
      <c r="K137" s="124">
        <f t="shared" si="314"/>
        <v>0</v>
      </c>
      <c r="L137" s="124">
        <f t="shared" si="314"/>
        <v>0</v>
      </c>
      <c r="M137" s="124">
        <f t="shared" si="314"/>
        <v>0</v>
      </c>
      <c r="N137" s="124">
        <f t="shared" si="314"/>
        <v>0</v>
      </c>
      <c r="O137" s="124">
        <f t="shared" si="314"/>
        <v>0</v>
      </c>
      <c r="P137" s="124">
        <f t="shared" si="314"/>
        <v>0</v>
      </c>
      <c r="Q137" s="124">
        <f t="shared" si="314"/>
        <v>0</v>
      </c>
      <c r="R137" s="124">
        <f t="shared" si="314"/>
        <v>0</v>
      </c>
      <c r="S137" s="124">
        <f>SUM(S138:S144)</f>
        <v>0</v>
      </c>
      <c r="T137" s="124">
        <f>SUM(T138:T144)</f>
        <v>0</v>
      </c>
      <c r="U137" s="344">
        <f t="shared" ref="U137:AI137" si="315">SUM(U138:U144)</f>
        <v>0</v>
      </c>
      <c r="V137" s="344">
        <f t="shared" si="315"/>
        <v>0</v>
      </c>
      <c r="W137" s="344">
        <f t="shared" ref="W137" si="316">SUM(W138:W144)</f>
        <v>0</v>
      </c>
      <c r="X137" s="344">
        <f t="shared" ref="X137" si="317">SUM(X138:X144)</f>
        <v>0</v>
      </c>
      <c r="Y137" s="344">
        <f t="shared" ref="Y137" si="318">SUM(Y138:Y144)</f>
        <v>0</v>
      </c>
      <c r="Z137" s="344">
        <f t="shared" ref="Z137" si="319">SUM(Z138:Z144)</f>
        <v>0</v>
      </c>
      <c r="AA137" s="344">
        <f t="shared" ref="AA137" si="320">SUM(AA138:AA144)</f>
        <v>0</v>
      </c>
      <c r="AB137" s="344">
        <f t="shared" ref="AB137" si="321">SUM(AB138:AB144)</f>
        <v>0</v>
      </c>
      <c r="AC137" s="344">
        <f t="shared" ref="AC137" si="322">SUM(AC138:AC144)</f>
        <v>0</v>
      </c>
      <c r="AD137" s="344">
        <f t="shared" ref="AD137" si="323">SUM(AD138:AD144)</f>
        <v>0</v>
      </c>
      <c r="AE137" s="344">
        <f t="shared" ref="AE137" si="324">SUM(AE138:AE144)</f>
        <v>0</v>
      </c>
      <c r="AF137" s="344">
        <f t="shared" ref="AF137" si="325">SUM(AF138:AF144)</f>
        <v>0</v>
      </c>
      <c r="AG137" s="344">
        <f t="shared" ref="AG137" si="326">SUM(AG138:AG144)</f>
        <v>0</v>
      </c>
      <c r="AH137" s="344">
        <f t="shared" si="315"/>
        <v>0</v>
      </c>
      <c r="AI137" s="344">
        <f t="shared" si="315"/>
        <v>3215764</v>
      </c>
      <c r="AJ137" s="312">
        <f>SUM(AJ138:AJ144)</f>
        <v>3304723</v>
      </c>
    </row>
    <row r="138" spans="1:36" ht="11.25" customHeight="1" x14ac:dyDescent="0.2">
      <c r="A138" s="36"/>
      <c r="B138" s="447"/>
      <c r="C138" s="448"/>
      <c r="D138" s="24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315"/>
    </row>
    <row r="139" spans="1:36" ht="36" x14ac:dyDescent="0.2">
      <c r="A139" s="36"/>
      <c r="B139" s="293"/>
      <c r="C139" s="295"/>
      <c r="D139" s="171" t="s">
        <v>632</v>
      </c>
      <c r="E139" s="256">
        <v>425359</v>
      </c>
      <c r="F139" s="256">
        <f t="shared" ref="F139:F143" si="327">E139+G139</f>
        <v>406350</v>
      </c>
      <c r="G139" s="256">
        <f t="shared" ref="G139:G143" si="328">SUBTOTAL(9,H139:S139)</f>
        <v>-19009</v>
      </c>
      <c r="H139" s="256">
        <v>-19009</v>
      </c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>
        <f t="shared" ref="U139:U143" si="329">T139+V139</f>
        <v>0</v>
      </c>
      <c r="V139" s="256">
        <f t="shared" ref="V139:V143" si="330">SUBTOTAL(9,W139:AH139)</f>
        <v>0</v>
      </c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>
        <f t="shared" ref="AI139:AI143" si="331">E139+T139</f>
        <v>425359</v>
      </c>
      <c r="AJ139" s="315">
        <f t="shared" ref="AJ139:AJ143" si="332">F139+U139</f>
        <v>406350</v>
      </c>
    </row>
    <row r="140" spans="1:36" ht="36" x14ac:dyDescent="0.2">
      <c r="A140" s="36"/>
      <c r="B140" s="293"/>
      <c r="C140" s="295"/>
      <c r="D140" s="171" t="s">
        <v>595</v>
      </c>
      <c r="E140" s="256">
        <v>278666</v>
      </c>
      <c r="F140" s="256">
        <f t="shared" si="327"/>
        <v>386634</v>
      </c>
      <c r="G140" s="256">
        <f t="shared" si="328"/>
        <v>107968</v>
      </c>
      <c r="H140" s="256">
        <v>107968</v>
      </c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>
        <f t="shared" si="329"/>
        <v>0</v>
      </c>
      <c r="V140" s="256">
        <f t="shared" si="330"/>
        <v>0</v>
      </c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>
        <f t="shared" si="331"/>
        <v>278666</v>
      </c>
      <c r="AJ140" s="315">
        <f t="shared" si="332"/>
        <v>386634</v>
      </c>
    </row>
    <row r="141" spans="1:36" ht="24.75" customHeight="1" x14ac:dyDescent="0.2">
      <c r="A141" s="36"/>
      <c r="B141" s="293"/>
      <c r="C141" s="295"/>
      <c r="D141" s="171" t="s">
        <v>657</v>
      </c>
      <c r="E141" s="256">
        <v>223526</v>
      </c>
      <c r="F141" s="256">
        <f t="shared" si="327"/>
        <v>223526</v>
      </c>
      <c r="G141" s="256">
        <f t="shared" si="328"/>
        <v>0</v>
      </c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>
        <f t="shared" si="329"/>
        <v>0</v>
      </c>
      <c r="V141" s="256">
        <f t="shared" si="330"/>
        <v>0</v>
      </c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>
        <f t="shared" si="331"/>
        <v>223526</v>
      </c>
      <c r="AJ141" s="315">
        <f t="shared" si="332"/>
        <v>223526</v>
      </c>
    </row>
    <row r="142" spans="1:36" ht="29.25" customHeight="1" x14ac:dyDescent="0.2">
      <c r="A142" s="36"/>
      <c r="B142" s="447"/>
      <c r="C142" s="448"/>
      <c r="D142" s="37" t="s">
        <v>655</v>
      </c>
      <c r="E142" s="248">
        <v>682068</v>
      </c>
      <c r="F142" s="248">
        <f t="shared" si="327"/>
        <v>682068</v>
      </c>
      <c r="G142" s="248">
        <f t="shared" si="328"/>
        <v>0</v>
      </c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57">
        <f t="shared" si="329"/>
        <v>0</v>
      </c>
      <c r="V142" s="257">
        <f t="shared" si="330"/>
        <v>0</v>
      </c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>
        <f t="shared" si="331"/>
        <v>682068</v>
      </c>
      <c r="AJ142" s="315">
        <f t="shared" si="332"/>
        <v>682068</v>
      </c>
    </row>
    <row r="143" spans="1:36" ht="18" customHeight="1" x14ac:dyDescent="0.2">
      <c r="A143" s="28"/>
      <c r="B143" s="200"/>
      <c r="C143" s="205"/>
      <c r="D143" s="29" t="s">
        <v>673</v>
      </c>
      <c r="E143" s="243">
        <v>1606145</v>
      </c>
      <c r="F143" s="243">
        <f t="shared" si="327"/>
        <v>1606145</v>
      </c>
      <c r="G143" s="243">
        <f t="shared" si="328"/>
        <v>0</v>
      </c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58">
        <f t="shared" si="329"/>
        <v>0</v>
      </c>
      <c r="V143" s="258">
        <f t="shared" si="330"/>
        <v>0</v>
      </c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>
        <f t="shared" si="331"/>
        <v>1606145</v>
      </c>
      <c r="AJ143" s="310">
        <f t="shared" si="332"/>
        <v>1606145</v>
      </c>
    </row>
    <row r="144" spans="1:36" ht="11.25" customHeight="1" x14ac:dyDescent="0.2">
      <c r="A144" s="46"/>
      <c r="B144" s="47"/>
      <c r="C144" s="48"/>
      <c r="D144" s="32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211"/>
    </row>
    <row r="145" spans="1:36" x14ac:dyDescent="0.2">
      <c r="A145" s="449" t="s">
        <v>152</v>
      </c>
      <c r="B145" s="450"/>
      <c r="C145" s="450"/>
      <c r="D145" s="451"/>
      <c r="E145" s="360">
        <f t="shared" ref="E145:G145" si="333">SUM(E147,E151)</f>
        <v>1091</v>
      </c>
      <c r="F145" s="360">
        <f t="shared" si="333"/>
        <v>1838</v>
      </c>
      <c r="G145" s="360">
        <f t="shared" si="333"/>
        <v>747</v>
      </c>
      <c r="H145" s="360">
        <f t="shared" ref="H145:R145" si="334">SUM(H147,H151)</f>
        <v>747</v>
      </c>
      <c r="I145" s="360">
        <f t="shared" si="334"/>
        <v>0</v>
      </c>
      <c r="J145" s="360">
        <f t="shared" si="334"/>
        <v>0</v>
      </c>
      <c r="K145" s="360">
        <f t="shared" si="334"/>
        <v>0</v>
      </c>
      <c r="L145" s="360">
        <f t="shared" si="334"/>
        <v>0</v>
      </c>
      <c r="M145" s="360">
        <f t="shared" si="334"/>
        <v>0</v>
      </c>
      <c r="N145" s="360">
        <f t="shared" si="334"/>
        <v>0</v>
      </c>
      <c r="O145" s="360">
        <f t="shared" si="334"/>
        <v>0</v>
      </c>
      <c r="P145" s="360">
        <f t="shared" si="334"/>
        <v>0</v>
      </c>
      <c r="Q145" s="360">
        <f t="shared" si="334"/>
        <v>0</v>
      </c>
      <c r="R145" s="360">
        <f t="shared" si="334"/>
        <v>0</v>
      </c>
      <c r="S145" s="360">
        <f t="shared" ref="S145:T145" si="335">SUM(S147,S151)</f>
        <v>0</v>
      </c>
      <c r="T145" s="360">
        <f t="shared" si="335"/>
        <v>0</v>
      </c>
      <c r="U145" s="361">
        <f t="shared" ref="U145:AH145" si="336">SUM(U147,U151)</f>
        <v>0</v>
      </c>
      <c r="V145" s="361">
        <f t="shared" si="336"/>
        <v>0</v>
      </c>
      <c r="W145" s="361">
        <f t="shared" ref="W145:AG145" si="337">SUM(W147,W151)</f>
        <v>0</v>
      </c>
      <c r="X145" s="361">
        <f t="shared" si="337"/>
        <v>0</v>
      </c>
      <c r="Y145" s="361">
        <f t="shared" si="337"/>
        <v>0</v>
      </c>
      <c r="Z145" s="361">
        <f t="shared" si="337"/>
        <v>0</v>
      </c>
      <c r="AA145" s="361">
        <f t="shared" si="337"/>
        <v>0</v>
      </c>
      <c r="AB145" s="361">
        <f t="shared" si="337"/>
        <v>0</v>
      </c>
      <c r="AC145" s="361">
        <f t="shared" si="337"/>
        <v>0</v>
      </c>
      <c r="AD145" s="361">
        <f t="shared" si="337"/>
        <v>0</v>
      </c>
      <c r="AE145" s="361">
        <f t="shared" si="337"/>
        <v>0</v>
      </c>
      <c r="AF145" s="361">
        <f t="shared" si="337"/>
        <v>0</v>
      </c>
      <c r="AG145" s="361">
        <f t="shared" si="337"/>
        <v>0</v>
      </c>
      <c r="AH145" s="361">
        <f t="shared" si="336"/>
        <v>0</v>
      </c>
      <c r="AI145" s="361">
        <f t="shared" ref="AI145" si="338">SUM(AI147,AI151)</f>
        <v>1091</v>
      </c>
      <c r="AJ145" s="322">
        <f t="shared" ref="AJ145" si="339">SUM(AJ147,AJ151)</f>
        <v>1838</v>
      </c>
    </row>
    <row r="146" spans="1:36" ht="11.25" customHeight="1" x14ac:dyDescent="0.2">
      <c r="A146" s="46"/>
      <c r="B146" s="47"/>
      <c r="C146" s="48"/>
      <c r="D146" s="32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211"/>
    </row>
    <row r="147" spans="1:36" x14ac:dyDescent="0.2">
      <c r="A147" s="460" t="s">
        <v>105</v>
      </c>
      <c r="B147" s="461"/>
      <c r="C147" s="462"/>
      <c r="D147" s="52" t="s">
        <v>153</v>
      </c>
      <c r="E147" s="362">
        <f t="shared" ref="E147:T147" si="340">SUM(E148:E149)</f>
        <v>0</v>
      </c>
      <c r="F147" s="362">
        <f t="shared" ref="F147:G147" si="341">SUM(F148:F149)</f>
        <v>700</v>
      </c>
      <c r="G147" s="362">
        <f t="shared" si="341"/>
        <v>700</v>
      </c>
      <c r="H147" s="362">
        <f t="shared" ref="H147:R147" si="342">SUM(H148:H149)</f>
        <v>700</v>
      </c>
      <c r="I147" s="362">
        <f t="shared" si="342"/>
        <v>0</v>
      </c>
      <c r="J147" s="362">
        <f t="shared" si="342"/>
        <v>0</v>
      </c>
      <c r="K147" s="362">
        <f t="shared" si="342"/>
        <v>0</v>
      </c>
      <c r="L147" s="362">
        <f t="shared" si="342"/>
        <v>0</v>
      </c>
      <c r="M147" s="362">
        <f t="shared" si="342"/>
        <v>0</v>
      </c>
      <c r="N147" s="362">
        <f t="shared" si="342"/>
        <v>0</v>
      </c>
      <c r="O147" s="362">
        <f t="shared" si="342"/>
        <v>0</v>
      </c>
      <c r="P147" s="362">
        <f t="shared" si="342"/>
        <v>0</v>
      </c>
      <c r="Q147" s="362">
        <f t="shared" si="342"/>
        <v>0</v>
      </c>
      <c r="R147" s="362">
        <f t="shared" si="342"/>
        <v>0</v>
      </c>
      <c r="S147" s="362">
        <f t="shared" ref="S147:AH147" si="343">SUM(S148:S149)</f>
        <v>0</v>
      </c>
      <c r="T147" s="362">
        <f t="shared" si="340"/>
        <v>0</v>
      </c>
      <c r="U147" s="363">
        <f t="shared" si="343"/>
        <v>0</v>
      </c>
      <c r="V147" s="363">
        <f t="shared" si="343"/>
        <v>0</v>
      </c>
      <c r="W147" s="363">
        <f t="shared" ref="W147:AG147" si="344">SUM(W148:W149)</f>
        <v>0</v>
      </c>
      <c r="X147" s="363">
        <f t="shared" si="344"/>
        <v>0</v>
      </c>
      <c r="Y147" s="363">
        <f t="shared" si="344"/>
        <v>0</v>
      </c>
      <c r="Z147" s="363">
        <f t="shared" si="344"/>
        <v>0</v>
      </c>
      <c r="AA147" s="363">
        <f t="shared" si="344"/>
        <v>0</v>
      </c>
      <c r="AB147" s="363">
        <f t="shared" si="344"/>
        <v>0</v>
      </c>
      <c r="AC147" s="363">
        <f t="shared" si="344"/>
        <v>0</v>
      </c>
      <c r="AD147" s="363">
        <f t="shared" si="344"/>
        <v>0</v>
      </c>
      <c r="AE147" s="363">
        <f t="shared" si="344"/>
        <v>0</v>
      </c>
      <c r="AF147" s="363">
        <f t="shared" si="344"/>
        <v>0</v>
      </c>
      <c r="AG147" s="363">
        <f t="shared" si="344"/>
        <v>0</v>
      </c>
      <c r="AH147" s="363">
        <f t="shared" si="343"/>
        <v>0</v>
      </c>
      <c r="AI147" s="363">
        <f t="shared" ref="AI147" si="345">SUM(AI148:AI149)</f>
        <v>0</v>
      </c>
      <c r="AJ147" s="323">
        <f>SUM(AJ148:AJ149)</f>
        <v>700</v>
      </c>
    </row>
    <row r="148" spans="1:36" s="79" customFormat="1" x14ac:dyDescent="0.2">
      <c r="A148" s="39"/>
      <c r="B148" s="452" t="s">
        <v>142</v>
      </c>
      <c r="C148" s="453"/>
      <c r="D148" s="32" t="s">
        <v>143</v>
      </c>
      <c r="E148" s="244"/>
      <c r="F148" s="244">
        <f t="shared" ref="F148:F149" si="346">E148+G148</f>
        <v>700</v>
      </c>
      <c r="G148" s="244">
        <f t="shared" ref="G148:G149" si="347">SUBTOTAL(9,H148:S148)</f>
        <v>700</v>
      </c>
      <c r="H148" s="244">
        <v>700</v>
      </c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347">
        <f t="shared" ref="U148:U149" si="348">T148+V148</f>
        <v>0</v>
      </c>
      <c r="V148" s="347">
        <f t="shared" ref="V148:V149" si="349">SUBTOTAL(9,W148:AH148)</f>
        <v>0</v>
      </c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7">
        <f t="shared" ref="AI148:AI149" si="350">E148+T148</f>
        <v>0</v>
      </c>
      <c r="AJ148" s="210">
        <f>F148+U148</f>
        <v>700</v>
      </c>
    </row>
    <row r="149" spans="1:36" s="79" customFormat="1" ht="24" x14ac:dyDescent="0.2">
      <c r="A149" s="39"/>
      <c r="B149" s="441" t="s">
        <v>106</v>
      </c>
      <c r="C149" s="442"/>
      <c r="D149" s="32" t="s">
        <v>158</v>
      </c>
      <c r="E149" s="244"/>
      <c r="F149" s="244">
        <f t="shared" si="346"/>
        <v>0</v>
      </c>
      <c r="G149" s="244">
        <f t="shared" si="347"/>
        <v>0</v>
      </c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347">
        <f t="shared" si="348"/>
        <v>0</v>
      </c>
      <c r="V149" s="347">
        <f t="shared" si="349"/>
        <v>0</v>
      </c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>
        <f t="shared" si="350"/>
        <v>0</v>
      </c>
      <c r="AJ149" s="210">
        <f>F149+U149</f>
        <v>0</v>
      </c>
    </row>
    <row r="150" spans="1:36" ht="11.25" customHeight="1" x14ac:dyDescent="0.2">
      <c r="A150" s="46"/>
      <c r="B150" s="47"/>
      <c r="C150" s="44"/>
      <c r="D150" s="32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347"/>
      <c r="V150" s="347"/>
      <c r="W150" s="347"/>
      <c r="X150" s="347"/>
      <c r="Y150" s="347"/>
      <c r="Z150" s="347"/>
      <c r="AA150" s="347"/>
      <c r="AB150" s="347"/>
      <c r="AC150" s="347"/>
      <c r="AD150" s="347"/>
      <c r="AE150" s="347"/>
      <c r="AF150" s="347"/>
      <c r="AG150" s="347"/>
      <c r="AH150" s="347"/>
      <c r="AI150" s="347"/>
      <c r="AJ150" s="210"/>
    </row>
    <row r="151" spans="1:36" ht="24" x14ac:dyDescent="0.2">
      <c r="A151" s="46"/>
      <c r="B151" s="47"/>
      <c r="C151" s="297" t="s">
        <v>539</v>
      </c>
      <c r="D151" s="40" t="s">
        <v>154</v>
      </c>
      <c r="E151" s="252">
        <f t="shared" ref="E151:AI151" si="351">SUM(E152)</f>
        <v>1091</v>
      </c>
      <c r="F151" s="252">
        <f t="shared" si="351"/>
        <v>1138</v>
      </c>
      <c r="G151" s="252">
        <f t="shared" si="351"/>
        <v>47</v>
      </c>
      <c r="H151" s="252">
        <f t="shared" si="351"/>
        <v>47</v>
      </c>
      <c r="I151" s="252">
        <f t="shared" si="351"/>
        <v>0</v>
      </c>
      <c r="J151" s="252">
        <f t="shared" si="351"/>
        <v>0</v>
      </c>
      <c r="K151" s="252">
        <f t="shared" si="351"/>
        <v>0</v>
      </c>
      <c r="L151" s="252">
        <f t="shared" si="351"/>
        <v>0</v>
      </c>
      <c r="M151" s="252">
        <f t="shared" si="351"/>
        <v>0</v>
      </c>
      <c r="N151" s="252">
        <f t="shared" si="351"/>
        <v>0</v>
      </c>
      <c r="O151" s="252">
        <f t="shared" si="351"/>
        <v>0</v>
      </c>
      <c r="P151" s="252">
        <f t="shared" si="351"/>
        <v>0</v>
      </c>
      <c r="Q151" s="252">
        <f t="shared" si="351"/>
        <v>0</v>
      </c>
      <c r="R151" s="252">
        <f t="shared" si="351"/>
        <v>0</v>
      </c>
      <c r="S151" s="252">
        <f t="shared" si="351"/>
        <v>0</v>
      </c>
      <c r="T151" s="252">
        <f t="shared" si="351"/>
        <v>0</v>
      </c>
      <c r="U151" s="253">
        <f t="shared" si="351"/>
        <v>0</v>
      </c>
      <c r="V151" s="253">
        <f t="shared" si="351"/>
        <v>0</v>
      </c>
      <c r="W151" s="253">
        <f t="shared" si="351"/>
        <v>0</v>
      </c>
      <c r="X151" s="253">
        <f t="shared" si="351"/>
        <v>0</v>
      </c>
      <c r="Y151" s="253">
        <f t="shared" si="351"/>
        <v>0</v>
      </c>
      <c r="Z151" s="253">
        <f t="shared" si="351"/>
        <v>0</v>
      </c>
      <c r="AA151" s="253">
        <f t="shared" si="351"/>
        <v>0</v>
      </c>
      <c r="AB151" s="253">
        <f t="shared" si="351"/>
        <v>0</v>
      </c>
      <c r="AC151" s="253">
        <f t="shared" si="351"/>
        <v>0</v>
      </c>
      <c r="AD151" s="253">
        <f t="shared" si="351"/>
        <v>0</v>
      </c>
      <c r="AE151" s="253">
        <f t="shared" si="351"/>
        <v>0</v>
      </c>
      <c r="AF151" s="253">
        <f t="shared" si="351"/>
        <v>0</v>
      </c>
      <c r="AG151" s="253">
        <f t="shared" si="351"/>
        <v>0</v>
      </c>
      <c r="AH151" s="253">
        <f t="shared" si="351"/>
        <v>0</v>
      </c>
      <c r="AI151" s="253">
        <f t="shared" si="351"/>
        <v>1091</v>
      </c>
      <c r="AJ151" s="319">
        <f t="shared" ref="AJ151" si="352">SUM(AJ152)</f>
        <v>1138</v>
      </c>
    </row>
    <row r="152" spans="1:36" x14ac:dyDescent="0.2">
      <c r="A152" s="46"/>
      <c r="B152" s="47"/>
      <c r="C152" s="48"/>
      <c r="D152" s="32" t="s">
        <v>155</v>
      </c>
      <c r="E152" s="246">
        <f>SUM(E153:E155)</f>
        <v>1091</v>
      </c>
      <c r="F152" s="246">
        <f t="shared" ref="F152:AJ152" si="353">SUM(F153:F155)</f>
        <v>1138</v>
      </c>
      <c r="G152" s="246">
        <f t="shared" si="353"/>
        <v>47</v>
      </c>
      <c r="H152" s="246">
        <f t="shared" si="353"/>
        <v>47</v>
      </c>
      <c r="I152" s="246">
        <f t="shared" si="353"/>
        <v>0</v>
      </c>
      <c r="J152" s="246">
        <f t="shared" si="353"/>
        <v>0</v>
      </c>
      <c r="K152" s="246">
        <f t="shared" si="353"/>
        <v>0</v>
      </c>
      <c r="L152" s="246">
        <f t="shared" si="353"/>
        <v>0</v>
      </c>
      <c r="M152" s="246">
        <f t="shared" si="353"/>
        <v>0</v>
      </c>
      <c r="N152" s="246">
        <f t="shared" si="353"/>
        <v>0</v>
      </c>
      <c r="O152" s="246">
        <f t="shared" si="353"/>
        <v>0</v>
      </c>
      <c r="P152" s="246">
        <f t="shared" si="353"/>
        <v>0</v>
      </c>
      <c r="Q152" s="246">
        <f t="shared" si="353"/>
        <v>0</v>
      </c>
      <c r="R152" s="246">
        <f t="shared" si="353"/>
        <v>0</v>
      </c>
      <c r="S152" s="246">
        <f t="shared" si="353"/>
        <v>0</v>
      </c>
      <c r="T152" s="246">
        <f t="shared" si="353"/>
        <v>0</v>
      </c>
      <c r="U152" s="348">
        <f t="shared" si="353"/>
        <v>0</v>
      </c>
      <c r="V152" s="348">
        <f t="shared" si="353"/>
        <v>0</v>
      </c>
      <c r="W152" s="348">
        <f t="shared" si="353"/>
        <v>0</v>
      </c>
      <c r="X152" s="348">
        <f t="shared" si="353"/>
        <v>0</v>
      </c>
      <c r="Y152" s="348">
        <f t="shared" si="353"/>
        <v>0</v>
      </c>
      <c r="Z152" s="348">
        <f t="shared" si="353"/>
        <v>0</v>
      </c>
      <c r="AA152" s="348">
        <f t="shared" si="353"/>
        <v>0</v>
      </c>
      <c r="AB152" s="348">
        <f t="shared" si="353"/>
        <v>0</v>
      </c>
      <c r="AC152" s="348">
        <f t="shared" si="353"/>
        <v>0</v>
      </c>
      <c r="AD152" s="348">
        <f t="shared" si="353"/>
        <v>0</v>
      </c>
      <c r="AE152" s="348">
        <f t="shared" si="353"/>
        <v>0</v>
      </c>
      <c r="AF152" s="348">
        <f t="shared" si="353"/>
        <v>0</v>
      </c>
      <c r="AG152" s="348">
        <f t="shared" si="353"/>
        <v>0</v>
      </c>
      <c r="AH152" s="348">
        <f t="shared" si="353"/>
        <v>0</v>
      </c>
      <c r="AI152" s="348">
        <f t="shared" si="353"/>
        <v>1091</v>
      </c>
      <c r="AJ152" s="211">
        <f t="shared" si="353"/>
        <v>1138</v>
      </c>
    </row>
    <row r="153" spans="1:36" ht="24" hidden="1" x14ac:dyDescent="0.2">
      <c r="A153" s="31"/>
      <c r="B153" s="43"/>
      <c r="C153" s="44"/>
      <c r="D153" s="169" t="s">
        <v>156</v>
      </c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347"/>
      <c r="V153" s="347"/>
      <c r="W153" s="347"/>
      <c r="X153" s="347"/>
      <c r="Y153" s="347"/>
      <c r="Z153" s="347"/>
      <c r="AA153" s="347"/>
      <c r="AB153" s="347"/>
      <c r="AC153" s="347"/>
      <c r="AD153" s="347"/>
      <c r="AE153" s="347"/>
      <c r="AF153" s="347"/>
      <c r="AG153" s="347"/>
      <c r="AH153" s="347"/>
      <c r="AI153" s="347"/>
      <c r="AJ153" s="210">
        <f t="shared" ref="AJ153:AJ155" si="354">F153+U153</f>
        <v>0</v>
      </c>
    </row>
    <row r="154" spans="1:36" ht="24" x14ac:dyDescent="0.2">
      <c r="A154" s="46"/>
      <c r="B154" s="47"/>
      <c r="C154" s="48"/>
      <c r="D154" s="169" t="s">
        <v>157</v>
      </c>
      <c r="E154" s="246">
        <f>1+1090</f>
        <v>1091</v>
      </c>
      <c r="F154" s="246">
        <f>E154+G154</f>
        <v>1091</v>
      </c>
      <c r="G154" s="246">
        <f>SUBTOTAL(9,H154:S154)</f>
        <v>0</v>
      </c>
      <c r="H154" s="246">
        <f>47-47</f>
        <v>0</v>
      </c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348">
        <f>T154+V154</f>
        <v>0</v>
      </c>
      <c r="V154" s="348">
        <f>SUBTOTAL(9,W154:AH154)</f>
        <v>0</v>
      </c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>
        <f>E154+T154</f>
        <v>1091</v>
      </c>
      <c r="AJ154" s="211">
        <f t="shared" si="354"/>
        <v>1091</v>
      </c>
    </row>
    <row r="155" spans="1:36" ht="24" x14ac:dyDescent="0.2">
      <c r="A155" s="46"/>
      <c r="B155" s="47"/>
      <c r="C155" s="48"/>
      <c r="D155" s="169" t="s">
        <v>813</v>
      </c>
      <c r="E155" s="246"/>
      <c r="F155" s="246">
        <f>E155+G155</f>
        <v>47</v>
      </c>
      <c r="G155" s="246">
        <f>SUBTOTAL(9,H155:S155)</f>
        <v>47</v>
      </c>
      <c r="H155" s="246">
        <v>47</v>
      </c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348">
        <f>T155+V155</f>
        <v>0</v>
      </c>
      <c r="V155" s="348">
        <f>SUBTOTAL(9,W155:AH155)</f>
        <v>0</v>
      </c>
      <c r="W155" s="348"/>
      <c r="X155" s="348"/>
      <c r="Y155" s="348"/>
      <c r="Z155" s="348"/>
      <c r="AA155" s="348"/>
      <c r="AB155" s="348"/>
      <c r="AC155" s="348"/>
      <c r="AD155" s="348"/>
      <c r="AE155" s="348"/>
      <c r="AF155" s="348"/>
      <c r="AG155" s="348"/>
      <c r="AH155" s="348"/>
      <c r="AI155" s="348">
        <f>E155+T155</f>
        <v>0</v>
      </c>
      <c r="AJ155" s="211">
        <f t="shared" si="354"/>
        <v>47</v>
      </c>
    </row>
    <row r="156" spans="1:36" x14ac:dyDescent="0.2">
      <c r="A156" s="31"/>
      <c r="B156" s="43"/>
      <c r="C156" s="44"/>
      <c r="D156" s="32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348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211"/>
    </row>
    <row r="157" spans="1:36" s="79" customFormat="1" ht="24.75" customHeight="1" thickBot="1" x14ac:dyDescent="0.25">
      <c r="A157" s="463" t="s">
        <v>123</v>
      </c>
      <c r="B157" s="464"/>
      <c r="C157" s="464"/>
      <c r="D157" s="465"/>
      <c r="E157" s="259">
        <f t="shared" ref="E157:AJ157" si="355">SUM(E147,E96)</f>
        <v>96800332</v>
      </c>
      <c r="F157" s="259">
        <f t="shared" si="355"/>
        <v>98421565</v>
      </c>
      <c r="G157" s="259">
        <f t="shared" si="355"/>
        <v>1621233</v>
      </c>
      <c r="H157" s="259">
        <f t="shared" si="355"/>
        <v>979867</v>
      </c>
      <c r="I157" s="259">
        <f t="shared" si="355"/>
        <v>641366</v>
      </c>
      <c r="J157" s="259">
        <f t="shared" si="355"/>
        <v>0</v>
      </c>
      <c r="K157" s="259">
        <f t="shared" si="355"/>
        <v>0</v>
      </c>
      <c r="L157" s="259">
        <f t="shared" si="355"/>
        <v>0</v>
      </c>
      <c r="M157" s="259">
        <f t="shared" si="355"/>
        <v>0</v>
      </c>
      <c r="N157" s="259">
        <f t="shared" si="355"/>
        <v>0</v>
      </c>
      <c r="O157" s="259">
        <f t="shared" si="355"/>
        <v>0</v>
      </c>
      <c r="P157" s="259">
        <f t="shared" si="355"/>
        <v>0</v>
      </c>
      <c r="Q157" s="259">
        <f t="shared" si="355"/>
        <v>0</v>
      </c>
      <c r="R157" s="259">
        <f t="shared" si="355"/>
        <v>0</v>
      </c>
      <c r="S157" s="259">
        <f t="shared" si="355"/>
        <v>0</v>
      </c>
      <c r="T157" s="259">
        <f t="shared" si="355"/>
        <v>-1336267</v>
      </c>
      <c r="U157" s="358">
        <f t="shared" si="355"/>
        <v>-1481490</v>
      </c>
      <c r="V157" s="358">
        <f t="shared" si="355"/>
        <v>-145223</v>
      </c>
      <c r="W157" s="358">
        <f t="shared" si="355"/>
        <v>-145223</v>
      </c>
      <c r="X157" s="358">
        <f t="shared" si="355"/>
        <v>0</v>
      </c>
      <c r="Y157" s="358">
        <f t="shared" si="355"/>
        <v>0</v>
      </c>
      <c r="Z157" s="358">
        <f t="shared" si="355"/>
        <v>0</v>
      </c>
      <c r="AA157" s="358">
        <f t="shared" si="355"/>
        <v>0</v>
      </c>
      <c r="AB157" s="358">
        <f t="shared" si="355"/>
        <v>0</v>
      </c>
      <c r="AC157" s="358">
        <f t="shared" si="355"/>
        <v>0</v>
      </c>
      <c r="AD157" s="358">
        <f t="shared" si="355"/>
        <v>0</v>
      </c>
      <c r="AE157" s="358">
        <f t="shared" si="355"/>
        <v>0</v>
      </c>
      <c r="AF157" s="358">
        <f t="shared" si="355"/>
        <v>0</v>
      </c>
      <c r="AG157" s="358">
        <f t="shared" si="355"/>
        <v>0</v>
      </c>
      <c r="AH157" s="358">
        <f t="shared" si="355"/>
        <v>0</v>
      </c>
      <c r="AI157" s="358">
        <f t="shared" si="355"/>
        <v>95464065</v>
      </c>
      <c r="AJ157" s="324">
        <f t="shared" si="355"/>
        <v>96940075</v>
      </c>
    </row>
    <row r="158" spans="1:36" s="79" customFormat="1" ht="12.75" thickBot="1" x14ac:dyDescent="0.25">
      <c r="A158" s="466" t="s">
        <v>112</v>
      </c>
      <c r="B158" s="467"/>
      <c r="C158" s="467"/>
      <c r="D158" s="468"/>
      <c r="E158" s="364">
        <f t="shared" ref="E158:AJ158" si="356">SUM(E8,E145)</f>
        <v>117230323</v>
      </c>
      <c r="F158" s="364">
        <f t="shared" si="356"/>
        <v>120162278</v>
      </c>
      <c r="G158" s="364">
        <f t="shared" si="356"/>
        <v>2931955</v>
      </c>
      <c r="H158" s="364">
        <f t="shared" si="356"/>
        <v>2290589</v>
      </c>
      <c r="I158" s="364">
        <f t="shared" si="356"/>
        <v>641366</v>
      </c>
      <c r="J158" s="364">
        <f t="shared" si="356"/>
        <v>0</v>
      </c>
      <c r="K158" s="364">
        <f t="shared" si="356"/>
        <v>0</v>
      </c>
      <c r="L158" s="364">
        <f t="shared" si="356"/>
        <v>0</v>
      </c>
      <c r="M158" s="364">
        <f t="shared" si="356"/>
        <v>0</v>
      </c>
      <c r="N158" s="364">
        <f t="shared" si="356"/>
        <v>0</v>
      </c>
      <c r="O158" s="364">
        <f t="shared" si="356"/>
        <v>0</v>
      </c>
      <c r="P158" s="364">
        <f t="shared" si="356"/>
        <v>0</v>
      </c>
      <c r="Q158" s="364">
        <f t="shared" si="356"/>
        <v>0</v>
      </c>
      <c r="R158" s="364">
        <f t="shared" si="356"/>
        <v>0</v>
      </c>
      <c r="S158" s="364">
        <f t="shared" si="356"/>
        <v>0</v>
      </c>
      <c r="T158" s="364">
        <f t="shared" si="356"/>
        <v>-1336267</v>
      </c>
      <c r="U158" s="365">
        <f t="shared" si="356"/>
        <v>-1481490</v>
      </c>
      <c r="V158" s="365">
        <f t="shared" si="356"/>
        <v>-145223</v>
      </c>
      <c r="W158" s="365">
        <f t="shared" si="356"/>
        <v>-145223</v>
      </c>
      <c r="X158" s="365">
        <f t="shared" si="356"/>
        <v>0</v>
      </c>
      <c r="Y158" s="365">
        <f t="shared" si="356"/>
        <v>0</v>
      </c>
      <c r="Z158" s="365">
        <f t="shared" si="356"/>
        <v>0</v>
      </c>
      <c r="AA158" s="365">
        <f t="shared" si="356"/>
        <v>0</v>
      </c>
      <c r="AB158" s="365">
        <f t="shared" si="356"/>
        <v>0</v>
      </c>
      <c r="AC158" s="365">
        <f t="shared" si="356"/>
        <v>0</v>
      </c>
      <c r="AD158" s="365">
        <f t="shared" si="356"/>
        <v>0</v>
      </c>
      <c r="AE158" s="365">
        <f t="shared" si="356"/>
        <v>0</v>
      </c>
      <c r="AF158" s="365">
        <f t="shared" si="356"/>
        <v>0</v>
      </c>
      <c r="AG158" s="365">
        <f t="shared" si="356"/>
        <v>0</v>
      </c>
      <c r="AH158" s="365">
        <f t="shared" si="356"/>
        <v>0</v>
      </c>
      <c r="AI158" s="365">
        <f t="shared" si="356"/>
        <v>115894056</v>
      </c>
      <c r="AJ158" s="357">
        <f t="shared" si="356"/>
        <v>118680788</v>
      </c>
    </row>
    <row r="160" spans="1:36" hidden="1" x14ac:dyDescent="0.2"/>
    <row r="161" spans="1:37" hidden="1" x14ac:dyDescent="0.2">
      <c r="A161" s="459"/>
      <c r="B161" s="459"/>
      <c r="C161" s="459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</row>
    <row r="162" spans="1:37" hidden="1" x14ac:dyDescent="0.2">
      <c r="A162" s="459"/>
      <c r="B162" s="459"/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</row>
    <row r="163" spans="1:37" hidden="1" x14ac:dyDescent="0.2"/>
    <row r="164" spans="1:37" x14ac:dyDescent="0.2">
      <c r="AK164" s="182"/>
    </row>
  </sheetData>
  <sheetProtection algorithmName="SHA-512" hashValue="4IJrwX580oTp+mKJzacALA/Kw/funTxyD7jTbAUwLYzVHAK5QcYGweIxlxpwSe1VEOfWGFRJxiQXU5GuoUmkUQ==" saltValue="3WCfj24WqgtAwtRSoyWs2A==" spinCount="100000" sheet="1" objects="1" scenarios="1"/>
  <autoFilter ref="A7:AJ158">
    <filterColumn colId="0" showButton="0"/>
    <filterColumn colId="1" showButton="0"/>
  </autoFilter>
  <mergeCells count="98">
    <mergeCell ref="B62:C62"/>
    <mergeCell ref="B63:C63"/>
    <mergeCell ref="A66:C66"/>
    <mergeCell ref="B56:C56"/>
    <mergeCell ref="B59:C59"/>
    <mergeCell ref="B60:C60"/>
    <mergeCell ref="B61:C61"/>
    <mergeCell ref="B39:C39"/>
    <mergeCell ref="B40:C40"/>
    <mergeCell ref="B41:C41"/>
    <mergeCell ref="B54:C54"/>
    <mergeCell ref="A55:C55"/>
    <mergeCell ref="B42:C42"/>
    <mergeCell ref="B46:C46"/>
    <mergeCell ref="B47:C47"/>
    <mergeCell ref="A26:C26"/>
    <mergeCell ref="B36:C36"/>
    <mergeCell ref="B30:C30"/>
    <mergeCell ref="A32:C32"/>
    <mergeCell ref="B33:C33"/>
    <mergeCell ref="B34:C34"/>
    <mergeCell ref="B27:C27"/>
    <mergeCell ref="B28:C28"/>
    <mergeCell ref="B29:C29"/>
    <mergeCell ref="B25:C25"/>
    <mergeCell ref="B23:C23"/>
    <mergeCell ref="B24:C24"/>
    <mergeCell ref="B13:C13"/>
    <mergeCell ref="A15:C15"/>
    <mergeCell ref="B16:C16"/>
    <mergeCell ref="B17:C17"/>
    <mergeCell ref="B18:C18"/>
    <mergeCell ref="B77:C77"/>
    <mergeCell ref="B78:C78"/>
    <mergeCell ref="B75:C75"/>
    <mergeCell ref="B68:C68"/>
    <mergeCell ref="B69:C69"/>
    <mergeCell ref="A70:C70"/>
    <mergeCell ref="B71:C71"/>
    <mergeCell ref="B76:C76"/>
    <mergeCell ref="A73:C73"/>
    <mergeCell ref="B74:C74"/>
    <mergeCell ref="A4:AJ4"/>
    <mergeCell ref="B67:C67"/>
    <mergeCell ref="A64:C64"/>
    <mergeCell ref="B43:C43"/>
    <mergeCell ref="A44:C44"/>
    <mergeCell ref="B45:C45"/>
    <mergeCell ref="B57:C57"/>
    <mergeCell ref="B58:C58"/>
    <mergeCell ref="A49:C49"/>
    <mergeCell ref="B50:C50"/>
    <mergeCell ref="B51:C51"/>
    <mergeCell ref="B52:C52"/>
    <mergeCell ref="B53:C53"/>
    <mergeCell ref="B37:C37"/>
    <mergeCell ref="B38:C38"/>
    <mergeCell ref="A35:C35"/>
    <mergeCell ref="A6:C6"/>
    <mergeCell ref="A7:C7"/>
    <mergeCell ref="B21:C21"/>
    <mergeCell ref="B22:C22"/>
    <mergeCell ref="A8:D8"/>
    <mergeCell ref="A10:C10"/>
    <mergeCell ref="B11:C11"/>
    <mergeCell ref="B12:C12"/>
    <mergeCell ref="B19:C19"/>
    <mergeCell ref="B14:C14"/>
    <mergeCell ref="B20:C20"/>
    <mergeCell ref="B85:C85"/>
    <mergeCell ref="B86:C86"/>
    <mergeCell ref="B87:C87"/>
    <mergeCell ref="B88:C88"/>
    <mergeCell ref="B89:C89"/>
    <mergeCell ref="B79:C79"/>
    <mergeCell ref="B81:C81"/>
    <mergeCell ref="B82:C82"/>
    <mergeCell ref="B83:C83"/>
    <mergeCell ref="B84:C84"/>
    <mergeCell ref="B80:C80"/>
    <mergeCell ref="A162:AJ162"/>
    <mergeCell ref="A147:C147"/>
    <mergeCell ref="B148:C148"/>
    <mergeCell ref="B149:C149"/>
    <mergeCell ref="A157:D157"/>
    <mergeCell ref="A158:D158"/>
    <mergeCell ref="A161:AJ161"/>
    <mergeCell ref="B142:C142"/>
    <mergeCell ref="A145:D145"/>
    <mergeCell ref="B138:C138"/>
    <mergeCell ref="B94:C94"/>
    <mergeCell ref="A96:D96"/>
    <mergeCell ref="B130:C130"/>
    <mergeCell ref="B90:C90"/>
    <mergeCell ref="B91:C91"/>
    <mergeCell ref="B92:C92"/>
    <mergeCell ref="B93:C93"/>
    <mergeCell ref="B98:C98"/>
  </mergeCells>
  <printOptions gridLines="1"/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27.marta saistošajiem noteikumiem Nr.9
(protokols Nr.5, 6.punkts)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28" sqref="B28"/>
    </sheetView>
  </sheetViews>
  <sheetFormatPr defaultColWidth="9.140625" defaultRowHeight="16.5" x14ac:dyDescent="0.25"/>
  <cols>
    <col min="1" max="1" width="44.7109375" style="101" bestFit="1" customWidth="1"/>
    <col min="2" max="2" width="14.5703125" style="101" customWidth="1"/>
    <col min="3" max="3" width="6.28515625" style="101" customWidth="1"/>
    <col min="4" max="4" width="14.42578125" style="101" customWidth="1"/>
    <col min="5" max="5" width="6.140625" style="101" bestFit="1" customWidth="1"/>
    <col min="6" max="16384" width="9.140625" style="101"/>
  </cols>
  <sheetData>
    <row r="1" spans="1:5" x14ac:dyDescent="0.25">
      <c r="D1" s="102"/>
    </row>
    <row r="2" spans="1:5" ht="17.25" x14ac:dyDescent="0.3">
      <c r="A2" s="103"/>
      <c r="B2" s="498" t="s">
        <v>1</v>
      </c>
      <c r="C2" s="498"/>
      <c r="D2" s="499" t="s">
        <v>3</v>
      </c>
      <c r="E2" s="499"/>
    </row>
    <row r="3" spans="1:5" ht="11.25" customHeight="1" x14ac:dyDescent="0.25">
      <c r="A3" s="103"/>
      <c r="B3" s="104"/>
      <c r="C3" s="104"/>
      <c r="D3" s="105"/>
    </row>
    <row r="4" spans="1:5" ht="17.25" x14ac:dyDescent="0.3">
      <c r="A4" s="106" t="s">
        <v>537</v>
      </c>
      <c r="B4" s="107">
        <f>Ienemumi!AJ96</f>
        <v>96939375</v>
      </c>
      <c r="C4" s="108" t="s">
        <v>445</v>
      </c>
      <c r="D4" s="107">
        <f>Ienemumi!AJ147</f>
        <v>700</v>
      </c>
      <c r="E4" s="108" t="s">
        <v>445</v>
      </c>
    </row>
    <row r="5" spans="1:5" ht="17.25" x14ac:dyDescent="0.3">
      <c r="A5" s="106" t="s">
        <v>538</v>
      </c>
      <c r="B5" s="112">
        <f>Izdevumi!E242-D5</f>
        <v>111219866</v>
      </c>
      <c r="C5" s="108" t="s">
        <v>445</v>
      </c>
      <c r="D5" s="107">
        <f>Izdevumi!AT242</f>
        <v>1791</v>
      </c>
      <c r="E5" s="108" t="s">
        <v>445</v>
      </c>
    </row>
    <row r="6" spans="1:5" ht="17.25" x14ac:dyDescent="0.3">
      <c r="A6" s="106"/>
      <c r="B6" s="107"/>
      <c r="C6" s="108"/>
      <c r="D6" s="107"/>
      <c r="E6" s="108"/>
    </row>
    <row r="7" spans="1:5" ht="17.25" x14ac:dyDescent="0.3">
      <c r="A7" s="111" t="s">
        <v>443</v>
      </c>
      <c r="B7" s="107">
        <f>B4-B5</f>
        <v>-14280491</v>
      </c>
      <c r="C7" s="108" t="s">
        <v>445</v>
      </c>
      <c r="D7" s="107">
        <f>D4-D5</f>
        <v>-1091</v>
      </c>
      <c r="E7" s="108" t="s">
        <v>445</v>
      </c>
    </row>
    <row r="8" spans="1:5" ht="17.25" x14ac:dyDescent="0.3">
      <c r="A8" s="106" t="s">
        <v>444</v>
      </c>
      <c r="B8" s="107">
        <f>B9-B10+B11-B12-B13</f>
        <v>14280491</v>
      </c>
      <c r="C8" s="108" t="s">
        <v>445</v>
      </c>
      <c r="D8" s="107">
        <f>D9-D10+D11-D12-D13</f>
        <v>1091</v>
      </c>
      <c r="E8" s="108" t="s">
        <v>445</v>
      </c>
    </row>
    <row r="9" spans="1:5" x14ac:dyDescent="0.25">
      <c r="A9" s="103" t="s">
        <v>446</v>
      </c>
      <c r="B9" s="109">
        <f>Ienemumi!AJ98</f>
        <v>17188315</v>
      </c>
      <c r="C9" s="110" t="s">
        <v>445</v>
      </c>
      <c r="D9" s="109">
        <f>Ienemumi!AJ151</f>
        <v>1138</v>
      </c>
      <c r="E9" s="110" t="s">
        <v>445</v>
      </c>
    </row>
    <row r="10" spans="1:5" x14ac:dyDescent="0.25">
      <c r="A10" s="103" t="s">
        <v>447</v>
      </c>
      <c r="B10" s="109">
        <f>Izdevumi!E243-D10</f>
        <v>1220297</v>
      </c>
      <c r="C10" s="110" t="s">
        <v>445</v>
      </c>
      <c r="D10" s="109">
        <f>Izdevumi!AT243</f>
        <v>47</v>
      </c>
      <c r="E10" s="110" t="s">
        <v>445</v>
      </c>
    </row>
    <row r="11" spans="1:5" x14ac:dyDescent="0.25">
      <c r="A11" s="103" t="s">
        <v>448</v>
      </c>
      <c r="B11" s="109">
        <f>Ienemumi!AJ130</f>
        <v>4551260</v>
      </c>
      <c r="C11" s="110" t="s">
        <v>445</v>
      </c>
      <c r="D11" s="109"/>
    </row>
    <row r="12" spans="1:5" x14ac:dyDescent="0.25">
      <c r="A12" s="103" t="s">
        <v>449</v>
      </c>
      <c r="B12" s="109">
        <f>Izdevumi!E275</f>
        <v>5423834</v>
      </c>
      <c r="C12" s="110" t="s">
        <v>445</v>
      </c>
      <c r="D12" s="109"/>
    </row>
    <row r="13" spans="1:5" x14ac:dyDescent="0.25">
      <c r="A13" s="103" t="s">
        <v>450</v>
      </c>
      <c r="B13" s="120">
        <f>Izdevumi!E296+Izdevumi!E299</f>
        <v>814953</v>
      </c>
      <c r="C13" s="110" t="s">
        <v>445</v>
      </c>
      <c r="D13" s="109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2020-03-26T11:39:23Z</cp:lastPrinted>
  <dcterms:created xsi:type="dcterms:W3CDTF">2006-10-31T12:58:11Z</dcterms:created>
  <dcterms:modified xsi:type="dcterms:W3CDTF">2020-03-27T10:30:57Z</dcterms:modified>
</cp:coreProperties>
</file>