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R:\domes_sede\projekti\Formatēts_2023_01_26\NOT01\"/>
    </mc:Choice>
  </mc:AlternateContent>
  <xr:revisionPtr revIDLastSave="0" documentId="13_ncr:1_{9B306285-6DF0-4ED3-8766-6454E33E290A}" xr6:coauthVersionLast="47" xr6:coauthVersionMax="47" xr10:uidLastSave="{00000000-0000-0000-0000-000000000000}"/>
  <bookViews>
    <workbookView xWindow="13455" yWindow="345" windowWidth="14565" windowHeight="15135" firstSheet="3" activeTab="3" xr2:uid="{00000000-000D-0000-FFFF-FFFF00000000}"/>
  </bookViews>
  <sheets>
    <sheet name="kopējais" sheetId="1" state="hidden" r:id="rId1"/>
    <sheet name="pa amatiem" sheetId="2" state="hidden" r:id="rId2"/>
    <sheet name="Sheet1" sheetId="5" state="hidden" r:id="rId3"/>
    <sheet name="Kritēriju vērtējums" sheetId="14" r:id="rId4"/>
    <sheet name="Sheet2" sheetId="8" state="hidden" r:id="rId5"/>
  </sheets>
  <definedNames>
    <definedName name="_xlnm._FilterDatabase" localSheetId="3" hidden="1">'Kritēriju vērtējums'!$B$5:$P$5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1" i="8" l="1"/>
  <c r="M20" i="8"/>
  <c r="M19" i="8"/>
  <c r="M18" i="8"/>
  <c r="M17" i="8"/>
  <c r="M16" i="8"/>
  <c r="M15" i="8"/>
  <c r="M14" i="8"/>
  <c r="M13" i="8"/>
  <c r="M12" i="8"/>
  <c r="M11" i="8"/>
  <c r="M10" i="8"/>
  <c r="M9" i="8"/>
  <c r="M8" i="8"/>
  <c r="L21" i="8"/>
  <c r="L20" i="8"/>
  <c r="L19" i="8"/>
  <c r="L18" i="8"/>
  <c r="L17" i="8"/>
  <c r="L16" i="8"/>
  <c r="L15" i="8"/>
  <c r="L14" i="8"/>
  <c r="L13" i="8"/>
  <c r="L12" i="8"/>
  <c r="L11" i="8"/>
  <c r="L10" i="8"/>
  <c r="L9" i="8"/>
  <c r="L8" i="8"/>
  <c r="M7" i="8"/>
  <c r="L7" i="8"/>
  <c r="M6" i="8"/>
  <c r="L6" i="8"/>
  <c r="K21" i="8"/>
  <c r="K20" i="8"/>
  <c r="K19" i="8"/>
  <c r="K18" i="8"/>
  <c r="K17" i="8"/>
  <c r="K16" i="8"/>
  <c r="K15" i="8"/>
  <c r="K14" i="8"/>
  <c r="K13" i="8"/>
  <c r="K12" i="8"/>
  <c r="K11" i="8"/>
  <c r="K10" i="8"/>
  <c r="K9" i="8"/>
  <c r="K8" i="8"/>
  <c r="K7" i="8"/>
  <c r="K6" i="8"/>
  <c r="N18" i="5"/>
  <c r="N21" i="5"/>
  <c r="N20" i="5"/>
  <c r="N19" i="5"/>
  <c r="N17" i="5"/>
  <c r="N16" i="5"/>
  <c r="N15" i="5"/>
  <c r="N14" i="5"/>
  <c r="N13" i="5"/>
  <c r="N12" i="5"/>
  <c r="N11" i="5"/>
  <c r="N10" i="5"/>
  <c r="N9" i="5"/>
  <c r="M16" i="5"/>
  <c r="M14" i="5"/>
  <c r="M21" i="5"/>
  <c r="M20" i="5"/>
  <c r="M19" i="5"/>
  <c r="M18" i="5"/>
  <c r="M17" i="5"/>
  <c r="M15" i="5"/>
  <c r="M13" i="5"/>
  <c r="M12" i="5"/>
  <c r="M11" i="5"/>
  <c r="M10" i="5"/>
  <c r="M9" i="5"/>
  <c r="L21" i="5"/>
  <c r="L20" i="5"/>
  <c r="L19" i="5"/>
  <c r="L18" i="5"/>
  <c r="L17" i="5"/>
  <c r="L16" i="5"/>
  <c r="L15" i="5"/>
  <c r="L14" i="5"/>
  <c r="L13" i="5"/>
  <c r="L12" i="5"/>
  <c r="L11" i="5"/>
  <c r="L10" i="5"/>
  <c r="L9" i="5"/>
  <c r="N8" i="5"/>
  <c r="M8" i="5"/>
  <c r="L8" i="5"/>
  <c r="N7" i="5"/>
  <c r="M7" i="5"/>
  <c r="L7" i="5"/>
  <c r="N6" i="5"/>
  <c r="M6" i="5"/>
  <c r="L6" i="5"/>
  <c r="E61" i="2" l="1"/>
  <c r="E73" i="2" l="1"/>
  <c r="E72" i="2"/>
  <c r="E71" i="2"/>
  <c r="H12" i="1"/>
  <c r="E65" i="2" l="1"/>
  <c r="E64" i="2"/>
  <c r="E63" i="2"/>
  <c r="E62" i="2"/>
  <c r="E60" i="2"/>
  <c r="E55" i="2"/>
  <c r="E54" i="2"/>
  <c r="E49" i="2"/>
  <c r="E46" i="2"/>
  <c r="E43" i="2"/>
  <c r="E42" i="2"/>
  <c r="E39" i="2"/>
  <c r="E36" i="2"/>
  <c r="E33" i="2"/>
  <c r="E32" i="2"/>
  <c r="E31" i="2"/>
  <c r="E28" i="2"/>
  <c r="E25" i="2"/>
  <c r="E22" i="2"/>
  <c r="E19" i="2"/>
  <c r="E18" i="2"/>
  <c r="E17" i="2"/>
  <c r="E16" i="2"/>
  <c r="E13" i="2"/>
  <c r="E12" i="2"/>
  <c r="E9" i="2"/>
  <c r="E8" i="2"/>
  <c r="E7" i="2"/>
  <c r="E6" i="2"/>
  <c r="E5" i="2"/>
  <c r="H11" i="1"/>
  <c r="H10" i="1"/>
  <c r="H9" i="1"/>
</calcChain>
</file>

<file path=xl/sharedStrings.xml><?xml version="1.0" encoding="utf-8"?>
<sst xmlns="http://schemas.openxmlformats.org/spreadsheetml/2006/main" count="201" uniqueCount="119">
  <si>
    <t xml:space="preserve">Sektors </t>
  </si>
  <si>
    <t xml:space="preserve">Bāzes mēnešalga 2019.gadā </t>
  </si>
  <si>
    <t>Indeksācijas nosacījumi</t>
  </si>
  <si>
    <t>Sabiedrisko pakalpojumu regulēšanas komisija</t>
  </si>
  <si>
    <t>saskaita Centrālās statistikas pārvaldes oficiālajā statistikas paziņojumā publicēto finanšu un apdrošināšanas jomā strādājošo aizpagājušā gada mēneša vidējās darba samaksas apmēra pieaugumu procentos pret iepriekšējo gadu ar aizpagājušā gada inflāciju procentos pret iepriekšējo gadu un attiecīgo summu dala ar divi</t>
  </si>
  <si>
    <t>saskaita Centrālās statistikas pārvaldes oficiālajā statistikas paziņojumā publicēto elektronisko sakaru un enerģētikas nozarē strādājošo aizpagājušā gada mēneša vidējās darba samaksas apmēra pieaugumu procentos pret iepriekšējo gadu ar aizpagājušā gada inflāciju procentos pret iepriekšējo gadu un attiecīgo summu dala ar divi</t>
  </si>
  <si>
    <t xml:space="preserve">Iestādes  vai amati, kuriem attiecināms </t>
  </si>
  <si>
    <t>saskaita Centrālās statistikas pārvaldes oficiālajā statistikas paziņojumā publicēto valstī strādājošo aizpagājušā gada mēneša vidējās darba samaksas apmēra pieaugumu procentos pret iepriekšējo gadu ar aizpagājušā gada inflāciju procentos pret iepriekšējo gadu un attiecīgo summu dala ar divi</t>
  </si>
  <si>
    <t xml:space="preserve">Valstī strādājošo 2017.gada mēneša vidējās darba samaksas apmērs </t>
  </si>
  <si>
    <t xml:space="preserve">Finanšu un apdrošināšanas jomā strādājošo 2017.gada mēneša vidējās darba samaksas apmērs </t>
  </si>
  <si>
    <t>Elektronisko sakaru un enerģētikas nozarē strādājošo 2017.gada mēneša vidējās darba samaksas apmērs</t>
  </si>
  <si>
    <t>Indeksācijas aprēķins 2020.gadam</t>
  </si>
  <si>
    <t>Rajona tiesas tiesnesis, rajona prokurors, Konkurences padome, Datu valsts inspekcija, pašvaldības deputāti, domes priekšsēdētājs, domes priekšsēdētāja vietnieks, domes komitejas priekšsēdētājs, domes komitejas priekšsēdētāja vietnieks, Saeimas deputātam, Ministru prezidentam, Ministru prezidenta biedram, ministram, paralamentārajam sekretāram, valsts kontrolierim, Valsts kontroles padomes locekļiem, tiesībsargam, NEPLP priekšsēdētājam, NEPLP priekšsēdētāja vietniekam, NEPLP loceklim, CVK priekšsēdētājam, CVK priekšsēdētāja vietniekam, CVK sekretāram, CVK loceklim, CZK priekšsēdētājam, Augstākās izglītības padomes priekšsēdētājam, Augstākās izglītības padomes loceklim</t>
  </si>
  <si>
    <t xml:space="preserve">Informācija par nākamā gada (2020.gada) bāzes mēnešalgu apmēru </t>
  </si>
  <si>
    <t xml:space="preserve">Pašvaldības deputāts </t>
  </si>
  <si>
    <t xml:space="preserve">Likumā noteiktais koeficients </t>
  </si>
  <si>
    <t>Pašvaldības domes priekšsēdētāja vietnieks</t>
  </si>
  <si>
    <t xml:space="preserve">Pašvaldību ievēlēto amatpersonu mēnešalgas nedrīkst pārsniegt: </t>
  </si>
  <si>
    <t xml:space="preserve">Pašvaldības domes komitejas priekšsēdētājs </t>
  </si>
  <si>
    <t>Pašvaldības domes komitejas priekšsēdētāja vietnieks</t>
  </si>
  <si>
    <t>Centrālā vēlēšanu komisija</t>
  </si>
  <si>
    <t>CVK priekšsēdētājs</t>
  </si>
  <si>
    <t>CVK priekšsēdētāja vietnieks</t>
  </si>
  <si>
    <t>CVK sekretārs</t>
  </si>
  <si>
    <t>CVK loceklis</t>
  </si>
  <si>
    <t>Centrālā zemes komisija</t>
  </si>
  <si>
    <t>CZK priekšsēdētājs</t>
  </si>
  <si>
    <t xml:space="preserve">Augstākās izglītības padome </t>
  </si>
  <si>
    <t>AIP priekšsēdētājs</t>
  </si>
  <si>
    <t>AIP loceklis</t>
  </si>
  <si>
    <t>Datu valsts inspekcija</t>
  </si>
  <si>
    <t>Datu valsts inspekcijas amatpersonu (darbinieku) mēnešalgas maksimālais apmērs</t>
  </si>
  <si>
    <t>Konkurences padome</t>
  </si>
  <si>
    <t>Konkurences padomes amatpersonu (darbinieku) mēnešalgas maksimālais apmērs</t>
  </si>
  <si>
    <t xml:space="preserve">Nacionālās elektronisko plašsaziņas līdzekļu padome </t>
  </si>
  <si>
    <t>NEPLP priekšsēdētājs</t>
  </si>
  <si>
    <t>NEPLP priekšsēdētāja vietnieks</t>
  </si>
  <si>
    <t xml:space="preserve">NEPLP loceklis </t>
  </si>
  <si>
    <t>Tiesībsargs</t>
  </si>
  <si>
    <t>Valsts kontrole</t>
  </si>
  <si>
    <t>valsts kontrolieris</t>
  </si>
  <si>
    <t xml:space="preserve">padomes loceklis </t>
  </si>
  <si>
    <t>Inormācija par vēlēto amatpersonu un Saeimas iecelto amatpersonu mēnešalgu apmēru 2020.gadā</t>
  </si>
  <si>
    <t>Sabiedrisko pakalpojumu regulēšanas komisijas  amatpersonu (darbinieku) mēnešalgas maksimālais apmērs</t>
  </si>
  <si>
    <t>Finanšu un kapitāla tirgus komisija</t>
  </si>
  <si>
    <t>Kontroles dienesta amatpersonu (darbinieku) mēnešalgas maksimālais apmērs</t>
  </si>
  <si>
    <t xml:space="preserve">FKTK amatpersonu (darbinieku) mēnešalgas maksimālais apmērs </t>
  </si>
  <si>
    <t>Rajona (pilsētas) tiesas tiesnesis</t>
  </si>
  <si>
    <t>Rajona (pilsētas) prokurors</t>
  </si>
  <si>
    <t xml:space="preserve">Informācija par tiesnešu un prokuroru mēnešalgas apmēru 2020.gadā </t>
  </si>
  <si>
    <t>Saeimas deputāts</t>
  </si>
  <si>
    <t xml:space="preserve">Informācija par Saeimas deputātu, Ministru kabienta locekļu un parlamentāro sekretāru mēnešalgas apmēru 2020.gadā  </t>
  </si>
  <si>
    <t>Ministru prezidents</t>
  </si>
  <si>
    <t>Ministru prezidenta biedrs</t>
  </si>
  <si>
    <t>ministrs</t>
  </si>
  <si>
    <t>parlamentārais sekretārs</t>
  </si>
  <si>
    <t xml:space="preserve">Pašvaldības domes priekšsēdētājs </t>
  </si>
  <si>
    <t xml:space="preserve"> Noziedzīgi iegūtu līdzekļu legalizācijas novēršanas dienests (Kontroles dienests)</t>
  </si>
  <si>
    <r>
      <t>((5,5%+7,8%)/2+2,5%)/2 =</t>
    </r>
    <r>
      <rPr>
        <b/>
        <sz val="11"/>
        <color theme="1"/>
        <rFont val="Calibri"/>
        <family val="2"/>
        <charset val="186"/>
        <scheme val="minor"/>
      </rPr>
      <t>4,575%</t>
    </r>
  </si>
  <si>
    <r>
      <t>(3,6%+2,5%)/2=</t>
    </r>
    <r>
      <rPr>
        <b/>
        <sz val="11"/>
        <color theme="1"/>
        <rFont val="Calibri"/>
        <family val="2"/>
        <charset val="186"/>
        <scheme val="minor"/>
      </rPr>
      <t>3,05%</t>
    </r>
  </si>
  <si>
    <r>
      <t>(8,4%+2,5%)/2=</t>
    </r>
    <r>
      <rPr>
        <b/>
        <sz val="11"/>
        <color theme="1"/>
        <rFont val="Calibri"/>
        <family val="2"/>
        <charset val="186"/>
        <scheme val="minor"/>
      </rPr>
      <t>5,45%</t>
    </r>
  </si>
  <si>
    <t>Finanšu un kapitāla tirgus komisija, Noziedzīgi iegūtu līdzekļu legalizācijas novēršanas dienests (Kontroles dienests)</t>
  </si>
  <si>
    <t xml:space="preserve">Pamatojums: </t>
  </si>
  <si>
    <r>
      <t>Valsts un pašvaldību institūciju amatpersonu un darbinieku atlīdzības likuma 4.panta 2</t>
    </r>
    <r>
      <rPr>
        <vertAlign val="superscript"/>
        <sz val="11"/>
        <color theme="1"/>
        <rFont val="Calibri"/>
        <family val="2"/>
        <charset val="186"/>
        <scheme val="minor"/>
      </rPr>
      <t xml:space="preserve"> 1</t>
    </r>
    <r>
      <rPr>
        <sz val="11"/>
        <color theme="1"/>
        <rFont val="Calibri"/>
        <family val="2"/>
        <charset val="186"/>
        <scheme val="minor"/>
      </rPr>
      <t xml:space="preserve"> daļa </t>
    </r>
  </si>
  <si>
    <r>
      <t xml:space="preserve">apmērs bruto, </t>
    </r>
    <r>
      <rPr>
        <i/>
        <sz val="11"/>
        <color theme="1"/>
        <rFont val="Calibri"/>
        <family val="2"/>
        <charset val="186"/>
        <scheme val="minor"/>
      </rPr>
      <t>euro</t>
    </r>
  </si>
  <si>
    <r>
      <t xml:space="preserve">Bāzes alga 2020.gadam (bruto), </t>
    </r>
    <r>
      <rPr>
        <i/>
        <sz val="11"/>
        <color theme="1"/>
        <rFont val="Calibri"/>
        <family val="2"/>
        <charset val="186"/>
        <scheme val="minor"/>
      </rPr>
      <t>euro</t>
    </r>
  </si>
  <si>
    <t>Kārtējā gada bāzes mēnešalga 2020.gadam (bruto), euro</t>
  </si>
  <si>
    <t>Kārtējā gada mēnešalga (maksimālā mēnešalga) 2020.gadam (bruto), euro</t>
  </si>
  <si>
    <t xml:space="preserve">Ostu valdes locekļu mēnešalga </t>
  </si>
  <si>
    <t>transporta jomā strādājošo 2017.gada mēneša vidējās darba samaksas apmērs</t>
  </si>
  <si>
    <t xml:space="preserve">Informācija par ostu valdes locekļu mēnešalgas apmēru 2020.gadā </t>
  </si>
  <si>
    <t xml:space="preserve">Ostu valdes loceklis mazā ostā  </t>
  </si>
  <si>
    <t xml:space="preserve">MK noteikumos Nr. 741  noteiktais koeficients </t>
  </si>
  <si>
    <t xml:space="preserve">Ostu valdes loceklis vidējā ostā  </t>
  </si>
  <si>
    <t xml:space="preserve">Ostu valdes loceklis lielā ostā  </t>
  </si>
  <si>
    <t>iesaldēts</t>
  </si>
  <si>
    <t xml:space="preserve">Saeimas deputāts * </t>
  </si>
  <si>
    <t>* saskaņā ar likuma pārejas noteikumiem - atlīdzības pieaugums iesaldēts līdz 14.Saeimai</t>
  </si>
  <si>
    <t>Nr.</t>
  </si>
  <si>
    <t>p. k.</t>
  </si>
  <si>
    <t>Mēnešalgu grupa</t>
  </si>
  <si>
    <t>Mēnešalgu intervāla koeficients pret bāzes mēnešalgu</t>
  </si>
  <si>
    <t>minimums</t>
  </si>
  <si>
    <t>viduspunkts</t>
  </si>
  <si>
    <t>maksimums</t>
  </si>
  <si>
    <t>1.</t>
  </si>
  <si>
    <t>2.</t>
  </si>
  <si>
    <t>3.</t>
  </si>
  <si>
    <t>4.</t>
  </si>
  <si>
    <t>5.</t>
  </si>
  <si>
    <t>6.</t>
  </si>
  <si>
    <t>7.</t>
  </si>
  <si>
    <t>8.</t>
  </si>
  <si>
    <t>9.</t>
  </si>
  <si>
    <t>10.</t>
  </si>
  <si>
    <t>11.</t>
  </si>
  <si>
    <t>12.</t>
  </si>
  <si>
    <t>13.</t>
  </si>
  <si>
    <t>14.</t>
  </si>
  <si>
    <t>15.</t>
  </si>
  <si>
    <t>16.</t>
  </si>
  <si>
    <t>Nodaļa</t>
  </si>
  <si>
    <t>Amats</t>
  </si>
  <si>
    <t>Vārds</t>
  </si>
  <si>
    <t>Uzvārds</t>
  </si>
  <si>
    <t>Amatu saime</t>
  </si>
  <si>
    <t>Līmenis</t>
  </si>
  <si>
    <t>Individuālās mēnešalgas sākotnējā pakāpe</t>
  </si>
  <si>
    <t>Darbinieka individuālās mēnešalgas noteikšanas tabula</t>
  </si>
  <si>
    <t>Esošā mēnešalga EUR</t>
  </si>
  <si>
    <t>Sākotnējam vērtējumam atbilstošā mēnešalga 
(9 pakāpju skala)</t>
  </si>
  <si>
    <t>Pakāpes koeficients</t>
  </si>
  <si>
    <r>
      <t xml:space="preserve">Darba snieguma līmenis
</t>
    </r>
    <r>
      <rPr>
        <i/>
        <sz val="9"/>
        <color theme="1"/>
        <rFont val="Calibri (Body)"/>
      </rPr>
      <t xml:space="preserve">((5 punkti=pārsniedz prasības (teicami), 4 punkti=daļēji pārsniedz prasības (ļoti labi), 3 punkti=atbilst prasībām (labi), 2 punkti=daļēji atbilst prasībām (jāpilnveido), 1=neatbilst prasībām (neapmierinoši)), </t>
    </r>
    <r>
      <rPr>
        <b/>
        <sz val="9"/>
        <color theme="1"/>
        <rFont val="Calibri (Body)"/>
      </rPr>
      <t xml:space="preserve">
</t>
    </r>
    <r>
      <rPr>
        <b/>
        <sz val="11"/>
        <color theme="1"/>
        <rFont val="Calibri (Body)"/>
      </rPr>
      <t>60% īpatsvars</t>
    </r>
  </si>
  <si>
    <r>
      <t xml:space="preserve">Profesionālās kvalifikācijas un kompetenču līmenis
</t>
    </r>
    <r>
      <rPr>
        <i/>
        <sz val="9"/>
        <color theme="1"/>
        <rFont val="Calibri (Body)"/>
      </rPr>
      <t>(3 punkti=pārsniedz prasības , 2 punkti=atbilst prasībām,  1 punkts=neatbilst prasībām),</t>
    </r>
    <r>
      <rPr>
        <sz val="11"/>
        <color theme="1"/>
        <rFont val="Calibri"/>
        <family val="2"/>
        <scheme val="minor"/>
      </rPr>
      <t xml:space="preserve"> </t>
    </r>
    <r>
      <rPr>
        <b/>
        <sz val="11"/>
        <color theme="1"/>
        <rFont val="Calibri"/>
        <family val="2"/>
        <scheme val="minor"/>
      </rPr>
      <t xml:space="preserve">
10% īpatsvars</t>
    </r>
  </si>
  <si>
    <r>
      <t xml:space="preserve">Darba apjoma līmenis
</t>
    </r>
    <r>
      <rPr>
        <i/>
        <sz val="9"/>
        <color theme="1"/>
        <rFont val="Calibri (Body)"/>
      </rPr>
      <t>(3 punkti=palielināts apjoms, 2 punkti= standarta apjomam, 1=samazināts apjoms),</t>
    </r>
    <r>
      <rPr>
        <b/>
        <sz val="11"/>
        <color theme="1"/>
        <rFont val="Calibri"/>
        <family val="2"/>
        <scheme val="minor"/>
      </rPr>
      <t xml:space="preserve">
30 % īpatsvars</t>
    </r>
  </si>
  <si>
    <t>Iestāde</t>
  </si>
  <si>
    <t>2. pielikums Jūrmalas domes</t>
  </si>
  <si>
    <t>2023. gada 26. janvāra noteikumiem Nr. 1</t>
  </si>
  <si>
    <t>(protokols Nr. 1, 52. punkts)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</si>
</sst>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sz val="11"/>
      <name val="Calibri"/>
      <family val="2"/>
      <charset val="186"/>
      <scheme val="minor"/>
    </font>
    <font>
      <vertAlign val="superscript"/>
      <sz val="11"/>
      <color theme="1"/>
      <name val="Calibri"/>
      <family val="2"/>
      <charset val="186"/>
      <scheme val="minor"/>
    </font>
    <font>
      <sz val="11"/>
      <color rgb="FF333333"/>
      <name val="PT Serif"/>
      <family val="1"/>
      <charset val="186"/>
    </font>
    <font>
      <sz val="12"/>
      <color rgb="FF333333"/>
      <name val="Calibri"/>
      <family val="2"/>
      <charset val="186"/>
      <scheme val="minor"/>
    </font>
    <font>
      <sz val="12"/>
      <color theme="1"/>
      <name val="Calibri"/>
      <family val="2"/>
      <charset val="186"/>
      <scheme val="minor"/>
    </font>
    <font>
      <sz val="8"/>
      <color rgb="FF333333"/>
      <name val="PT Serif"/>
      <family val="1"/>
      <charset val="186"/>
    </font>
    <font>
      <b/>
      <sz val="11"/>
      <color theme="1"/>
      <name val="Calibri"/>
      <family val="2"/>
      <scheme val="minor"/>
    </font>
    <font>
      <b/>
      <sz val="20"/>
      <color theme="1"/>
      <name val="Calibri"/>
      <family val="2"/>
      <scheme val="minor"/>
    </font>
    <font>
      <b/>
      <sz val="9"/>
      <color theme="1"/>
      <name val="Calibri (Body)"/>
    </font>
    <font>
      <i/>
      <sz val="9"/>
      <color theme="1"/>
      <name val="Calibri (Body)"/>
    </font>
    <font>
      <sz val="11"/>
      <color theme="1"/>
      <name val="Calibri"/>
      <family val="2"/>
      <scheme val="minor"/>
    </font>
    <font>
      <b/>
      <sz val="11"/>
      <color theme="1"/>
      <name val="Calibri (Body)"/>
    </font>
    <font>
      <sz val="12"/>
      <color theme="1"/>
      <name val="Calibri"/>
      <family val="2"/>
      <charset val="186"/>
    </font>
  </fonts>
  <fills count="5">
    <fill>
      <patternFill patternType="none"/>
    </fill>
    <fill>
      <patternFill patternType="gray125"/>
    </fill>
    <fill>
      <patternFill patternType="solid">
        <fgColor rgb="FFFFFFFF"/>
        <bgColor indexed="64"/>
      </patternFill>
    </fill>
    <fill>
      <patternFill patternType="solid">
        <fgColor theme="7" tint="0.39997558519241921"/>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rgb="FF817F7F"/>
      </left>
      <right style="medium">
        <color rgb="FF817F7F"/>
      </right>
      <top style="medium">
        <color rgb="FF817F7F"/>
      </top>
      <bottom style="medium">
        <color rgb="FF817F7F"/>
      </bottom>
      <diagonal/>
    </border>
    <border>
      <left style="medium">
        <color rgb="FF817F7F"/>
      </left>
      <right style="medium">
        <color rgb="FF817F7F"/>
      </right>
      <top style="medium">
        <color rgb="FF817F7F"/>
      </top>
      <bottom/>
      <diagonal/>
    </border>
    <border>
      <left style="medium">
        <color rgb="FF817F7F"/>
      </left>
      <right style="medium">
        <color rgb="FF817F7F"/>
      </right>
      <top/>
      <bottom style="medium">
        <color rgb="FF817F7F"/>
      </bottom>
      <diagonal/>
    </border>
    <border>
      <left style="medium">
        <color rgb="FF817F7F"/>
      </left>
      <right/>
      <top style="medium">
        <color rgb="FF817F7F"/>
      </top>
      <bottom style="medium">
        <color rgb="FF817F7F"/>
      </bottom>
      <diagonal/>
    </border>
    <border>
      <left/>
      <right/>
      <top style="medium">
        <color rgb="FF817F7F"/>
      </top>
      <bottom style="medium">
        <color rgb="FF817F7F"/>
      </bottom>
      <diagonal/>
    </border>
    <border>
      <left/>
      <right style="medium">
        <color rgb="FF817F7F"/>
      </right>
      <top style="medium">
        <color rgb="FF817F7F"/>
      </top>
      <bottom style="medium">
        <color rgb="FF817F7F"/>
      </bottom>
      <diagonal/>
    </border>
  </borders>
  <cellStyleXfs count="1">
    <xf numFmtId="0" fontId="0" fillId="0" borderId="0"/>
  </cellStyleXfs>
  <cellXfs count="66">
    <xf numFmtId="0" fontId="0" fillId="0" borderId="0" xfId="0"/>
    <xf numFmtId="0" fontId="0" fillId="0" borderId="0" xfId="0" applyAlignment="1">
      <alignment wrapText="1"/>
    </xf>
    <xf numFmtId="0" fontId="0" fillId="0" borderId="0" xfId="0" applyAlignment="1">
      <alignment horizontal="center"/>
    </xf>
    <xf numFmtId="0" fontId="1" fillId="0" borderId="1" xfId="0" applyFont="1"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center"/>
    </xf>
    <xf numFmtId="0" fontId="3" fillId="0" borderId="1" xfId="0" applyFont="1" applyBorder="1" applyAlignment="1">
      <alignment wrapText="1"/>
    </xf>
    <xf numFmtId="0" fontId="0" fillId="0" borderId="1" xfId="0" applyBorder="1" applyAlignment="1">
      <alignment vertical="center" wrapText="1"/>
    </xf>
    <xf numFmtId="0" fontId="0" fillId="0" borderId="1" xfId="0" applyBorder="1"/>
    <xf numFmtId="0" fontId="2" fillId="0" borderId="1" xfId="0" applyFont="1" applyBorder="1" applyAlignment="1">
      <alignment horizontal="center"/>
    </xf>
    <xf numFmtId="0" fontId="0" fillId="0" borderId="1" xfId="0" applyBorder="1" applyAlignment="1">
      <alignment horizontal="right"/>
    </xf>
    <xf numFmtId="0" fontId="0" fillId="0" borderId="1" xfId="0" applyBorder="1" applyAlignment="1">
      <alignment horizontal="center" vertical="center" wrapText="1"/>
    </xf>
    <xf numFmtId="0" fontId="0" fillId="0" borderId="0" xfId="0" applyAlignment="1">
      <alignment horizontal="right"/>
    </xf>
    <xf numFmtId="0" fontId="1" fillId="0" borderId="0" xfId="0" applyFont="1" applyAlignment="1">
      <alignment horizontal="center"/>
    </xf>
    <xf numFmtId="1" fontId="0" fillId="0" borderId="1" xfId="0" applyNumberFormat="1" applyBorder="1"/>
    <xf numFmtId="1" fontId="0" fillId="0" borderId="1" xfId="0" applyNumberFormat="1" applyBorder="1" applyAlignment="1">
      <alignment horizontal="right"/>
    </xf>
    <xf numFmtId="0" fontId="0" fillId="0" borderId="1" xfId="0" applyBorder="1" applyAlignment="1">
      <alignment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1" fontId="7" fillId="0" borderId="1" xfId="0" applyNumberFormat="1" applyFont="1" applyBorder="1"/>
    <xf numFmtId="1" fontId="0" fillId="0" borderId="1" xfId="0" applyNumberFormat="1" applyBorder="1" applyAlignment="1">
      <alignment horizont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0" fontId="0" fillId="0" borderId="1" xfId="0" applyBorder="1" applyAlignment="1">
      <alignment horizontal="center"/>
    </xf>
    <xf numFmtId="164" fontId="0" fillId="0" borderId="1" xfId="0" applyNumberFormat="1" applyBorder="1" applyAlignment="1">
      <alignment horizontal="center"/>
    </xf>
    <xf numFmtId="0" fontId="9" fillId="3" borderId="1" xfId="0" applyFont="1" applyFill="1" applyBorder="1" applyAlignment="1">
      <alignment horizontal="center" vertical="center" wrapText="1"/>
    </xf>
    <xf numFmtId="0" fontId="0" fillId="0" borderId="1" xfId="0" applyBorder="1" applyAlignment="1" applyProtection="1">
      <alignment horizontal="center"/>
      <protection locked="0"/>
    </xf>
    <xf numFmtId="0" fontId="0" fillId="0" borderId="1" xfId="0" applyBorder="1" applyAlignment="1" applyProtection="1">
      <alignment horizontal="center" vertical="center"/>
      <protection locked="0"/>
    </xf>
    <xf numFmtId="0" fontId="9" fillId="3"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10" fillId="0" borderId="0" xfId="0" applyFont="1"/>
    <xf numFmtId="0" fontId="0" fillId="0" borderId="0" xfId="0" applyAlignment="1" applyProtection="1">
      <alignment horizontal="center"/>
      <protection locked="0"/>
    </xf>
    <xf numFmtId="0" fontId="10" fillId="0" borderId="0" xfId="0" applyFont="1" applyProtection="1">
      <protection locked="0"/>
    </xf>
    <xf numFmtId="0" fontId="0" fillId="0" borderId="1" xfId="0" applyBorder="1" applyProtection="1">
      <protection locked="0"/>
    </xf>
    <xf numFmtId="0" fontId="15" fillId="0" borderId="1" xfId="0" applyFont="1" applyBorder="1" applyAlignment="1" applyProtection="1">
      <alignment vertical="center"/>
      <protection locked="0"/>
    </xf>
    <xf numFmtId="0" fontId="0" fillId="0" borderId="0" xfId="0" applyAlignment="1">
      <alignment horizontal="right" wrapText="1"/>
    </xf>
    <xf numFmtId="0" fontId="1" fillId="0" borderId="0" xfId="0" applyFont="1" applyAlignment="1">
      <alignment horizontal="center"/>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wrapText="1"/>
    </xf>
    <xf numFmtId="0" fontId="2" fillId="0" borderId="1" xfId="0" applyFont="1" applyBorder="1" applyAlignment="1">
      <alignment horizontal="center"/>
    </xf>
    <xf numFmtId="0" fontId="1" fillId="0" borderId="0" xfId="0" applyFont="1" applyAlignment="1">
      <alignment horizontal="center" wrapText="1"/>
    </xf>
    <xf numFmtId="0" fontId="1" fillId="0" borderId="1" xfId="0" applyFont="1" applyBorder="1" applyAlignment="1">
      <alignment horizont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0" fillId="0" borderId="0" xfId="0" applyAlignment="1">
      <alignment horizontal="right"/>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2"/>
  <sheetViews>
    <sheetView topLeftCell="A2" zoomScaleNormal="100" workbookViewId="0">
      <selection activeCell="A2" sqref="A1:XFD1048576"/>
    </sheetView>
  </sheetViews>
  <sheetFormatPr defaultColWidth="8.85546875" defaultRowHeight="15"/>
  <cols>
    <col min="1" max="1" width="4.42578125" customWidth="1"/>
    <col min="2" max="2" width="48.42578125" customWidth="1"/>
    <col min="3" max="3" width="34.85546875" customWidth="1"/>
    <col min="4" max="4" width="18" customWidth="1"/>
    <col min="5" max="5" width="30.85546875" customWidth="1"/>
    <col min="6" max="6" width="24.42578125" customWidth="1"/>
    <col min="7" max="7" width="18.28515625" customWidth="1"/>
    <col min="8" max="8" width="9.140625" hidden="1" customWidth="1"/>
  </cols>
  <sheetData>
    <row r="1" spans="2:8">
      <c r="G1" s="12" t="s">
        <v>62</v>
      </c>
    </row>
    <row r="2" spans="2:8" ht="29.25" customHeight="1">
      <c r="E2" s="42" t="s">
        <v>63</v>
      </c>
      <c r="F2" s="42"/>
      <c r="G2" s="42"/>
    </row>
    <row r="4" spans="2:8">
      <c r="B4" s="43" t="s">
        <v>13</v>
      </c>
      <c r="C4" s="43"/>
      <c r="D4" s="43"/>
      <c r="E4" s="43"/>
      <c r="F4" s="43"/>
      <c r="G4" s="43"/>
    </row>
    <row r="7" spans="2:8">
      <c r="B7" s="46" t="s">
        <v>6</v>
      </c>
      <c r="C7" s="44" t="s">
        <v>1</v>
      </c>
      <c r="D7" s="44"/>
      <c r="E7" s="45" t="s">
        <v>2</v>
      </c>
      <c r="F7" s="45" t="s">
        <v>11</v>
      </c>
      <c r="G7" s="45" t="s">
        <v>65</v>
      </c>
    </row>
    <row r="8" spans="2:8" s="1" customFormat="1" ht="32.25" customHeight="1">
      <c r="B8" s="46"/>
      <c r="C8" s="7" t="s">
        <v>0</v>
      </c>
      <c r="D8" s="7" t="s">
        <v>64</v>
      </c>
      <c r="E8" s="45"/>
      <c r="F8" s="45"/>
      <c r="G8" s="45"/>
    </row>
    <row r="9" spans="2:8" ht="240">
      <c r="B9" s="4" t="s">
        <v>12</v>
      </c>
      <c r="C9" s="7" t="s">
        <v>8</v>
      </c>
      <c r="D9" s="5">
        <v>926</v>
      </c>
      <c r="E9" s="7" t="s">
        <v>7</v>
      </c>
      <c r="F9" s="7" t="s">
        <v>60</v>
      </c>
      <c r="G9" s="3">
        <v>976.47</v>
      </c>
      <c r="H9">
        <f>926*1.0545</f>
        <v>976.46699999999998</v>
      </c>
    </row>
    <row r="10" spans="2:8" ht="165">
      <c r="B10" s="7" t="s">
        <v>61</v>
      </c>
      <c r="C10" s="7" t="s">
        <v>9</v>
      </c>
      <c r="D10" s="5">
        <v>1921</v>
      </c>
      <c r="E10" s="6" t="s">
        <v>4</v>
      </c>
      <c r="F10" s="5" t="s">
        <v>59</v>
      </c>
      <c r="G10" s="3">
        <v>1979.59</v>
      </c>
      <c r="H10">
        <f>1921*1.0305</f>
        <v>1979.5905</v>
      </c>
    </row>
    <row r="11" spans="2:8" ht="180">
      <c r="B11" s="7" t="s">
        <v>3</v>
      </c>
      <c r="C11" s="7" t="s">
        <v>10</v>
      </c>
      <c r="D11" s="5">
        <v>1355</v>
      </c>
      <c r="E11" s="4" t="s">
        <v>5</v>
      </c>
      <c r="F11" s="11" t="s">
        <v>58</v>
      </c>
      <c r="G11" s="3">
        <v>1416.99</v>
      </c>
      <c r="H11">
        <f>1355*1.04575</f>
        <v>1416.99125</v>
      </c>
    </row>
    <row r="12" spans="2:8" ht="150">
      <c r="B12" s="16" t="s">
        <v>68</v>
      </c>
      <c r="C12" s="7" t="s">
        <v>69</v>
      </c>
      <c r="D12" s="5">
        <v>918</v>
      </c>
      <c r="E12" s="7" t="s">
        <v>7</v>
      </c>
      <c r="F12" s="7" t="s">
        <v>60</v>
      </c>
      <c r="G12" s="3">
        <v>968.03</v>
      </c>
      <c r="H12">
        <f>918*1.0545</f>
        <v>968.03099999999995</v>
      </c>
    </row>
  </sheetData>
  <mergeCells count="7">
    <mergeCell ref="E2:G2"/>
    <mergeCell ref="B4:G4"/>
    <mergeCell ref="C7:D7"/>
    <mergeCell ref="F7:F8"/>
    <mergeCell ref="G7:G8"/>
    <mergeCell ref="E7:E8"/>
    <mergeCell ref="B7:B8"/>
  </mergeCells>
  <pageMargins left="0.70866141732283472" right="0.70866141732283472" top="0.74803149606299213" bottom="0.74803149606299213" header="0.31496062992125984" footer="0.31496062992125984"/>
  <pageSetup paperSize="9" scale="68"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73"/>
  <sheetViews>
    <sheetView topLeftCell="A55" zoomScaleNormal="100" workbookViewId="0">
      <selection activeCell="A55" sqref="A1:XFD1048576"/>
    </sheetView>
  </sheetViews>
  <sheetFormatPr defaultColWidth="8.85546875" defaultRowHeight="15"/>
  <cols>
    <col min="2" max="2" width="54.42578125" customWidth="1"/>
    <col min="3" max="4" width="15.42578125" customWidth="1"/>
    <col min="5" max="5" width="18.140625" customWidth="1"/>
    <col min="7" max="7" width="39.7109375" customWidth="1"/>
  </cols>
  <sheetData>
    <row r="1" spans="2:7">
      <c r="B1" s="43" t="s">
        <v>42</v>
      </c>
      <c r="C1" s="43"/>
      <c r="D1" s="43"/>
      <c r="E1" s="43"/>
    </row>
    <row r="3" spans="2:7" ht="90">
      <c r="B3" s="8"/>
      <c r="C3" s="4" t="s">
        <v>15</v>
      </c>
      <c r="D3" s="4" t="s">
        <v>65</v>
      </c>
      <c r="E3" s="4" t="s">
        <v>67</v>
      </c>
      <c r="G3" s="1"/>
    </row>
    <row r="4" spans="2:7">
      <c r="B4" s="47" t="s">
        <v>17</v>
      </c>
      <c r="C4" s="47"/>
      <c r="D4" s="47"/>
      <c r="E4" s="47"/>
      <c r="F4" s="2"/>
    </row>
    <row r="5" spans="2:7">
      <c r="B5" s="8" t="s">
        <v>14</v>
      </c>
      <c r="C5" s="8">
        <v>1.2</v>
      </c>
      <c r="D5" s="8">
        <v>976.47</v>
      </c>
      <c r="E5" s="14">
        <f>976.47*1.2</f>
        <v>1171.7639999999999</v>
      </c>
    </row>
    <row r="6" spans="2:7">
      <c r="B6" s="8" t="s">
        <v>56</v>
      </c>
      <c r="C6" s="8">
        <v>3.64</v>
      </c>
      <c r="D6" s="8">
        <v>976.47</v>
      </c>
      <c r="E6" s="14">
        <f>976.47*3.64</f>
        <v>3554.3508000000002</v>
      </c>
    </row>
    <row r="7" spans="2:7">
      <c r="B7" s="8" t="s">
        <v>16</v>
      </c>
      <c r="C7" s="8">
        <v>3.2</v>
      </c>
      <c r="D7" s="8">
        <v>976.47</v>
      </c>
      <c r="E7" s="14">
        <f>976.47*3.2</f>
        <v>3124.7040000000002</v>
      </c>
    </row>
    <row r="8" spans="2:7">
      <c r="B8" s="8" t="s">
        <v>18</v>
      </c>
      <c r="C8" s="8">
        <v>2.5499999999999998</v>
      </c>
      <c r="D8" s="8">
        <v>976.47</v>
      </c>
      <c r="E8" s="14">
        <f>976.47*2.55</f>
        <v>2489.9984999999997</v>
      </c>
    </row>
    <row r="9" spans="2:7">
      <c r="B9" s="8" t="s">
        <v>19</v>
      </c>
      <c r="C9" s="8">
        <v>1.9</v>
      </c>
      <c r="D9" s="8">
        <v>976.47</v>
      </c>
      <c r="E9" s="14">
        <f>976.47*1.9</f>
        <v>1855.2929999999999</v>
      </c>
    </row>
    <row r="10" spans="2:7" ht="4.5" customHeight="1">
      <c r="B10" s="8"/>
      <c r="C10" s="8"/>
      <c r="D10" s="8"/>
      <c r="E10" s="8"/>
    </row>
    <row r="11" spans="2:7" ht="18" customHeight="1">
      <c r="B11" s="47" t="s">
        <v>27</v>
      </c>
      <c r="C11" s="47"/>
      <c r="D11" s="47"/>
      <c r="E11" s="47"/>
    </row>
    <row r="12" spans="2:7" ht="20.25" customHeight="1">
      <c r="B12" s="8" t="s">
        <v>28</v>
      </c>
      <c r="C12" s="8">
        <v>2.33</v>
      </c>
      <c r="D12" s="8">
        <v>976.47</v>
      </c>
      <c r="E12" s="14">
        <f>976.47*2.33</f>
        <v>2275.1750999999999</v>
      </c>
    </row>
    <row r="13" spans="2:7" ht="18.75" customHeight="1">
      <c r="B13" s="8" t="s">
        <v>29</v>
      </c>
      <c r="C13" s="8">
        <v>0.22</v>
      </c>
      <c r="D13" s="8">
        <v>976.47</v>
      </c>
      <c r="E13" s="14">
        <f>976.47*0.22</f>
        <v>214.82340000000002</v>
      </c>
    </row>
    <row r="14" spans="2:7" ht="6.75" customHeight="1">
      <c r="B14" s="8"/>
      <c r="C14" s="8"/>
      <c r="D14" s="8"/>
      <c r="E14" s="8"/>
    </row>
    <row r="15" spans="2:7">
      <c r="B15" s="47" t="s">
        <v>20</v>
      </c>
      <c r="C15" s="47"/>
      <c r="D15" s="47"/>
      <c r="E15" s="47"/>
    </row>
    <row r="16" spans="2:7">
      <c r="B16" s="8" t="s">
        <v>21</v>
      </c>
      <c r="C16" s="8">
        <v>3.32</v>
      </c>
      <c r="D16" s="8">
        <v>976.47</v>
      </c>
      <c r="E16" s="14">
        <f>976.47*3.32</f>
        <v>3241.8804</v>
      </c>
    </row>
    <row r="17" spans="2:5">
      <c r="B17" s="8" t="s">
        <v>22</v>
      </c>
      <c r="C17" s="8">
        <v>2.82</v>
      </c>
      <c r="D17" s="8">
        <v>976.47</v>
      </c>
      <c r="E17" s="14">
        <f>976.47*2.82</f>
        <v>2753.6453999999999</v>
      </c>
    </row>
    <row r="18" spans="2:5">
      <c r="B18" s="8" t="s">
        <v>23</v>
      </c>
      <c r="C18" s="8">
        <v>2.82</v>
      </c>
      <c r="D18" s="8">
        <v>976.47</v>
      </c>
      <c r="E18" s="14">
        <f>976.47*2.82</f>
        <v>2753.6453999999999</v>
      </c>
    </row>
    <row r="19" spans="2:5">
      <c r="B19" s="8" t="s">
        <v>24</v>
      </c>
      <c r="C19" s="8">
        <v>2.12</v>
      </c>
      <c r="D19" s="8">
        <v>976.47</v>
      </c>
      <c r="E19" s="14">
        <f>976.47*2.12</f>
        <v>2070.1164000000003</v>
      </c>
    </row>
    <row r="20" spans="2:5" ht="5.25" customHeight="1">
      <c r="B20" s="8"/>
      <c r="C20" s="8"/>
      <c r="D20" s="8"/>
      <c r="E20" s="8"/>
    </row>
    <row r="21" spans="2:5">
      <c r="B21" s="47" t="s">
        <v>25</v>
      </c>
      <c r="C21" s="49"/>
      <c r="D21" s="49"/>
      <c r="E21" s="49"/>
    </row>
    <row r="22" spans="2:5">
      <c r="B22" s="8" t="s">
        <v>26</v>
      </c>
      <c r="C22" s="8">
        <v>0.8</v>
      </c>
      <c r="D22" s="8">
        <v>976.47</v>
      </c>
      <c r="E22" s="14">
        <f>976.47*0.08</f>
        <v>78.11760000000001</v>
      </c>
    </row>
    <row r="23" spans="2:5" ht="5.25" customHeight="1">
      <c r="B23" s="8"/>
      <c r="C23" s="8"/>
      <c r="D23" s="8"/>
      <c r="E23" s="8"/>
    </row>
    <row r="24" spans="2:5">
      <c r="B24" s="47" t="s">
        <v>30</v>
      </c>
      <c r="C24" s="47"/>
      <c r="D24" s="47"/>
      <c r="E24" s="47"/>
    </row>
    <row r="25" spans="2:5" ht="30">
      <c r="B25" s="4" t="s">
        <v>31</v>
      </c>
      <c r="C25" s="8">
        <v>4.05</v>
      </c>
      <c r="D25" s="8">
        <v>976.47</v>
      </c>
      <c r="E25" s="14">
        <f>976.47*4.05</f>
        <v>3954.7035000000001</v>
      </c>
    </row>
    <row r="26" spans="2:5" ht="3.75" customHeight="1">
      <c r="B26" s="8"/>
      <c r="C26" s="8"/>
      <c r="D26" s="8"/>
      <c r="E26" s="8"/>
    </row>
    <row r="27" spans="2:5">
      <c r="B27" s="47" t="s">
        <v>32</v>
      </c>
      <c r="C27" s="47"/>
      <c r="D27" s="47"/>
      <c r="E27" s="47"/>
    </row>
    <row r="28" spans="2:5" ht="30">
      <c r="B28" s="4" t="s">
        <v>33</v>
      </c>
      <c r="C28" s="8">
        <v>4.05</v>
      </c>
      <c r="D28" s="8">
        <v>976.47</v>
      </c>
      <c r="E28" s="14">
        <f>976.47*4.05</f>
        <v>3954.7035000000001</v>
      </c>
    </row>
    <row r="29" spans="2:5" ht="4.5" customHeight="1">
      <c r="B29" s="8"/>
      <c r="C29" s="8"/>
      <c r="D29" s="8"/>
      <c r="E29" s="8"/>
    </row>
    <row r="30" spans="2:5">
      <c r="B30" s="47" t="s">
        <v>34</v>
      </c>
      <c r="C30" s="47"/>
      <c r="D30" s="47"/>
      <c r="E30" s="47"/>
    </row>
    <row r="31" spans="2:5">
      <c r="B31" s="8" t="s">
        <v>35</v>
      </c>
      <c r="C31" s="8">
        <v>2.78</v>
      </c>
      <c r="D31" s="8">
        <v>976.47</v>
      </c>
      <c r="E31" s="14">
        <f>976.47*2.78</f>
        <v>2714.5866000000001</v>
      </c>
    </row>
    <row r="32" spans="2:5">
      <c r="B32" s="8" t="s">
        <v>36</v>
      </c>
      <c r="C32" s="8">
        <v>2.64</v>
      </c>
      <c r="D32" s="8">
        <v>976.47</v>
      </c>
      <c r="E32" s="14">
        <f>976.47*2.64</f>
        <v>2577.8808000000004</v>
      </c>
    </row>
    <row r="33" spans="2:5">
      <c r="B33" s="8" t="s">
        <v>37</v>
      </c>
      <c r="C33" s="8">
        <v>2.31</v>
      </c>
      <c r="D33" s="8">
        <v>976.47</v>
      </c>
      <c r="E33" s="14">
        <f>976.47*2.31</f>
        <v>2255.6457</v>
      </c>
    </row>
    <row r="34" spans="2:5" ht="4.5" customHeight="1">
      <c r="B34" s="8"/>
      <c r="C34" s="8"/>
      <c r="D34" s="8"/>
      <c r="E34" s="8"/>
    </row>
    <row r="35" spans="2:5">
      <c r="B35" s="47" t="s">
        <v>38</v>
      </c>
      <c r="C35" s="47"/>
      <c r="D35" s="47"/>
      <c r="E35" s="47"/>
    </row>
    <row r="36" spans="2:5">
      <c r="B36" s="8" t="s">
        <v>38</v>
      </c>
      <c r="C36" s="8">
        <v>4.05</v>
      </c>
      <c r="D36" s="8">
        <v>976.47</v>
      </c>
      <c r="E36" s="14">
        <f>976.47*4.05</f>
        <v>3954.7035000000001</v>
      </c>
    </row>
    <row r="37" spans="2:5" ht="4.5" customHeight="1">
      <c r="B37" s="8"/>
      <c r="C37" s="8"/>
      <c r="D37" s="8"/>
      <c r="E37" s="8"/>
    </row>
    <row r="38" spans="2:5">
      <c r="B38" s="47" t="s">
        <v>3</v>
      </c>
      <c r="C38" s="47"/>
      <c r="D38" s="47"/>
      <c r="E38" s="47"/>
    </row>
    <row r="39" spans="2:5" ht="37.5" customHeight="1">
      <c r="B39" s="4" t="s">
        <v>43</v>
      </c>
      <c r="C39" s="10">
        <v>4.05</v>
      </c>
      <c r="D39" s="10">
        <v>1416.99</v>
      </c>
      <c r="E39" s="15">
        <f>1416.99*4.05</f>
        <v>5738.8094999999994</v>
      </c>
    </row>
    <row r="40" spans="2:5" ht="6.75" customHeight="1">
      <c r="B40" s="9"/>
      <c r="C40" s="9"/>
      <c r="D40" s="9"/>
      <c r="E40" s="9"/>
    </row>
    <row r="41" spans="2:5">
      <c r="B41" s="47" t="s">
        <v>39</v>
      </c>
      <c r="C41" s="47"/>
      <c r="D41" s="47"/>
      <c r="E41" s="47"/>
    </row>
    <row r="42" spans="2:5">
      <c r="B42" s="8" t="s">
        <v>40</v>
      </c>
      <c r="C42" s="8">
        <v>4.05</v>
      </c>
      <c r="D42" s="8">
        <v>976.47</v>
      </c>
      <c r="E42" s="14">
        <f>976.47*4.05</f>
        <v>3954.7035000000001</v>
      </c>
    </row>
    <row r="43" spans="2:5">
      <c r="B43" s="8" t="s">
        <v>41</v>
      </c>
      <c r="C43" s="8">
        <v>3.32</v>
      </c>
      <c r="D43" s="8">
        <v>976.47</v>
      </c>
      <c r="E43" s="14">
        <f>976.47*3.32</f>
        <v>3241.8804</v>
      </c>
    </row>
    <row r="44" spans="2:5" ht="4.5" customHeight="1">
      <c r="B44" s="8"/>
      <c r="C44" s="8"/>
      <c r="D44" s="8"/>
      <c r="E44" s="8"/>
    </row>
    <row r="45" spans="2:5">
      <c r="B45" s="47" t="s">
        <v>44</v>
      </c>
      <c r="C45" s="47"/>
      <c r="D45" s="47"/>
      <c r="E45" s="47"/>
    </row>
    <row r="46" spans="2:5" ht="30">
      <c r="B46" s="4" t="s">
        <v>46</v>
      </c>
      <c r="C46" s="8">
        <v>4.95</v>
      </c>
      <c r="D46" s="8">
        <v>1979.59</v>
      </c>
      <c r="E46" s="14">
        <f>1979.59*4.95</f>
        <v>9798.9704999999994</v>
      </c>
    </row>
    <row r="47" spans="2:5" ht="4.5" customHeight="1">
      <c r="B47" s="8"/>
      <c r="C47" s="8"/>
      <c r="D47" s="8"/>
      <c r="E47" s="8"/>
    </row>
    <row r="48" spans="2:5">
      <c r="B48" s="47" t="s">
        <v>57</v>
      </c>
      <c r="C48" s="47"/>
      <c r="D48" s="47"/>
      <c r="E48" s="47"/>
    </row>
    <row r="49" spans="2:6" ht="30">
      <c r="B49" s="4" t="s">
        <v>45</v>
      </c>
      <c r="C49" s="8">
        <v>4.05</v>
      </c>
      <c r="D49" s="8">
        <v>1979.59</v>
      </c>
      <c r="E49" s="14">
        <f>1979.59*4.05</f>
        <v>8017.3394999999991</v>
      </c>
    </row>
    <row r="51" spans="2:6">
      <c r="B51" s="43" t="s">
        <v>49</v>
      </c>
      <c r="C51" s="43"/>
      <c r="D51" s="43"/>
      <c r="E51" s="43"/>
    </row>
    <row r="53" spans="2:6" ht="60">
      <c r="B53" s="8"/>
      <c r="C53" s="4" t="s">
        <v>15</v>
      </c>
      <c r="D53" s="4" t="s">
        <v>65</v>
      </c>
      <c r="E53" s="4" t="s">
        <v>66</v>
      </c>
    </row>
    <row r="54" spans="2:6">
      <c r="B54" s="8" t="s">
        <v>47</v>
      </c>
      <c r="C54" s="8">
        <v>2.91</v>
      </c>
      <c r="D54" s="8">
        <v>976.47</v>
      </c>
      <c r="E54" s="14">
        <f>976.47*2.91</f>
        <v>2841.5277000000001</v>
      </c>
    </row>
    <row r="55" spans="2:6">
      <c r="B55" s="8" t="s">
        <v>48</v>
      </c>
      <c r="C55" s="8">
        <v>2.85</v>
      </c>
      <c r="D55" s="8">
        <v>976.47</v>
      </c>
      <c r="E55" s="14">
        <f>976.47*2.85</f>
        <v>2782.9395</v>
      </c>
    </row>
    <row r="57" spans="2:6" ht="28.5" customHeight="1">
      <c r="B57" s="48" t="s">
        <v>51</v>
      </c>
      <c r="C57" s="48"/>
      <c r="D57" s="48"/>
      <c r="E57" s="48"/>
    </row>
    <row r="59" spans="2:6" ht="60">
      <c r="B59" s="8"/>
      <c r="C59" s="4" t="s">
        <v>15</v>
      </c>
      <c r="D59" s="4" t="s">
        <v>65</v>
      </c>
      <c r="E59" s="4" t="s">
        <v>66</v>
      </c>
    </row>
    <row r="60" spans="2:6" hidden="1">
      <c r="B60" s="8" t="s">
        <v>50</v>
      </c>
      <c r="C60" s="8">
        <v>3.2</v>
      </c>
      <c r="D60" s="8">
        <v>976.47</v>
      </c>
      <c r="E60" s="14">
        <f>976.47*3.2</f>
        <v>3124.7040000000002</v>
      </c>
      <c r="F60" t="s">
        <v>75</v>
      </c>
    </row>
    <row r="61" spans="2:6">
      <c r="B61" s="8" t="s">
        <v>76</v>
      </c>
      <c r="C61" s="8">
        <v>3.2</v>
      </c>
      <c r="D61" s="8">
        <v>926</v>
      </c>
      <c r="E61" s="14">
        <f>D61*C61</f>
        <v>2963.2000000000003</v>
      </c>
    </row>
    <row r="62" spans="2:6">
      <c r="B62" s="8" t="s">
        <v>52</v>
      </c>
      <c r="C62" s="8">
        <v>4.93</v>
      </c>
      <c r="D62" s="8">
        <v>976.47</v>
      </c>
      <c r="E62" s="14">
        <f>976.47*4.93</f>
        <v>4813.9970999999996</v>
      </c>
    </row>
    <row r="63" spans="2:6">
      <c r="B63" s="8" t="s">
        <v>53</v>
      </c>
      <c r="C63" s="8">
        <v>4.68</v>
      </c>
      <c r="D63" s="8">
        <v>976.47</v>
      </c>
      <c r="E63" s="14">
        <f>976.47*4.68</f>
        <v>4569.8796000000002</v>
      </c>
    </row>
    <row r="64" spans="2:6">
      <c r="B64" s="8" t="s">
        <v>54</v>
      </c>
      <c r="C64" s="8">
        <v>4.68</v>
      </c>
      <c r="D64" s="8">
        <v>976.47</v>
      </c>
      <c r="E64" s="14">
        <f>976.47*4.68</f>
        <v>4569.8796000000002</v>
      </c>
    </row>
    <row r="65" spans="2:5">
      <c r="B65" s="8" t="s">
        <v>55</v>
      </c>
      <c r="C65" s="8">
        <v>3.63</v>
      </c>
      <c r="D65" s="8">
        <v>976.47</v>
      </c>
      <c r="E65" s="14">
        <f>976.47*3.63</f>
        <v>3544.5861</v>
      </c>
    </row>
    <row r="66" spans="2:5">
      <c r="B66" t="s">
        <v>77</v>
      </c>
    </row>
    <row r="68" spans="2:5">
      <c r="B68" s="43" t="s">
        <v>70</v>
      </c>
      <c r="C68" s="43"/>
      <c r="D68" s="43"/>
      <c r="E68" s="43"/>
    </row>
    <row r="69" spans="2:5">
      <c r="B69" s="13"/>
      <c r="C69" s="13"/>
      <c r="D69" s="13"/>
      <c r="E69" s="13"/>
    </row>
    <row r="70" spans="2:5" ht="60">
      <c r="B70" s="8"/>
      <c r="C70" s="4" t="s">
        <v>72</v>
      </c>
      <c r="D70" s="4" t="s">
        <v>65</v>
      </c>
      <c r="E70" s="4" t="s">
        <v>66</v>
      </c>
    </row>
    <row r="71" spans="2:5">
      <c r="B71" s="16" t="s">
        <v>71</v>
      </c>
      <c r="C71" s="8">
        <v>0.9</v>
      </c>
      <c r="D71" s="8">
        <v>968.03</v>
      </c>
      <c r="E71" s="14">
        <f>D71*0.9</f>
        <v>871.22699999999998</v>
      </c>
    </row>
    <row r="72" spans="2:5">
      <c r="B72" s="16" t="s">
        <v>73</v>
      </c>
      <c r="C72" s="8">
        <v>2.4</v>
      </c>
      <c r="D72" s="8">
        <v>968.03</v>
      </c>
      <c r="E72" s="14">
        <f>D72*2.4</f>
        <v>2323.2719999999999</v>
      </c>
    </row>
    <row r="73" spans="2:5">
      <c r="B73" s="16" t="s">
        <v>74</v>
      </c>
      <c r="C73" s="8">
        <v>3</v>
      </c>
      <c r="D73" s="8">
        <v>968.03</v>
      </c>
      <c r="E73" s="14">
        <f>D73*3</f>
        <v>2904.09</v>
      </c>
    </row>
  </sheetData>
  <mergeCells count="16">
    <mergeCell ref="B27:E27"/>
    <mergeCell ref="B30:E30"/>
    <mergeCell ref="B35:E35"/>
    <mergeCell ref="B41:E41"/>
    <mergeCell ref="B1:E1"/>
    <mergeCell ref="B38:E38"/>
    <mergeCell ref="B4:E4"/>
    <mergeCell ref="B15:E15"/>
    <mergeCell ref="B21:E21"/>
    <mergeCell ref="B11:E11"/>
    <mergeCell ref="B24:E24"/>
    <mergeCell ref="B68:E68"/>
    <mergeCell ref="B45:E45"/>
    <mergeCell ref="B48:E48"/>
    <mergeCell ref="B51:E51"/>
    <mergeCell ref="B57:E57"/>
  </mergeCells>
  <pageMargins left="0.7" right="0.7" top="0.75" bottom="0.75" header="0.3" footer="0.3"/>
  <pageSetup paperSize="9" scale="67"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N21"/>
  <sheetViews>
    <sheetView workbookViewId="0">
      <selection activeCell="I4" sqref="I4:N21"/>
    </sheetView>
  </sheetViews>
  <sheetFormatPr defaultColWidth="8.85546875" defaultRowHeight="15"/>
  <cols>
    <col min="11" max="11" width="12.42578125" customWidth="1"/>
    <col min="12" max="12" width="11.28515625" customWidth="1"/>
    <col min="13" max="13" width="13.42578125" customWidth="1"/>
    <col min="14" max="14" width="12.7109375" customWidth="1"/>
  </cols>
  <sheetData>
    <row r="2" spans="3:14">
      <c r="G2">
        <v>1025.29</v>
      </c>
    </row>
    <row r="3" spans="3:14" ht="15.75" thickBot="1"/>
    <row r="4" spans="3:14" ht="42.75" customHeight="1" thickBot="1">
      <c r="C4" s="17" t="s">
        <v>78</v>
      </c>
      <c r="D4" s="50" t="s">
        <v>80</v>
      </c>
      <c r="E4" s="52" t="s">
        <v>81</v>
      </c>
      <c r="F4" s="53"/>
      <c r="G4" s="54"/>
      <c r="J4" s="20" t="s">
        <v>78</v>
      </c>
      <c r="K4" s="55" t="s">
        <v>80</v>
      </c>
      <c r="L4" s="57" t="s">
        <v>81</v>
      </c>
      <c r="M4" s="58"/>
      <c r="N4" s="59"/>
    </row>
    <row r="5" spans="3:14" ht="33.75" thickBot="1">
      <c r="C5" s="18" t="s">
        <v>79</v>
      </c>
      <c r="D5" s="51"/>
      <c r="E5" s="19" t="s">
        <v>82</v>
      </c>
      <c r="F5" s="19" t="s">
        <v>83</v>
      </c>
      <c r="G5" s="19" t="s">
        <v>84</v>
      </c>
      <c r="J5" s="21" t="s">
        <v>79</v>
      </c>
      <c r="K5" s="56"/>
      <c r="L5" s="20" t="s">
        <v>82</v>
      </c>
      <c r="M5" s="20" t="s">
        <v>83</v>
      </c>
      <c r="N5" s="20" t="s">
        <v>84</v>
      </c>
    </row>
    <row r="6" spans="3:14" ht="17.25" thickBot="1">
      <c r="C6" s="19" t="s">
        <v>85</v>
      </c>
      <c r="D6" s="19">
        <v>16</v>
      </c>
      <c r="E6" s="19">
        <v>3.0350000000000001</v>
      </c>
      <c r="F6" s="19">
        <v>4.3360000000000003</v>
      </c>
      <c r="G6" s="19">
        <v>4.55</v>
      </c>
      <c r="J6" s="22" t="s">
        <v>85</v>
      </c>
      <c r="K6" s="23">
        <v>16</v>
      </c>
      <c r="L6" s="24">
        <f>E6*G2</f>
        <v>3111.75515</v>
      </c>
      <c r="M6" s="24">
        <f>F6*G2</f>
        <v>4445.65744</v>
      </c>
      <c r="N6" s="24">
        <f>G6*G2</f>
        <v>4665.0694999999996</v>
      </c>
    </row>
    <row r="7" spans="3:14" ht="17.25" thickBot="1">
      <c r="C7" s="19" t="s">
        <v>86</v>
      </c>
      <c r="D7" s="19">
        <v>15</v>
      </c>
      <c r="E7" s="19">
        <v>2.8359999999999999</v>
      </c>
      <c r="F7" s="19">
        <v>4.05</v>
      </c>
      <c r="G7" s="19">
        <v>4.3540000000000001</v>
      </c>
      <c r="J7" s="22" t="s">
        <v>86</v>
      </c>
      <c r="K7" s="23">
        <v>15</v>
      </c>
      <c r="L7" s="24">
        <f>E7*G2</f>
        <v>2907.7224399999996</v>
      </c>
      <c r="M7" s="24">
        <f>F7*G2</f>
        <v>4152.4245000000001</v>
      </c>
      <c r="N7" s="24">
        <f>G7*G2</f>
        <v>4464.1126599999998</v>
      </c>
    </row>
    <row r="8" spans="3:14" ht="17.25" thickBot="1">
      <c r="C8" s="19" t="s">
        <v>87</v>
      </c>
      <c r="D8" s="19">
        <v>14</v>
      </c>
      <c r="E8" s="19">
        <v>2.3690000000000002</v>
      </c>
      <c r="F8" s="19">
        <v>3.3849999999999998</v>
      </c>
      <c r="G8" s="19">
        <v>4.0620000000000003</v>
      </c>
      <c r="J8" s="22" t="s">
        <v>87</v>
      </c>
      <c r="K8" s="23">
        <v>14</v>
      </c>
      <c r="L8" s="24">
        <f>E8*G2</f>
        <v>2428.91201</v>
      </c>
      <c r="M8" s="24">
        <f>F8*G2</f>
        <v>3470.6066499999997</v>
      </c>
      <c r="N8" s="24">
        <f>G8*G2</f>
        <v>4164.7279800000006</v>
      </c>
    </row>
    <row r="9" spans="3:14" ht="17.25" thickBot="1">
      <c r="C9" s="19" t="s">
        <v>88</v>
      </c>
      <c r="D9" s="19">
        <v>13</v>
      </c>
      <c r="E9" s="19">
        <v>1.911</v>
      </c>
      <c r="F9" s="19">
        <v>2.73</v>
      </c>
      <c r="G9" s="19">
        <v>3.2759999999999998</v>
      </c>
      <c r="J9" s="22" t="s">
        <v>88</v>
      </c>
      <c r="K9" s="23">
        <v>13</v>
      </c>
      <c r="L9" s="24">
        <f>E9*G2</f>
        <v>1959.3291899999999</v>
      </c>
      <c r="M9" s="24">
        <f>F9*G2</f>
        <v>2799.0416999999998</v>
      </c>
      <c r="N9" s="24">
        <f>G9*G2</f>
        <v>3358.8500399999998</v>
      </c>
    </row>
    <row r="10" spans="3:14" ht="17.25" thickBot="1">
      <c r="C10" s="19" t="s">
        <v>89</v>
      </c>
      <c r="D10" s="19">
        <v>12</v>
      </c>
      <c r="E10" s="19">
        <v>1.5349999999999999</v>
      </c>
      <c r="F10" s="19">
        <v>2.194</v>
      </c>
      <c r="G10" s="19">
        <v>2.7429999999999999</v>
      </c>
      <c r="J10" s="22" t="s">
        <v>89</v>
      </c>
      <c r="K10" s="23">
        <v>12</v>
      </c>
      <c r="L10" s="24">
        <f>E10*G2</f>
        <v>1573.8201499999998</v>
      </c>
      <c r="M10" s="24">
        <f>F10*G2</f>
        <v>2249.4862599999997</v>
      </c>
      <c r="N10" s="24">
        <f>G10*G2</f>
        <v>2812.3704699999998</v>
      </c>
    </row>
    <row r="11" spans="3:14" ht="17.25" thickBot="1">
      <c r="C11" s="19" t="s">
        <v>90</v>
      </c>
      <c r="D11" s="19">
        <v>11</v>
      </c>
      <c r="E11" s="19">
        <v>1.23</v>
      </c>
      <c r="F11" s="19">
        <v>1.7569999999999999</v>
      </c>
      <c r="G11" s="19">
        <v>2.1970000000000001</v>
      </c>
      <c r="J11" s="22" t="s">
        <v>90</v>
      </c>
      <c r="K11" s="23">
        <v>11</v>
      </c>
      <c r="L11" s="24">
        <f>E11*G2</f>
        <v>1261.1067</v>
      </c>
      <c r="M11" s="24">
        <f>F11*G2</f>
        <v>1801.4345299999998</v>
      </c>
      <c r="N11" s="24">
        <f>G11*G2</f>
        <v>2252.5621299999998</v>
      </c>
    </row>
    <row r="12" spans="3:14" ht="17.25" thickBot="1">
      <c r="C12" s="19" t="s">
        <v>91</v>
      </c>
      <c r="D12" s="19">
        <v>10</v>
      </c>
      <c r="E12" s="19">
        <v>1.0169999999999999</v>
      </c>
      <c r="F12" s="19">
        <v>1.4530000000000001</v>
      </c>
      <c r="G12" s="19">
        <v>1.8169999999999999</v>
      </c>
      <c r="J12" s="22" t="s">
        <v>91</v>
      </c>
      <c r="K12" s="23">
        <v>10</v>
      </c>
      <c r="L12" s="24">
        <f>E12*G2</f>
        <v>1042.71993</v>
      </c>
      <c r="M12" s="24">
        <f>F12*G2</f>
        <v>1489.7463700000001</v>
      </c>
      <c r="N12" s="24">
        <f>G12*G2</f>
        <v>1862.9519299999999</v>
      </c>
    </row>
    <row r="13" spans="3:14" ht="17.25" thickBot="1">
      <c r="C13" s="19" t="s">
        <v>92</v>
      </c>
      <c r="D13" s="19">
        <v>9</v>
      </c>
      <c r="E13" s="19">
        <v>0.85</v>
      </c>
      <c r="F13" s="19">
        <v>1.2150000000000001</v>
      </c>
      <c r="G13" s="19">
        <v>1.579</v>
      </c>
      <c r="J13" s="22" t="s">
        <v>92</v>
      </c>
      <c r="K13" s="23">
        <v>9</v>
      </c>
      <c r="L13" s="24">
        <f>E13*G2</f>
        <v>871.49649999999997</v>
      </c>
      <c r="M13" s="24">
        <f>F13*G2</f>
        <v>1245.7273500000001</v>
      </c>
      <c r="N13" s="24">
        <f>G13*G2</f>
        <v>1618.93291</v>
      </c>
    </row>
    <row r="14" spans="3:14" ht="17.25" thickBot="1">
      <c r="C14" s="19" t="s">
        <v>93</v>
      </c>
      <c r="D14" s="19">
        <v>8</v>
      </c>
      <c r="E14" s="19">
        <v>0.79600000000000004</v>
      </c>
      <c r="F14" s="19">
        <v>1.137</v>
      </c>
      <c r="G14" s="19">
        <v>1.4790000000000001</v>
      </c>
      <c r="J14" s="22" t="s">
        <v>93</v>
      </c>
      <c r="K14" s="23">
        <v>8</v>
      </c>
      <c r="L14" s="24">
        <f>E14*G2</f>
        <v>816.13084000000003</v>
      </c>
      <c r="M14" s="24">
        <f>F14*G2</f>
        <v>1165.7547299999999</v>
      </c>
      <c r="N14" s="24">
        <f>G14*G2</f>
        <v>1516.40391</v>
      </c>
    </row>
    <row r="15" spans="3:14" ht="17.25" thickBot="1">
      <c r="C15" s="19" t="s">
        <v>94</v>
      </c>
      <c r="D15" s="19">
        <v>7</v>
      </c>
      <c r="E15" s="19">
        <v>0.66600000000000004</v>
      </c>
      <c r="F15" s="19">
        <v>0.95</v>
      </c>
      <c r="G15" s="19">
        <v>1.236</v>
      </c>
      <c r="J15" s="22" t="s">
        <v>94</v>
      </c>
      <c r="K15" s="23">
        <v>7</v>
      </c>
      <c r="L15" s="24">
        <f>E15*G2</f>
        <v>682.84314000000006</v>
      </c>
      <c r="M15" s="24">
        <f>F15*G2</f>
        <v>974.02549999999997</v>
      </c>
      <c r="N15" s="24">
        <f>G15*G2</f>
        <v>1267.2584399999998</v>
      </c>
    </row>
    <row r="16" spans="3:14" ht="17.25" thickBot="1">
      <c r="C16" s="19" t="s">
        <v>95</v>
      </c>
      <c r="D16" s="19">
        <v>6</v>
      </c>
      <c r="E16" s="19">
        <v>0.623</v>
      </c>
      <c r="F16" s="19">
        <v>0.89</v>
      </c>
      <c r="G16" s="19">
        <v>1.1559999999999999</v>
      </c>
      <c r="J16" s="22" t="s">
        <v>95</v>
      </c>
      <c r="K16" s="23">
        <v>6</v>
      </c>
      <c r="L16" s="24">
        <f>E16*G2</f>
        <v>638.75567000000001</v>
      </c>
      <c r="M16" s="24">
        <f>F16*G2</f>
        <v>912.50810000000001</v>
      </c>
      <c r="N16" s="24">
        <f>G16*G2</f>
        <v>1185.23524</v>
      </c>
    </row>
    <row r="17" spans="3:14" ht="17.25" thickBot="1">
      <c r="C17" s="19" t="s">
        <v>96</v>
      </c>
      <c r="D17" s="19">
        <v>5</v>
      </c>
      <c r="E17" s="19">
        <v>0.58199999999999996</v>
      </c>
      <c r="F17" s="19">
        <v>0.83199999999999996</v>
      </c>
      <c r="G17" s="19">
        <v>1.08</v>
      </c>
      <c r="J17" s="22" t="s">
        <v>96</v>
      </c>
      <c r="K17" s="23">
        <v>5</v>
      </c>
      <c r="L17" s="24">
        <f>E17*G2</f>
        <v>596.71877999999992</v>
      </c>
      <c r="M17" s="24">
        <f>F17*G2</f>
        <v>853.04127999999992</v>
      </c>
      <c r="N17" s="24">
        <f>G17*G2</f>
        <v>1107.3132000000001</v>
      </c>
    </row>
    <row r="18" spans="3:14" ht="17.25" thickBot="1">
      <c r="C18" s="19" t="s">
        <v>97</v>
      </c>
      <c r="D18" s="19">
        <v>4</v>
      </c>
      <c r="E18" s="19">
        <v>0.56999999999999995</v>
      </c>
      <c r="F18" s="19">
        <v>0.81399999999999995</v>
      </c>
      <c r="G18" s="19">
        <v>1.0589999999999999</v>
      </c>
      <c r="J18" s="22" t="s">
        <v>97</v>
      </c>
      <c r="K18" s="23">
        <v>4</v>
      </c>
      <c r="L18" s="24">
        <f>E18*G2</f>
        <v>584.41529999999989</v>
      </c>
      <c r="M18" s="24">
        <f>F18*G2</f>
        <v>834.58605999999986</v>
      </c>
      <c r="N18" s="24">
        <f>G18*G2</f>
        <v>1085.7821099999999</v>
      </c>
    </row>
    <row r="19" spans="3:14" ht="17.25" thickBot="1">
      <c r="C19" s="19" t="s">
        <v>98</v>
      </c>
      <c r="D19" s="19">
        <v>3</v>
      </c>
      <c r="E19" s="19">
        <v>0.441</v>
      </c>
      <c r="F19" s="19">
        <v>0.59199999999999997</v>
      </c>
      <c r="G19" s="19">
        <v>0.76900000000000002</v>
      </c>
      <c r="J19" s="22" t="s">
        <v>98</v>
      </c>
      <c r="K19" s="23">
        <v>3</v>
      </c>
      <c r="L19" s="24">
        <f>E19*G2</f>
        <v>452.15289000000001</v>
      </c>
      <c r="M19" s="24">
        <f>F19*G2</f>
        <v>606.97167999999999</v>
      </c>
      <c r="N19" s="24">
        <f>G19*G2</f>
        <v>788.44800999999995</v>
      </c>
    </row>
    <row r="20" spans="3:14" ht="17.25" thickBot="1">
      <c r="C20" s="19" t="s">
        <v>99</v>
      </c>
      <c r="D20" s="19">
        <v>2</v>
      </c>
      <c r="E20" s="19">
        <v>0.441</v>
      </c>
      <c r="F20" s="19">
        <v>0.58099999999999996</v>
      </c>
      <c r="G20" s="19">
        <v>0.755</v>
      </c>
      <c r="J20" s="22" t="s">
        <v>99</v>
      </c>
      <c r="K20" s="23">
        <v>2</v>
      </c>
      <c r="L20" s="24">
        <f>E20*G2</f>
        <v>452.15289000000001</v>
      </c>
      <c r="M20" s="24">
        <f>F20*G2</f>
        <v>595.69348999999988</v>
      </c>
      <c r="N20" s="24">
        <f>G20*G2</f>
        <v>774.09394999999995</v>
      </c>
    </row>
    <row r="21" spans="3:14" ht="17.25" thickBot="1">
      <c r="C21" s="19" t="s">
        <v>100</v>
      </c>
      <c r="D21" s="19">
        <v>1</v>
      </c>
      <c r="E21" s="19">
        <v>0.441</v>
      </c>
      <c r="F21" s="19">
        <v>0.56200000000000006</v>
      </c>
      <c r="G21" s="19">
        <v>0.73099999999999998</v>
      </c>
      <c r="J21" s="22" t="s">
        <v>100</v>
      </c>
      <c r="K21" s="23">
        <v>1</v>
      </c>
      <c r="L21" s="24">
        <f>E21*G2</f>
        <v>452.15289000000001</v>
      </c>
      <c r="M21" s="24">
        <f>F21*G2</f>
        <v>576.21298000000002</v>
      </c>
      <c r="N21" s="24">
        <f>G21*G2</f>
        <v>749.48698999999999</v>
      </c>
    </row>
  </sheetData>
  <mergeCells count="4">
    <mergeCell ref="D4:D5"/>
    <mergeCell ref="E4:G4"/>
    <mergeCell ref="K4:K5"/>
    <mergeCell ref="L4:N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B1:P15"/>
  <sheetViews>
    <sheetView tabSelected="1" view="pageLayout" topLeftCell="G1" zoomScale="90" zoomScaleNormal="90" zoomScalePageLayoutView="90" workbookViewId="0">
      <selection activeCell="M3" sqref="M3:P3"/>
    </sheetView>
  </sheetViews>
  <sheetFormatPr defaultColWidth="11.42578125" defaultRowHeight="15"/>
  <cols>
    <col min="1" max="1" width="3.140625" style="2" customWidth="1"/>
    <col min="2" max="2" width="16.42578125" style="38" customWidth="1"/>
    <col min="3" max="3" width="12.85546875" style="38" customWidth="1"/>
    <col min="4" max="6" width="11.42578125" style="38"/>
    <col min="7" max="7" width="8" style="38" customWidth="1"/>
    <col min="8" max="8" width="11.85546875" style="38" customWidth="1"/>
    <col min="9" max="9" width="10" style="38" customWidth="1"/>
    <col min="10" max="10" width="10.42578125" style="38" customWidth="1"/>
    <col min="11" max="11" width="14.42578125" style="38" customWidth="1"/>
    <col min="12" max="12" width="15.140625" style="38" customWidth="1"/>
    <col min="13" max="13" width="12.7109375" style="38" customWidth="1"/>
    <col min="14" max="14" width="10.42578125" style="2" customWidth="1"/>
    <col min="15" max="15" width="10.7109375" style="2" customWidth="1"/>
    <col min="16" max="16" width="13.7109375" style="2" customWidth="1"/>
    <col min="17" max="16384" width="11.42578125" style="2"/>
  </cols>
  <sheetData>
    <row r="1" spans="2:16">
      <c r="M1" s="60" t="s">
        <v>116</v>
      </c>
      <c r="N1" s="60"/>
      <c r="O1" s="60"/>
      <c r="P1" s="60"/>
    </row>
    <row r="2" spans="2:16">
      <c r="M2" s="60" t="s">
        <v>117</v>
      </c>
      <c r="N2" s="60"/>
      <c r="O2" s="60"/>
      <c r="P2" s="60"/>
    </row>
    <row r="3" spans="2:16">
      <c r="M3" s="60" t="s">
        <v>118</v>
      </c>
      <c r="N3" s="60"/>
      <c r="O3" s="60"/>
      <c r="P3" s="60"/>
    </row>
    <row r="4" spans="2:16" ht="26.25">
      <c r="B4" s="39" t="s">
        <v>108</v>
      </c>
      <c r="C4" s="39"/>
      <c r="D4" s="39"/>
      <c r="E4" s="39"/>
      <c r="F4" s="39"/>
      <c r="G4" s="39"/>
      <c r="H4" s="39"/>
      <c r="I4" s="39"/>
      <c r="J4" s="39"/>
      <c r="K4" s="39"/>
      <c r="L4" s="39"/>
      <c r="M4" s="39"/>
      <c r="N4" s="37"/>
      <c r="O4" s="37"/>
      <c r="P4" s="37"/>
    </row>
    <row r="5" spans="2:16" ht="252">
      <c r="B5" s="35" t="s">
        <v>115</v>
      </c>
      <c r="C5" s="35" t="s">
        <v>101</v>
      </c>
      <c r="D5" s="35" t="s">
        <v>102</v>
      </c>
      <c r="E5" s="35" t="s">
        <v>103</v>
      </c>
      <c r="F5" s="35" t="s">
        <v>104</v>
      </c>
      <c r="G5" s="35" t="s">
        <v>105</v>
      </c>
      <c r="H5" s="35" t="s">
        <v>106</v>
      </c>
      <c r="I5" s="35" t="s">
        <v>80</v>
      </c>
      <c r="J5" s="35" t="s">
        <v>109</v>
      </c>
      <c r="K5" s="36" t="s">
        <v>113</v>
      </c>
      <c r="L5" s="36" t="s">
        <v>112</v>
      </c>
      <c r="M5" s="36" t="s">
        <v>114</v>
      </c>
      <c r="N5" s="32" t="s">
        <v>111</v>
      </c>
      <c r="O5" s="32" t="s">
        <v>107</v>
      </c>
      <c r="P5" s="32" t="s">
        <v>110</v>
      </c>
    </row>
    <row r="6" spans="2:16">
      <c r="B6" s="33"/>
      <c r="C6" s="33"/>
      <c r="D6" s="33"/>
      <c r="E6" s="33"/>
      <c r="F6" s="33"/>
      <c r="G6" s="34"/>
      <c r="H6" s="34"/>
      <c r="I6" s="34"/>
      <c r="J6" s="33"/>
      <c r="K6" s="33"/>
      <c r="L6" s="33"/>
      <c r="M6" s="33"/>
      <c r="N6" s="31"/>
      <c r="O6" s="25"/>
      <c r="P6" s="30"/>
    </row>
    <row r="7" spans="2:16">
      <c r="B7" s="33"/>
      <c r="C7" s="33"/>
      <c r="D7" s="33"/>
      <c r="E7" s="33"/>
      <c r="F7" s="33"/>
      <c r="G7" s="33"/>
      <c r="H7" s="33"/>
      <c r="I7" s="33"/>
      <c r="J7" s="33"/>
      <c r="K7" s="33"/>
      <c r="L7" s="33"/>
      <c r="M7" s="33"/>
      <c r="N7" s="31"/>
      <c r="O7" s="25"/>
      <c r="P7" s="30"/>
    </row>
    <row r="8" spans="2:16" ht="27" customHeight="1">
      <c r="B8" s="33"/>
      <c r="C8" s="33"/>
      <c r="D8" s="33"/>
      <c r="E8" s="33"/>
      <c r="F8" s="33"/>
      <c r="G8" s="33"/>
      <c r="H8" s="33"/>
      <c r="I8" s="33"/>
      <c r="J8" s="33"/>
      <c r="K8" s="33"/>
      <c r="L8" s="33"/>
      <c r="M8" s="33"/>
      <c r="N8" s="31"/>
      <c r="O8" s="25"/>
      <c r="P8" s="30"/>
    </row>
    <row r="9" spans="2:16" ht="15.75">
      <c r="B9" s="33"/>
      <c r="C9" s="33"/>
      <c r="D9" s="33"/>
      <c r="E9" s="33"/>
      <c r="F9" s="33"/>
      <c r="G9" s="33"/>
      <c r="H9" s="33"/>
      <c r="I9" s="40"/>
      <c r="J9" s="41"/>
      <c r="K9" s="33"/>
      <c r="L9" s="33"/>
      <c r="M9" s="33"/>
      <c r="N9" s="31"/>
      <c r="O9" s="25"/>
      <c r="P9" s="30"/>
    </row>
    <row r="10" spans="2:16" ht="15.75">
      <c r="B10" s="33"/>
      <c r="C10" s="33"/>
      <c r="D10" s="33"/>
      <c r="E10" s="33"/>
      <c r="F10" s="33"/>
      <c r="G10" s="33"/>
      <c r="H10" s="33"/>
      <c r="I10" s="40"/>
      <c r="J10" s="41"/>
      <c r="K10" s="33"/>
      <c r="L10" s="33"/>
      <c r="M10" s="33"/>
      <c r="N10" s="31"/>
      <c r="O10" s="25"/>
      <c r="P10" s="30"/>
    </row>
    <row r="11" spans="2:16" ht="15.75">
      <c r="B11" s="33"/>
      <c r="C11" s="33"/>
      <c r="D11" s="33"/>
      <c r="E11" s="33"/>
      <c r="F11" s="33"/>
      <c r="G11" s="33"/>
      <c r="H11" s="33"/>
      <c r="I11" s="40"/>
      <c r="J11" s="41"/>
      <c r="K11" s="33"/>
      <c r="L11" s="33"/>
      <c r="M11" s="33"/>
      <c r="N11" s="31"/>
      <c r="O11" s="25"/>
      <c r="P11" s="30"/>
    </row>
    <row r="12" spans="2:16" ht="15.75">
      <c r="B12" s="33"/>
      <c r="C12" s="33"/>
      <c r="D12" s="33"/>
      <c r="E12" s="33"/>
      <c r="F12" s="33"/>
      <c r="G12" s="33"/>
      <c r="H12" s="33"/>
      <c r="I12" s="40"/>
      <c r="J12" s="41"/>
      <c r="K12" s="33"/>
      <c r="L12" s="33"/>
      <c r="M12" s="33"/>
      <c r="N12" s="31"/>
      <c r="O12" s="25"/>
      <c r="P12" s="30"/>
    </row>
    <row r="13" spans="2:16" ht="15.75">
      <c r="B13" s="33"/>
      <c r="C13" s="33"/>
      <c r="D13" s="33"/>
      <c r="E13" s="33"/>
      <c r="F13" s="33"/>
      <c r="G13" s="33"/>
      <c r="H13" s="33"/>
      <c r="I13" s="40"/>
      <c r="J13" s="41"/>
      <c r="K13" s="33"/>
      <c r="L13" s="33"/>
      <c r="M13" s="33"/>
      <c r="N13" s="31"/>
      <c r="O13" s="25"/>
      <c r="P13" s="30"/>
    </row>
    <row r="14" spans="2:16" ht="15.75">
      <c r="B14" s="33"/>
      <c r="C14" s="33"/>
      <c r="D14" s="33"/>
      <c r="E14" s="33"/>
      <c r="F14" s="33"/>
      <c r="G14" s="33"/>
      <c r="H14" s="33"/>
      <c r="I14" s="40"/>
      <c r="J14" s="41"/>
      <c r="K14" s="33"/>
      <c r="L14" s="33"/>
      <c r="M14" s="33"/>
      <c r="N14" s="31"/>
      <c r="O14" s="25"/>
      <c r="P14" s="30"/>
    </row>
    <row r="15" spans="2:16" ht="15.75">
      <c r="B15" s="33"/>
      <c r="C15" s="33"/>
      <c r="D15" s="33"/>
      <c r="E15" s="33"/>
      <c r="F15" s="33"/>
      <c r="G15" s="33"/>
      <c r="H15" s="33"/>
      <c r="I15" s="40"/>
      <c r="J15" s="41"/>
      <c r="K15" s="33"/>
      <c r="L15" s="33"/>
      <c r="M15" s="33"/>
      <c r="N15" s="31"/>
      <c r="O15" s="25"/>
      <c r="P15" s="30"/>
    </row>
  </sheetData>
  <sheetProtection formatCells="0" formatColumns="0" formatRows="0" insertRows="0" deleteRows="0" selectLockedCells="1" sort="0" autoFilter="0"/>
  <autoFilter ref="B5:P5" xr:uid="{00000000-0001-0000-0400-000000000000}"/>
  <mergeCells count="3">
    <mergeCell ref="M1:P1"/>
    <mergeCell ref="M2:P2"/>
    <mergeCell ref="M3:P3"/>
  </mergeCells>
  <dataValidations count="2">
    <dataValidation type="list" allowBlank="1" showInputMessage="1" showErrorMessage="1" sqref="M6:M15 K6:K15" xr:uid="{00000000-0002-0000-0400-000000000000}">
      <formula1>#REF!</formula1>
    </dataValidation>
    <dataValidation type="list" allowBlank="1" showInputMessage="1" showErrorMessage="1" sqref="L6:L15" xr:uid="{00000000-0002-0000-0400-000001000000}">
      <formula1>#REF!</formula1>
    </dataValidation>
  </dataValidations>
  <pageMargins left="0.70866141732283472" right="0.70866141732283472" top="0.74803149606299213" bottom="0.74803149606299213" header="0.31496062992125984" footer="0.31496062992125984"/>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M21"/>
  <sheetViews>
    <sheetView workbookViewId="0">
      <selection activeCell="H15" sqref="H15"/>
    </sheetView>
  </sheetViews>
  <sheetFormatPr defaultColWidth="8.85546875" defaultRowHeight="15"/>
  <sheetData>
    <row r="2" spans="2:13">
      <c r="L2">
        <v>1058.0999999999999</v>
      </c>
    </row>
    <row r="3" spans="2:13" ht="15.75" thickBot="1"/>
    <row r="4" spans="2:13" ht="20.45" customHeight="1" thickBot="1">
      <c r="B4" s="26" t="s">
        <v>78</v>
      </c>
      <c r="C4" s="61" t="s">
        <v>80</v>
      </c>
      <c r="D4" s="63" t="s">
        <v>81</v>
      </c>
      <c r="E4" s="64"/>
      <c r="F4" s="65"/>
      <c r="I4" s="26" t="s">
        <v>78</v>
      </c>
      <c r="J4" s="61" t="s">
        <v>80</v>
      </c>
      <c r="K4" s="63" t="s">
        <v>81</v>
      </c>
      <c r="L4" s="64"/>
      <c r="M4" s="65"/>
    </row>
    <row r="5" spans="2:13" ht="23.25" thickBot="1">
      <c r="B5" s="27" t="s">
        <v>79</v>
      </c>
      <c r="C5" s="62"/>
      <c r="D5" s="28" t="s">
        <v>82</v>
      </c>
      <c r="E5" s="28" t="s">
        <v>83</v>
      </c>
      <c r="F5" s="28" t="s">
        <v>84</v>
      </c>
      <c r="I5" s="27" t="s">
        <v>79</v>
      </c>
      <c r="J5" s="62"/>
      <c r="K5" s="28" t="s">
        <v>82</v>
      </c>
      <c r="L5" s="28" t="s">
        <v>83</v>
      </c>
      <c r="M5" s="28" t="s">
        <v>84</v>
      </c>
    </row>
    <row r="6" spans="2:13" ht="15.75" thickBot="1">
      <c r="B6" s="28" t="s">
        <v>85</v>
      </c>
      <c r="C6" s="28">
        <v>16</v>
      </c>
      <c r="D6" s="28">
        <v>3.0350000000000001</v>
      </c>
      <c r="E6" s="28">
        <v>4.3360000000000003</v>
      </c>
      <c r="F6" s="28">
        <v>4.55</v>
      </c>
      <c r="I6" s="28" t="s">
        <v>85</v>
      </c>
      <c r="J6" s="28">
        <v>16</v>
      </c>
      <c r="K6" s="29">
        <f>D6*L2</f>
        <v>3211.3334999999997</v>
      </c>
      <c r="L6" s="29">
        <f>E6*L2</f>
        <v>4587.9215999999997</v>
      </c>
      <c r="M6" s="29">
        <f>F6*L2</f>
        <v>4814.3549999999996</v>
      </c>
    </row>
    <row r="7" spans="2:13" ht="15.75" thickBot="1">
      <c r="B7" s="28" t="s">
        <v>86</v>
      </c>
      <c r="C7" s="28">
        <v>15</v>
      </c>
      <c r="D7" s="28">
        <v>2.8359999999999999</v>
      </c>
      <c r="E7" s="28">
        <v>4.05</v>
      </c>
      <c r="F7" s="28">
        <v>4.3540000000000001</v>
      </c>
      <c r="I7" s="28" t="s">
        <v>86</v>
      </c>
      <c r="J7" s="28">
        <v>15</v>
      </c>
      <c r="K7" s="29">
        <f>D7*L2</f>
        <v>3000.7715999999996</v>
      </c>
      <c r="L7" s="29">
        <f>E7*L2</f>
        <v>4285.3049999999994</v>
      </c>
      <c r="M7" s="29">
        <f>F7*L2</f>
        <v>4606.9673999999995</v>
      </c>
    </row>
    <row r="8" spans="2:13" ht="15.75" thickBot="1">
      <c r="B8" s="28" t="s">
        <v>87</v>
      </c>
      <c r="C8" s="28">
        <v>14</v>
      </c>
      <c r="D8" s="28">
        <v>2.3690000000000002</v>
      </c>
      <c r="E8" s="28">
        <v>3.3849999999999998</v>
      </c>
      <c r="F8" s="28">
        <v>4.0620000000000003</v>
      </c>
      <c r="I8" s="28" t="s">
        <v>87</v>
      </c>
      <c r="J8" s="28">
        <v>14</v>
      </c>
      <c r="K8" s="29">
        <f>D8*L2</f>
        <v>2506.6388999999999</v>
      </c>
      <c r="L8" s="29">
        <f>E8*L2</f>
        <v>3581.6684999999993</v>
      </c>
      <c r="M8" s="29">
        <f>F8*L2</f>
        <v>4298.0021999999999</v>
      </c>
    </row>
    <row r="9" spans="2:13" ht="15.75" thickBot="1">
      <c r="B9" s="28" t="s">
        <v>88</v>
      </c>
      <c r="C9" s="28">
        <v>13</v>
      </c>
      <c r="D9" s="28">
        <v>1.911</v>
      </c>
      <c r="E9" s="28">
        <v>2.73</v>
      </c>
      <c r="F9" s="28">
        <v>3.2759999999999998</v>
      </c>
      <c r="I9" s="28" t="s">
        <v>88</v>
      </c>
      <c r="J9" s="28">
        <v>13</v>
      </c>
      <c r="K9" s="29">
        <f>D9*L2</f>
        <v>2022.0291</v>
      </c>
      <c r="L9" s="29">
        <f>E9*L2</f>
        <v>2888.6129999999998</v>
      </c>
      <c r="M9" s="29">
        <f>F9*L2</f>
        <v>3466.3355999999994</v>
      </c>
    </row>
    <row r="10" spans="2:13" ht="15.75" thickBot="1">
      <c r="B10" s="28" t="s">
        <v>89</v>
      </c>
      <c r="C10" s="28">
        <v>12</v>
      </c>
      <c r="D10" s="28">
        <v>1.5349999999999999</v>
      </c>
      <c r="E10" s="28">
        <v>2.194</v>
      </c>
      <c r="F10" s="28">
        <v>2.7429999999999999</v>
      </c>
      <c r="I10" s="28" t="s">
        <v>89</v>
      </c>
      <c r="J10" s="28">
        <v>12</v>
      </c>
      <c r="K10" s="29">
        <f>D10*L2</f>
        <v>1624.1834999999999</v>
      </c>
      <c r="L10" s="29">
        <f>E10*L2</f>
        <v>2321.4713999999999</v>
      </c>
      <c r="M10" s="29">
        <f>F10*L2</f>
        <v>2902.3682999999996</v>
      </c>
    </row>
    <row r="11" spans="2:13" ht="15.75" thickBot="1">
      <c r="B11" s="28" t="s">
        <v>90</v>
      </c>
      <c r="C11" s="28">
        <v>11</v>
      </c>
      <c r="D11" s="28">
        <v>1.23</v>
      </c>
      <c r="E11" s="28">
        <v>1.7569999999999999</v>
      </c>
      <c r="F11" s="28">
        <v>2.1970000000000001</v>
      </c>
      <c r="I11" s="28" t="s">
        <v>90</v>
      </c>
      <c r="J11" s="28">
        <v>11</v>
      </c>
      <c r="K11" s="29">
        <f>D11*L2</f>
        <v>1301.463</v>
      </c>
      <c r="L11" s="29">
        <f>E11*L2</f>
        <v>1859.0816999999997</v>
      </c>
      <c r="M11" s="29">
        <f>F11*L2</f>
        <v>2324.6457</v>
      </c>
    </row>
    <row r="12" spans="2:13" ht="15.75" thickBot="1">
      <c r="B12" s="28" t="s">
        <v>91</v>
      </c>
      <c r="C12" s="28">
        <v>10</v>
      </c>
      <c r="D12" s="28">
        <v>1.0169999999999999</v>
      </c>
      <c r="E12" s="28">
        <v>1.4530000000000001</v>
      </c>
      <c r="F12" s="28">
        <v>1.8169999999999999</v>
      </c>
      <c r="I12" s="28" t="s">
        <v>91</v>
      </c>
      <c r="J12" s="28">
        <v>10</v>
      </c>
      <c r="K12" s="29">
        <f>D12*L2</f>
        <v>1076.0876999999998</v>
      </c>
      <c r="L12" s="29">
        <f>E12*L2</f>
        <v>1537.4193</v>
      </c>
      <c r="M12" s="29">
        <f>F12*L2</f>
        <v>1922.5676999999998</v>
      </c>
    </row>
    <row r="13" spans="2:13" ht="15.75" thickBot="1">
      <c r="B13" s="28" t="s">
        <v>92</v>
      </c>
      <c r="C13" s="28">
        <v>9</v>
      </c>
      <c r="D13" s="28">
        <v>0.85</v>
      </c>
      <c r="E13" s="28">
        <v>1.2150000000000001</v>
      </c>
      <c r="F13" s="28">
        <v>1.579</v>
      </c>
      <c r="I13" s="28" t="s">
        <v>92</v>
      </c>
      <c r="J13" s="28">
        <v>9</v>
      </c>
      <c r="K13" s="29">
        <f>D13*L2</f>
        <v>899.38499999999988</v>
      </c>
      <c r="L13" s="29">
        <f>E13*L2</f>
        <v>1285.5915</v>
      </c>
      <c r="M13" s="29">
        <f>F13*L2</f>
        <v>1670.7398999999998</v>
      </c>
    </row>
    <row r="14" spans="2:13" ht="15.75" thickBot="1">
      <c r="B14" s="28" t="s">
        <v>93</v>
      </c>
      <c r="C14" s="28">
        <v>8</v>
      </c>
      <c r="D14" s="28">
        <v>0.79600000000000004</v>
      </c>
      <c r="E14" s="28">
        <v>1.137</v>
      </c>
      <c r="F14" s="28">
        <v>1.4790000000000001</v>
      </c>
      <c r="I14" s="28" t="s">
        <v>93</v>
      </c>
      <c r="J14" s="28">
        <v>8</v>
      </c>
      <c r="K14" s="29">
        <f>D14*L2</f>
        <v>842.24759999999992</v>
      </c>
      <c r="L14" s="29">
        <f>E14*L2</f>
        <v>1203.0597</v>
      </c>
      <c r="M14" s="29">
        <f>F14*L2</f>
        <v>1564.9298999999999</v>
      </c>
    </row>
    <row r="15" spans="2:13" ht="15.75" thickBot="1">
      <c r="B15" s="28" t="s">
        <v>94</v>
      </c>
      <c r="C15" s="28">
        <v>7</v>
      </c>
      <c r="D15" s="28">
        <v>0.66600000000000004</v>
      </c>
      <c r="E15" s="28">
        <v>0.95</v>
      </c>
      <c r="F15" s="28">
        <v>1.236</v>
      </c>
      <c r="I15" s="28" t="s">
        <v>94</v>
      </c>
      <c r="J15" s="28">
        <v>7</v>
      </c>
      <c r="K15" s="29">
        <f>D15*L2</f>
        <v>704.69459999999992</v>
      </c>
      <c r="L15" s="29">
        <f>E15*L2</f>
        <v>1005.1949999999998</v>
      </c>
      <c r="M15" s="29">
        <f>F15*L2</f>
        <v>1307.8115999999998</v>
      </c>
    </row>
    <row r="16" spans="2:13" ht="15.75" thickBot="1">
      <c r="B16" s="28" t="s">
        <v>95</v>
      </c>
      <c r="C16" s="28">
        <v>6</v>
      </c>
      <c r="D16" s="28">
        <v>0.623</v>
      </c>
      <c r="E16" s="28">
        <v>0.89</v>
      </c>
      <c r="F16" s="28">
        <v>1.1559999999999999</v>
      </c>
      <c r="I16" s="28" t="s">
        <v>95</v>
      </c>
      <c r="J16" s="28">
        <v>6</v>
      </c>
      <c r="K16" s="29">
        <f>D16*L2</f>
        <v>659.19629999999995</v>
      </c>
      <c r="L16" s="29">
        <f>E16*L2</f>
        <v>941.70899999999995</v>
      </c>
      <c r="M16" s="29">
        <f>F16*L2</f>
        <v>1223.1635999999999</v>
      </c>
    </row>
    <row r="17" spans="2:13" ht="15.75" thickBot="1">
      <c r="B17" s="28" t="s">
        <v>96</v>
      </c>
      <c r="C17" s="28">
        <v>5</v>
      </c>
      <c r="D17" s="28">
        <v>0.58199999999999996</v>
      </c>
      <c r="E17" s="28">
        <v>0.83199999999999996</v>
      </c>
      <c r="F17" s="28">
        <v>1.08</v>
      </c>
      <c r="I17" s="28" t="s">
        <v>96</v>
      </c>
      <c r="J17" s="28">
        <v>5</v>
      </c>
      <c r="K17" s="29">
        <f>D17*L2</f>
        <v>615.81419999999991</v>
      </c>
      <c r="L17" s="29">
        <f>E17*L2</f>
        <v>880.33919999999989</v>
      </c>
      <c r="M17" s="29">
        <f>F17*L2</f>
        <v>1142.748</v>
      </c>
    </row>
    <row r="18" spans="2:13" ht="15.75" thickBot="1">
      <c r="B18" s="28" t="s">
        <v>97</v>
      </c>
      <c r="C18" s="28">
        <v>4</v>
      </c>
      <c r="D18" s="28">
        <v>0.56999999999999995</v>
      </c>
      <c r="E18" s="28">
        <v>0.81399999999999995</v>
      </c>
      <c r="F18" s="28">
        <v>1.0589999999999999</v>
      </c>
      <c r="I18" s="28" t="s">
        <v>97</v>
      </c>
      <c r="J18" s="28">
        <v>4</v>
      </c>
      <c r="K18" s="29">
        <f>D18*L2</f>
        <v>603.11699999999985</v>
      </c>
      <c r="L18" s="29">
        <f>E18*L2</f>
        <v>861.29339999999991</v>
      </c>
      <c r="M18" s="29">
        <f>F18*L2</f>
        <v>1120.5278999999998</v>
      </c>
    </row>
    <row r="19" spans="2:13" ht="15.75" thickBot="1">
      <c r="B19" s="28" t="s">
        <v>98</v>
      </c>
      <c r="C19" s="28">
        <v>3</v>
      </c>
      <c r="D19" s="28">
        <v>0.441</v>
      </c>
      <c r="E19" s="28">
        <v>0.59199999999999997</v>
      </c>
      <c r="F19" s="28">
        <v>0.76900000000000002</v>
      </c>
      <c r="I19" s="28" t="s">
        <v>98</v>
      </c>
      <c r="J19" s="28">
        <v>3</v>
      </c>
      <c r="K19" s="29">
        <f>D19*L2</f>
        <v>466.62209999999999</v>
      </c>
      <c r="L19" s="29">
        <f>E19*L2</f>
        <v>626.39519999999993</v>
      </c>
      <c r="M19" s="29">
        <f>F19*L2</f>
        <v>813.6789</v>
      </c>
    </row>
    <row r="20" spans="2:13" ht="15.75" thickBot="1">
      <c r="B20" s="28" t="s">
        <v>99</v>
      </c>
      <c r="C20" s="28">
        <v>2</v>
      </c>
      <c r="D20" s="28">
        <v>0.441</v>
      </c>
      <c r="E20" s="28">
        <v>0.58099999999999996</v>
      </c>
      <c r="F20" s="28">
        <v>0.755</v>
      </c>
      <c r="I20" s="28" t="s">
        <v>99</v>
      </c>
      <c r="J20" s="28">
        <v>2</v>
      </c>
      <c r="K20" s="29">
        <f>D20*L2</f>
        <v>466.62209999999999</v>
      </c>
      <c r="L20" s="29">
        <f>E20*L2</f>
        <v>614.75609999999995</v>
      </c>
      <c r="M20" s="29">
        <f>F20*L2</f>
        <v>798.86549999999988</v>
      </c>
    </row>
    <row r="21" spans="2:13" ht="15.75" thickBot="1">
      <c r="B21" s="28" t="s">
        <v>100</v>
      </c>
      <c r="C21" s="28">
        <v>1</v>
      </c>
      <c r="D21" s="28">
        <v>0.441</v>
      </c>
      <c r="E21" s="28">
        <v>0.56200000000000006</v>
      </c>
      <c r="F21" s="28">
        <v>0.73099999999999998</v>
      </c>
      <c r="I21" s="28" t="s">
        <v>100</v>
      </c>
      <c r="J21" s="28">
        <v>1</v>
      </c>
      <c r="K21" s="29">
        <f>D21*L2</f>
        <v>466.62209999999999</v>
      </c>
      <c r="L21" s="29">
        <f>E21*L2</f>
        <v>594.65219999999999</v>
      </c>
      <c r="M21" s="29">
        <f>F21*L2</f>
        <v>773.47109999999986</v>
      </c>
    </row>
  </sheetData>
  <mergeCells count="4">
    <mergeCell ref="C4:C5"/>
    <mergeCell ref="D4:F4"/>
    <mergeCell ref="J4:J5"/>
    <mergeCell ref="K4:M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kopējais</vt:lpstr>
      <vt:lpstr>pa amatiem</vt:lpstr>
      <vt:lpstr>Sheet1</vt:lpstr>
      <vt:lpstr>Kritēriju vērtējums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Laila Ruškule</dc:creator>
  <cp:lastModifiedBy>Anda Lisovska</cp:lastModifiedBy>
  <cp:lastPrinted>2023-01-23T12:15:58Z</cp:lastPrinted>
  <dcterms:created xsi:type="dcterms:W3CDTF">2019-03-27T09:42:11Z</dcterms:created>
  <dcterms:modified xsi:type="dcterms:W3CDTF">2023-01-26T13:39:06Z</dcterms:modified>
</cp:coreProperties>
</file>