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R:\domes_sede\projekti\Formatēts_2023_01_26\NOT01\"/>
    </mc:Choice>
  </mc:AlternateContent>
  <xr:revisionPtr revIDLastSave="0" documentId="13_ncr:1_{9B306285-6DF0-4ED3-8766-6454E33E290A}" xr6:coauthVersionLast="47" xr6:coauthVersionMax="47" xr10:uidLastSave="{00000000-0000-0000-0000-000000000000}"/>
  <bookViews>
    <workbookView xWindow="13455" yWindow="345" windowWidth="14565" windowHeight="15135" firstSheet="3" activeTab="3" xr2:uid="{00000000-000D-0000-FFFF-FFFF00000000}"/>
  </bookViews>
  <sheets>
    <sheet name="kopējais" sheetId="1" state="hidden" r:id="rId1"/>
    <sheet name="pa amatiem" sheetId="2" state="hidden" r:id="rId2"/>
    <sheet name="Sheet1" sheetId="5" state="hidden" r:id="rId3"/>
    <sheet name="Kritēriju vērtējums" sheetId="14" r:id="rId4"/>
    <sheet name="Sheet2" sheetId="8" state="hidden" r:id="rId5"/>
  </sheets>
  <definedNames>
    <definedName name="_xlnm._FilterDatabase" localSheetId="3" hidden="1">'Kritēriju vērtējums'!$B$5:$P$5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1" i="8" l="1"/>
  <c r="M20" i="8"/>
  <c r="M19" i="8"/>
  <c r="M18" i="8"/>
  <c r="M17" i="8"/>
  <c r="M16" i="8"/>
  <c r="M15" i="8"/>
  <c r="M14" i="8"/>
  <c r="M13" i="8"/>
  <c r="M12" i="8"/>
  <c r="M11" i="8"/>
  <c r="M10" i="8"/>
  <c r="M9" i="8"/>
  <c r="M8" i="8"/>
  <c r="L21" i="8"/>
  <c r="L20" i="8"/>
  <c r="L19" i="8"/>
  <c r="L18" i="8"/>
  <c r="L17" i="8"/>
  <c r="L16" i="8"/>
  <c r="L15" i="8"/>
  <c r="L14" i="8"/>
  <c r="L13" i="8"/>
  <c r="L12" i="8"/>
  <c r="L11" i="8"/>
  <c r="L10" i="8"/>
  <c r="L9" i="8"/>
  <c r="L8" i="8"/>
  <c r="M7" i="8"/>
  <c r="L7" i="8"/>
  <c r="M6" i="8"/>
  <c r="L6" i="8"/>
  <c r="K21" i="8"/>
  <c r="K20" i="8"/>
  <c r="K19" i="8"/>
  <c r="K18" i="8"/>
  <c r="K17" i="8"/>
  <c r="K16" i="8"/>
  <c r="K15" i="8"/>
  <c r="K14" i="8"/>
  <c r="K13" i="8"/>
  <c r="K12" i="8"/>
  <c r="K11" i="8"/>
  <c r="K10" i="8"/>
  <c r="K9" i="8"/>
  <c r="K8" i="8"/>
  <c r="K7" i="8"/>
  <c r="K6" i="8"/>
  <c r="N18" i="5"/>
  <c r="N21" i="5"/>
  <c r="N20" i="5"/>
  <c r="N19" i="5"/>
  <c r="N17" i="5"/>
  <c r="N16" i="5"/>
  <c r="N15" i="5"/>
  <c r="N14" i="5"/>
  <c r="N13" i="5"/>
  <c r="N12" i="5"/>
  <c r="N11" i="5"/>
  <c r="N10" i="5"/>
  <c r="N9" i="5"/>
  <c r="M16" i="5"/>
  <c r="M14" i="5"/>
  <c r="M21" i="5"/>
  <c r="M20" i="5"/>
  <c r="M19" i="5"/>
  <c r="M18" i="5"/>
  <c r="M17" i="5"/>
  <c r="M15" i="5"/>
  <c r="M13" i="5"/>
  <c r="M12" i="5"/>
  <c r="M11" i="5"/>
  <c r="M10" i="5"/>
  <c r="M9" i="5"/>
  <c r="L21" i="5"/>
  <c r="L20" i="5"/>
  <c r="L19" i="5"/>
  <c r="L18" i="5"/>
  <c r="L17" i="5"/>
  <c r="L16" i="5"/>
  <c r="L15" i="5"/>
  <c r="L14" i="5"/>
  <c r="L13" i="5"/>
  <c r="L12" i="5"/>
  <c r="L11" i="5"/>
  <c r="L10" i="5"/>
  <c r="L9" i="5"/>
  <c r="N8" i="5"/>
  <c r="M8" i="5"/>
  <c r="L8" i="5"/>
  <c r="N7" i="5"/>
  <c r="M7" i="5"/>
  <c r="L7" i="5"/>
  <c r="N6" i="5"/>
  <c r="M6" i="5"/>
  <c r="L6" i="5"/>
  <c r="E61" i="2" l="1"/>
  <c r="E73" i="2" l="1"/>
  <c r="E72" i="2"/>
  <c r="E71" i="2"/>
  <c r="H12" i="1"/>
  <c r="E65" i="2" l="1"/>
  <c r="E64" i="2"/>
  <c r="E63" i="2"/>
  <c r="E62" i="2"/>
  <c r="E60" i="2"/>
  <c r="E55" i="2"/>
  <c r="E54" i="2"/>
  <c r="E49" i="2"/>
  <c r="E46" i="2"/>
  <c r="E43" i="2"/>
  <c r="E42" i="2"/>
  <c r="E39" i="2"/>
  <c r="E36" i="2"/>
  <c r="E33" i="2"/>
  <c r="E32" i="2"/>
  <c r="E31" i="2"/>
  <c r="E28" i="2"/>
  <c r="E25" i="2"/>
  <c r="E22" i="2"/>
  <c r="E19" i="2"/>
  <c r="E18" i="2"/>
  <c r="E17" i="2"/>
  <c r="E16" i="2"/>
  <c r="E13" i="2"/>
  <c r="E12" i="2"/>
  <c r="E9" i="2"/>
  <c r="E8" i="2"/>
  <c r="E7" i="2"/>
  <c r="E6" i="2"/>
  <c r="E5" i="2"/>
  <c r="H11" i="1"/>
  <c r="H10" i="1"/>
  <c r="H9" i="1"/>
</calcChain>
</file>

<file path=xl/sharedStrings.xml><?xml version="1.0" encoding="utf-8"?>
<sst xmlns="http://schemas.openxmlformats.org/spreadsheetml/2006/main" count="201" uniqueCount="119">
  <si>
    <t xml:space="preserve">Sektors </t>
  </si>
  <si>
    <t xml:space="preserve">Bāzes mēnešalga 2019.gadā </t>
  </si>
  <si>
    <t>Indeksācijas nosacījumi</t>
  </si>
  <si>
    <t>Sabiedrisko pakalpojumu regulēšanas komisija</t>
  </si>
  <si>
    <t>saskaita Centrālās statistikas pārvaldes oficiālajā statistikas paziņojumā publicēto finanšu un apdrošināšanas jomā strādājošo aizpagājušā gada mēneša vidējās darba samaksas apmēra pieaugumu procentos pret iepriekšējo gadu ar aizpagājušā gada inflāciju procentos pret iepriekšējo gadu un attiecīgo summu dala ar divi</t>
  </si>
  <si>
    <t>saskaita Centrālās statistikas pārvaldes oficiālajā statistikas paziņojumā publicēto elektronisko sakaru un enerģētikas nozarē strādājošo aizpagājušā gada mēneša vidējās darba samaksas apmēra pieaugumu procentos pret iepriekšējo gadu ar aizpagājušā gada inflāciju procentos pret iepriekšējo gadu un attiecīgo summu dala ar divi</t>
  </si>
  <si>
    <t xml:space="preserve">Iestādes  vai amati, kuriem attiecināms </t>
  </si>
  <si>
    <t>saskaita Centrālās statistikas pārvaldes oficiālajā statistikas paziņojumā publicēto valstī strādājošo aizpagājušā gada mēneša vidējās darba samaksas apmēra pieaugumu procentos pret iepriekšējo gadu ar aizpagājušā gada inflāciju procentos pret iepriekšējo gadu un attiecīgo summu dala ar divi</t>
  </si>
  <si>
    <t xml:space="preserve">Valstī strādājošo 2017.gada mēneša vidējās darba samaksas apmērs </t>
  </si>
  <si>
    <t xml:space="preserve">Finanšu un apdrošināšanas jomā strādājošo 2017.gada mēneša vidējās darba samaksas apmērs </t>
  </si>
  <si>
    <t>Elektronisko sakaru un enerģētikas nozarē strādājošo 2017.gada mēneša vidējās darba samaksas apmērs</t>
  </si>
  <si>
    <t>Indeksācijas aprēķins 2020.gadam</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</si>
  <si>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CVK priekšsēdētājam, CVK priekšsēdētāja vietniekam, CVK sekretāram, CVK loceklim, CZK priekšsēdētājam, Augstākās izglītības padomes priekšsēdētājam, Augstākās izglītības padomes loceklim</t>
  </si>
  <si>
    <t xml:space="preserve">Informācija par nākamā gada (2020.gada) bāzes mēnešalgu apmēru </t>
  </si>
  <si>
    <t xml:space="preserve">Pašvaldības deputāts </t>
  </si>
  <si>
    <t xml:space="preserve">Likumā noteiktais koeficients </t>
  </si>
  <si>
    <t>Pašvaldības domes priekšsēdētāja vietnieks</t>
  </si>
  <si>
    <t xml:space="preserve">Pašvaldību ievēlēto amatpersonu mēnešalgas nedrīkst pārsniegt: </t>
  </si>
  <si>
    <t xml:space="preserve">Pašvaldības domes komitejas priekšsēdētājs </t>
  </si>
  <si>
    <t>Pašvaldības domes komitejas priekšsēdētāja vietnieks</t>
  </si>
  <si>
    <t>Centrālā vēlēšanu komisija</t>
  </si>
  <si>
    <t>CVK priekšsēdētājs</t>
  </si>
  <si>
    <t>CVK priekšsēdētāja vietnieks</t>
  </si>
  <si>
    <t>CVK sekretārs</t>
  </si>
  <si>
    <t>CVK loceklis</t>
  </si>
  <si>
    <t>Centrālā zemes komisija</t>
  </si>
  <si>
    <t>CZK priekšsēdētājs</t>
  </si>
  <si>
    <t xml:space="preserve">Augstākās izglītības padome </t>
  </si>
  <si>
    <t>AIP priekšsēdētājs</t>
  </si>
  <si>
    <t>AIP loceklis</t>
  </si>
  <si>
    <t>Datu valsts inspekcija</t>
  </si>
  <si>
    <t>Datu valsts inspekcijas amatpersonu (darbinieku) mēnešalgas maksimālais apmērs</t>
  </si>
  <si>
    <t>Konkurences padome</t>
  </si>
  <si>
    <t>Konkurences padomes amatpersonu (darbinieku) mēnešalgas maksimālais apmērs</t>
  </si>
  <si>
    <t xml:space="preserve">Nacionālās elektronisko plašsaziņas līdzekļu padome </t>
  </si>
  <si>
    <t>NEPLP priekšsēdētājs</t>
  </si>
  <si>
    <t>NEPLP priekšsēdētāja vietnieks</t>
  </si>
  <si>
    <t xml:space="preserve">NEPLP loceklis </t>
  </si>
  <si>
    <t>Tiesībsargs</t>
  </si>
  <si>
    <t>Valsts kontrole</t>
  </si>
  <si>
    <t>valsts kontrolieris</t>
  </si>
  <si>
    <t xml:space="preserve">padomes loceklis </t>
  </si>
  <si>
    <t>Inormācija par vēlēto amatpersonu un Saeimas iecelto amatpersonu mēnešalgu apmēru 2020.gadā</t>
  </si>
  <si>
    <t>Sabiedrisko pakalpojumu regulēšanas komisijas  amatpersonu (darbinieku) mēnešalgas maksimālais apmērs</t>
  </si>
  <si>
    <t>Finanšu un kapitāla tirgus komisija</t>
  </si>
  <si>
    <t>Kontroles dienesta amatpersonu (darbinieku) mēnešalgas maksimālais apmērs</t>
  </si>
  <si>
    <t xml:space="preserve">FKTK amatpersonu (darbinieku) mēnešalgas maksimālais apmērs </t>
  </si>
  <si>
    <t>Rajona (pilsētas) tiesas tiesnesis</t>
  </si>
  <si>
    <t>Rajona (pilsētas) prokurors</t>
  </si>
  <si>
    <t xml:space="preserve">Informācija par tiesnešu un prokuroru mēnešalgas apmēru 2020.gadā </t>
  </si>
  <si>
    <t>Saeimas deputāts</t>
  </si>
  <si>
    <t xml:space="preserve">Informācija par Saeimas deputātu, Ministru kabienta locekļu un parlamentāro sekretāru mēnešalgas apmēru 2020.gadā  </t>
  </si>
  <si>
    <t>Ministru prezidents</t>
  </si>
  <si>
    <t>Ministru prezidenta biedrs</t>
  </si>
  <si>
    <t>ministrs</t>
  </si>
  <si>
    <t>parlamentārais sekretārs</t>
  </si>
  <si>
    <t xml:space="preserve">Pašvaldības domes priekšsēdētājs </t>
  </si>
  <si>
    <t xml:space="preserve"> Noziedzīgi iegūtu līdzekļu legalizācijas novēršanas dienests (Kontroles dienests)</t>
  </si>
  <si>
    <r>
      <t>((5,5%+7,8%)/2+2,5%)/2 =</t>
    </r>
    <r>
      <rPr>
        <b/>
        <sz val="11"/>
        <color theme="1"/>
        <rFont val="Calibri"/>
        <family val="2"/>
        <charset val="186"/>
        <scheme val="minor"/>
      </rPr>
      <t>4,575%</t>
    </r>
  </si>
  <si>
    <r>
      <t>(3,6%+2,5%)/2=</t>
    </r>
    <r>
      <rPr>
        <b/>
        <sz val="11"/>
        <color theme="1"/>
        <rFont val="Calibri"/>
        <family val="2"/>
        <charset val="186"/>
        <scheme val="minor"/>
      </rPr>
      <t>3,05%</t>
    </r>
  </si>
  <si>
    <r>
      <t>(8,4%+2,5%)/2=</t>
    </r>
    <r>
      <rPr>
        <b/>
        <sz val="11"/>
        <color theme="1"/>
        <rFont val="Calibri"/>
        <family val="2"/>
        <charset val="186"/>
        <scheme val="minor"/>
      </rPr>
      <t>5,45%</t>
    </r>
  </si>
  <si>
    <t>Finanšu un kapitāla tirgus komisija, Noziedzīgi iegūtu līdzekļu legalizācijas novēršanas dienests (Kontroles dienests)</t>
  </si>
  <si>
    <t xml:space="preserve">Pamatojums: </t>
  </si>
  <si>
    <r>
      <t>Valsts un pašvaldību institūciju amatpersonu un darbinieku atlīdzības likuma 4.panta 2</t>
    </r>
    <r>
      <rPr>
        <vertAlign val="superscript"/>
        <sz val="11"/>
        <color theme="1"/>
        <rFont val="Calibri"/>
        <family val="2"/>
        <charset val="186"/>
        <scheme val="minor"/>
      </rPr>
      <t xml:space="preserve"> 1</t>
    </r>
    <r>
      <rPr>
        <sz val="11"/>
        <color theme="1"/>
        <rFont val="Calibri"/>
        <family val="2"/>
        <charset val="186"/>
        <scheme val="minor"/>
      </rPr>
      <t xml:space="preserve"> daļa </t>
    </r>
  </si>
  <si>
    <r>
      <t xml:space="preserve">apmērs bruto, </t>
    </r>
    <r>
      <rPr>
        <i/>
        <sz val="11"/>
        <color theme="1"/>
        <rFont val="Calibri"/>
        <family val="2"/>
        <charset val="186"/>
        <scheme val="minor"/>
      </rPr>
      <t>euro</t>
    </r>
  </si>
  <si>
    <r>
      <t xml:space="preserve">Bāzes alga 2020.gadam (bruto), </t>
    </r>
    <r>
      <rPr>
        <i/>
        <sz val="11"/>
        <color theme="1"/>
        <rFont val="Calibri"/>
        <family val="2"/>
        <charset val="186"/>
        <scheme val="minor"/>
      </rPr>
      <t>euro</t>
    </r>
  </si>
  <si>
    <t>Kārtējā gada bāzes mēnešalga 2020.gadam (bruto), euro</t>
  </si>
  <si>
    <t>Kārtējā gada mēnešalga (maksimālā mēnešalga) 2020.gadam (bruto), euro</t>
  </si>
  <si>
    <t xml:space="preserve">Ostu valdes locekļu mēnešalga </t>
  </si>
  <si>
    <t>transporta jomā strādājošo 2017.gada mēneša vidējās darba samaksas apmērs</t>
  </si>
  <si>
    <t xml:space="preserve">Informācija par ostu valdes locekļu mēnešalgas apmēru 2020.gadā </t>
  </si>
  <si>
    <t xml:space="preserve">Ostu valdes loceklis mazā ostā  </t>
  </si>
  <si>
    <t xml:space="preserve">MK noteikumos Nr. 741  noteiktais koeficients </t>
  </si>
  <si>
    <t xml:space="preserve">Ostu valdes loceklis vidējā ostā  </t>
  </si>
  <si>
    <t xml:space="preserve">Ostu valdes loceklis lielā ostā  </t>
  </si>
  <si>
    <t>iesaldēts</t>
  </si>
  <si>
    <t xml:space="preserve">Saeimas deputāts * </t>
  </si>
  <si>
    <t>* saskaņā ar likuma pārejas noteikumiem - atlīdzības pieaugums iesaldēts līdz 14.Saeimai</t>
  </si>
  <si>
    <t>Nr.</t>
  </si>
  <si>
    <t>p. k.</t>
  </si>
  <si>
    <t>Mēnešalgu grupa</t>
  </si>
  <si>
    <t>Mēnešalgu intervāla koeficients pret bāzes mēnešalgu</t>
  </si>
  <si>
    <t>minimums</t>
  </si>
  <si>
    <t>viduspunkts</t>
  </si>
  <si>
    <t>maksimums</t>
  </si>
  <si>
    <t>1.</t>
  </si>
  <si>
    <t>2.</t>
  </si>
  <si>
    <t>3.</t>
  </si>
  <si>
    <t>4.</t>
  </si>
  <si>
    <t>5.</t>
  </si>
  <si>
    <t>6.</t>
  </si>
  <si>
    <t>7.</t>
  </si>
  <si>
    <t>8.</t>
  </si>
  <si>
    <t>9.</t>
  </si>
  <si>
    <t>10.</t>
  </si>
  <si>
    <t>11.</t>
  </si>
  <si>
    <t>12.</t>
  </si>
  <si>
    <t>13.</t>
  </si>
  <si>
    <t>14.</t>
  </si>
  <si>
    <t>15.</t>
  </si>
  <si>
    <t>16.</t>
  </si>
  <si>
    <t>Nodaļa</t>
  </si>
  <si>
    <t>Amats</t>
  </si>
  <si>
    <t>Vārds</t>
  </si>
  <si>
    <t>Uzvārds</t>
  </si>
  <si>
    <t>Amatu saime</t>
  </si>
  <si>
    <t>Līmenis</t>
  </si>
  <si>
    <t>Individuālās mēnešalgas sākotnējā pakāpe</t>
  </si>
  <si>
    <t>Darbinieka individuālās mēnešalgas noteikšanas tabula</t>
  </si>
  <si>
    <t>Esošā mēnešalga EUR</t>
  </si>
  <si>
    <t>Sākotnējam vērtējumam atbilstošā mēnešalga 
(9 pakāpju skala)</t>
  </si>
  <si>
    <t>Pakāpes koeficients</t>
  </si>
  <si>
    <r>
      <t xml:space="preserve">Darba snieguma līmenis
</t>
    </r>
    <r>
      <rPr>
        <i/>
        <sz val="9"/>
        <color theme="1"/>
        <rFont val="Calibri (Body)"/>
      </rPr>
      <t xml:space="preserve">((5 punkti=pārsniedz prasības (teicami), 4 punkti=daļēji pārsniedz prasības (ļoti labi), 3 punkti=atbilst prasībām (labi), 2 punkti=daļēji atbilst prasībām (jāpilnveido), 1=neatbilst prasībām (neapmierinoši)), </t>
    </r>
    <r>
      <rPr>
        <b/>
        <sz val="9"/>
        <color theme="1"/>
        <rFont val="Calibri (Body)"/>
      </rPr>
      <t xml:space="preserve">
</t>
    </r>
    <r>
      <rPr>
        <b/>
        <sz val="11"/>
        <color theme="1"/>
        <rFont val="Calibri (Body)"/>
      </rPr>
      <t>60% īpatsvars</t>
    </r>
  </si>
  <si>
    <r>
      <t xml:space="preserve">Profesionālās kvalifikācijas un kompetenču līmenis
</t>
    </r>
    <r>
      <rPr>
        <i/>
        <sz val="9"/>
        <color theme="1"/>
        <rFont val="Calibri (Body)"/>
      </rPr>
      <t>(3 punkti=pārsniedz prasības , 2 punkti=atbilst prasībām,  1 punkts=neatbilst prasībām),</t>
    </r>
    <r>
      <rPr>
        <sz val="11"/>
        <color theme="1"/>
        <rFont val="Calibri"/>
        <family val="2"/>
        <scheme val="minor"/>
      </rPr>
      <t xml:space="preserve"> </t>
    </r>
    <r>
      <rPr>
        <b/>
        <sz val="11"/>
        <color theme="1"/>
        <rFont val="Calibri"/>
        <family val="2"/>
        <scheme val="minor"/>
      </rPr>
      <t xml:space="preserve">
10% īpatsvars</t>
    </r>
  </si>
  <si>
    <r>
      <t xml:space="preserve">Darba apjoma līmenis
</t>
    </r>
    <r>
      <rPr>
        <i/>
        <sz val="9"/>
        <color theme="1"/>
        <rFont val="Calibri (Body)"/>
      </rPr>
      <t>(3 punkti=palielināts apjoms, 2 punkti= standarta apjomam, 1=samazināts apjoms),</t>
    </r>
    <r>
      <rPr>
        <b/>
        <sz val="11"/>
        <color theme="1"/>
        <rFont val="Calibri"/>
        <family val="2"/>
        <scheme val="minor"/>
      </rPr>
      <t xml:space="preserve">
30 % īpatsvars</t>
    </r>
  </si>
  <si>
    <t>Iestāde</t>
  </si>
  <si>
    <t>2. pielikums Jūrmalas domes</t>
  </si>
  <si>
    <t>2023. gada 26. janvāra noteikumiem Nr. 1</t>
  </si>
  <si>
    <t>(protokols Nr. 1, 52. punkts)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</si>
</sst>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11"/>
      <name val="Calibri"/>
      <family val="2"/>
      <charset val="186"/>
      <scheme val="minor"/>
    </font>
    <font>
      <vertAlign val="superscript"/>
      <sz val="11"/>
      <color theme="1"/>
      <name val="Calibri"/>
      <family val="2"/>
      <charset val="186"/>
      <scheme val="minor"/>
    </font>
    <font>
      <sz val="11"/>
      <color rgb="FF333333"/>
      <name val="PT Serif"/>
      <family val="1"/>
      <charset val="186"/>
    </font>
    <font>
      <sz val="12"/>
      <color rgb="FF333333"/>
      <name val="Calibri"/>
      <family val="2"/>
      <charset val="186"/>
      <scheme val="minor"/>
    </font>
    <font>
      <sz val="12"/>
      <color theme="1"/>
      <name val="Calibri"/>
      <family val="2"/>
      <charset val="186"/>
      <scheme val="minor"/>
    </font>
    <font>
      <sz val="8"/>
      <color rgb="FF333333"/>
      <name val="PT Serif"/>
      <family val="1"/>
      <charset val="186"/>
    </font>
    <font>
      <b/>
      <sz val="11"/>
      <color theme="1"/>
      <name val="Calibri"/>
      <family val="2"/>
      <scheme val="minor"/>
    </font>
    <font>
      <b/>
      <sz val="20"/>
      <color theme="1"/>
      <name val="Calibri"/>
      <family val="2"/>
      <scheme val="minor"/>
    </font>
    <font>
      <b/>
      <sz val="9"/>
      <color theme="1"/>
      <name val="Calibri (Body)"/>
    </font>
    <font>
      <i/>
      <sz val="9"/>
      <color theme="1"/>
      <name val="Calibri (Body)"/>
    </font>
    <font>
      <sz val="11"/>
      <color theme="1"/>
      <name val="Calibri"/>
      <family val="2"/>
      <scheme val="minor"/>
    </font>
    <font>
      <b/>
      <sz val="11"/>
      <color theme="1"/>
      <name val="Calibri (Body)"/>
    </font>
    <font>
      <sz val="12"/>
      <color theme="1"/>
      <name val="Calibri"/>
      <family val="2"/>
      <charset val="186"/>
    </font>
  </fonts>
  <fills count="5">
    <fill>
      <patternFill patternType="none"/>
    </fill>
    <fill>
      <patternFill patternType="gray125"/>
    </fill>
    <fill>
      <patternFill patternType="solid">
        <fgColor rgb="FFFFFFFF"/>
        <bgColor indexed="64"/>
      </patternFill>
    </fill>
    <fill>
      <patternFill patternType="solid">
        <fgColor theme="7" tint="0.39997558519241921"/>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rgb="FF817F7F"/>
      </left>
      <right style="medium">
        <color rgb="FF817F7F"/>
      </right>
      <top style="medium">
        <color rgb="FF817F7F"/>
      </top>
      <bottom style="medium">
        <color rgb="FF817F7F"/>
      </bottom>
      <diagonal/>
    </border>
    <border>
      <left style="medium">
        <color rgb="FF817F7F"/>
      </left>
      <right style="medium">
        <color rgb="FF817F7F"/>
      </right>
      <top style="medium">
        <color rgb="FF817F7F"/>
      </top>
      <bottom/>
      <diagonal/>
    </border>
    <border>
      <left style="medium">
        <color rgb="FF817F7F"/>
      </left>
      <right style="medium">
        <color rgb="FF817F7F"/>
      </right>
      <top/>
      <bottom style="medium">
        <color rgb="FF817F7F"/>
      </bottom>
      <diagonal/>
    </border>
    <border>
      <left style="medium">
        <color rgb="FF817F7F"/>
      </left>
      <right/>
      <top style="medium">
        <color rgb="FF817F7F"/>
      </top>
      <bottom style="medium">
        <color rgb="FF817F7F"/>
      </bottom>
      <diagonal/>
    </border>
    <border>
      <left/>
      <right/>
      <top style="medium">
        <color rgb="FF817F7F"/>
      </top>
      <bottom style="medium">
        <color rgb="FF817F7F"/>
      </bottom>
      <diagonal/>
    </border>
    <border>
      <left/>
      <right style="medium">
        <color rgb="FF817F7F"/>
      </right>
      <top style="medium">
        <color rgb="FF817F7F"/>
      </top>
      <bottom style="medium">
        <color rgb="FF817F7F"/>
      </bottom>
      <diagonal/>
    </border>
  </borders>
  <cellStyleXfs count="1">
    <xf numFmtId="0" fontId="0" fillId="0" borderId="0"/>
  </cellStyleXfs>
  <cellXfs count="66">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wrapText="1"/>
    </xf>
    <xf numFmtId="0" fontId="0" fillId="0" borderId="1" xfId="0" applyBorder="1" applyAlignment="1">
      <alignment vertical="center" wrapText="1"/>
    </xf>
    <xf numFmtId="0" fontId="0" fillId="0" borderId="1" xfId="0" applyBorder="1"/>
    <xf numFmtId="0" fontId="2" fillId="0" borderId="1" xfId="0" applyFont="1" applyBorder="1" applyAlignment="1">
      <alignment horizontal="center"/>
    </xf>
    <xf numFmtId="0" fontId="0" fillId="0" borderId="1" xfId="0" applyBorder="1" applyAlignment="1">
      <alignment horizontal="right"/>
    </xf>
    <xf numFmtId="0" fontId="0" fillId="0" borderId="1" xfId="0" applyBorder="1" applyAlignment="1">
      <alignment horizontal="center" vertical="center" wrapText="1"/>
    </xf>
    <xf numFmtId="0" fontId="0" fillId="0" borderId="0" xfId="0" applyAlignment="1">
      <alignment horizontal="right"/>
    </xf>
    <xf numFmtId="0" fontId="1" fillId="0" borderId="0" xfId="0" applyFont="1" applyAlignment="1">
      <alignment horizontal="center"/>
    </xf>
    <xf numFmtId="1" fontId="0" fillId="0" borderId="1" xfId="0" applyNumberFormat="1" applyBorder="1"/>
    <xf numFmtId="1" fontId="0" fillId="0" borderId="1" xfId="0" applyNumberFormat="1" applyBorder="1" applyAlignment="1">
      <alignment horizontal="right"/>
    </xf>
    <xf numFmtId="0" fontId="0" fillId="0" borderId="1" xfId="0" applyBorder="1" applyAlignment="1">
      <alignmen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1" fontId="7" fillId="0" borderId="1" xfId="0" applyNumberFormat="1" applyFont="1" applyBorder="1"/>
    <xf numFmtId="1" fontId="0" fillId="0" borderId="1" xfId="0" applyNumberFormat="1" applyBorder="1" applyAlignment="1">
      <alignment horizont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0" fontId="0" fillId="0" borderId="1" xfId="0" applyBorder="1" applyAlignment="1">
      <alignment horizontal="center"/>
    </xf>
    <xf numFmtId="164" fontId="0" fillId="0" borderId="1" xfId="0" applyNumberFormat="1" applyBorder="1" applyAlignment="1">
      <alignment horizontal="center"/>
    </xf>
    <xf numFmtId="0" fontId="9" fillId="3" borderId="1" xfId="0" applyFont="1" applyFill="1" applyBorder="1" applyAlignment="1">
      <alignment horizontal="center" vertical="center"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10" fillId="0" borderId="0" xfId="0" applyFont="1"/>
    <xf numFmtId="0" fontId="0" fillId="0" borderId="0" xfId="0" applyAlignment="1" applyProtection="1">
      <alignment horizontal="center"/>
      <protection locked="0"/>
    </xf>
    <xf numFmtId="0" fontId="10" fillId="0" borderId="0" xfId="0" applyFont="1" applyProtection="1">
      <protection locked="0"/>
    </xf>
    <xf numFmtId="0" fontId="0" fillId="0" borderId="1" xfId="0" applyBorder="1" applyProtection="1">
      <protection locked="0"/>
    </xf>
    <xf numFmtId="0" fontId="15" fillId="0" borderId="1" xfId="0" applyFont="1" applyBorder="1" applyAlignment="1" applyProtection="1">
      <alignment vertical="center"/>
      <protection locked="0"/>
    </xf>
    <xf numFmtId="0" fontId="0" fillId="0" borderId="0" xfId="0" applyAlignment="1">
      <alignment horizontal="right"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2" fillId="0" borderId="1" xfId="0" applyFont="1" applyBorder="1" applyAlignment="1">
      <alignment horizontal="center"/>
    </xf>
    <xf numFmtId="0" fontId="1" fillId="0" borderId="0" xfId="0" applyFont="1" applyAlignment="1">
      <alignment horizontal="center" wrapText="1"/>
    </xf>
    <xf numFmtId="0" fontId="1" fillId="0" borderId="1" xfId="0" applyFont="1" applyBorder="1" applyAlignment="1">
      <alignment horizont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0" borderId="0" xfId="0" applyAlignment="1">
      <alignment horizontal="right"/>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topLeftCell="A2" zoomScaleNormal="100" workbookViewId="0">
      <selection activeCell="A2" sqref="A1:XFD1048576"/>
    </sheetView>
  </sheetViews>
  <sheetFormatPr defaultColWidth="8.85546875" defaultRowHeight="15"/>
  <cols>
    <col min="1" max="1" width="4.42578125" customWidth="1"/>
    <col min="2" max="2" width="48.42578125" customWidth="1"/>
    <col min="3" max="3" width="34.85546875" customWidth="1"/>
    <col min="4" max="4" width="18" customWidth="1"/>
    <col min="5" max="5" width="30.85546875" customWidth="1"/>
    <col min="6" max="6" width="24.42578125" customWidth="1"/>
    <col min="7" max="7" width="18.28515625" customWidth="1"/>
    <col min="8" max="8" width="9.140625" hidden="1" customWidth="1"/>
  </cols>
  <sheetData>
    <row r="1" spans="2:8">
      <c r="G1" s="12" t="s">
        <v>62</v>
      </c>
    </row>
    <row r="2" spans="2:8" ht="29.25" customHeight="1">
      <c r="E2" s="42" t="s">
        <v>63</v>
      </c>
      <c r="F2" s="42"/>
      <c r="G2" s="42"/>
    </row>
    <row r="4" spans="2:8">
      <c r="B4" s="43" t="s">
        <v>13</v>
      </c>
      <c r="C4" s="43"/>
      <c r="D4" s="43"/>
      <c r="E4" s="43"/>
      <c r="F4" s="43"/>
      <c r="G4" s="43"/>
    </row>
    <row r="7" spans="2:8">
      <c r="B7" s="46" t="s">
        <v>6</v>
      </c>
      <c r="C7" s="44" t="s">
        <v>1</v>
      </c>
      <c r="D7" s="44"/>
      <c r="E7" s="45" t="s">
        <v>2</v>
      </c>
      <c r="F7" s="45" t="s">
        <v>11</v>
      </c>
      <c r="G7" s="45" t="s">
        <v>65</v>
      </c>
    </row>
    <row r="8" spans="2:8" s="1" customFormat="1" ht="32.25" customHeight="1">
      <c r="B8" s="46"/>
      <c r="C8" s="7" t="s">
        <v>0</v>
      </c>
      <c r="D8" s="7" t="s">
        <v>64</v>
      </c>
      <c r="E8" s="45"/>
      <c r="F8" s="45"/>
      <c r="G8" s="45"/>
    </row>
    <row r="9" spans="2:8" ht="240">
      <c r="B9" s="4" t="s">
        <v>12</v>
      </c>
      <c r="C9" s="7" t="s">
        <v>8</v>
      </c>
      <c r="D9" s="5">
        <v>926</v>
      </c>
      <c r="E9" s="7" t="s">
        <v>7</v>
      </c>
      <c r="F9" s="7" t="s">
        <v>60</v>
      </c>
      <c r="G9" s="3">
        <v>976.47</v>
      </c>
      <c r="H9">
        <f>926*1.0545</f>
        <v>976.46699999999998</v>
      </c>
    </row>
    <row r="10" spans="2:8" ht="165">
      <c r="B10" s="7" t="s">
        <v>61</v>
      </c>
      <c r="C10" s="7" t="s">
        <v>9</v>
      </c>
      <c r="D10" s="5">
        <v>1921</v>
      </c>
      <c r="E10" s="6" t="s">
        <v>4</v>
      </c>
      <c r="F10" s="5" t="s">
        <v>59</v>
      </c>
      <c r="G10" s="3">
        <v>1979.59</v>
      </c>
      <c r="H10">
        <f>1921*1.0305</f>
        <v>1979.5905</v>
      </c>
    </row>
    <row r="11" spans="2:8" ht="180">
      <c r="B11" s="7" t="s">
        <v>3</v>
      </c>
      <c r="C11" s="7" t="s">
        <v>10</v>
      </c>
      <c r="D11" s="5">
        <v>1355</v>
      </c>
      <c r="E11" s="4" t="s">
        <v>5</v>
      </c>
      <c r="F11" s="11" t="s">
        <v>58</v>
      </c>
      <c r="G11" s="3">
        <v>1416.99</v>
      </c>
      <c r="H11">
        <f>1355*1.04575</f>
        <v>1416.99125</v>
      </c>
    </row>
    <row r="12" spans="2:8" ht="150">
      <c r="B12" s="16" t="s">
        <v>68</v>
      </c>
      <c r="C12" s="7" t="s">
        <v>69</v>
      </c>
      <c r="D12" s="5">
        <v>918</v>
      </c>
      <c r="E12" s="7" t="s">
        <v>7</v>
      </c>
      <c r="F12" s="7" t="s">
        <v>60</v>
      </c>
      <c r="G12" s="3">
        <v>968.03</v>
      </c>
      <c r="H12">
        <f>918*1.0545</f>
        <v>968.03099999999995</v>
      </c>
    </row>
  </sheetData>
  <mergeCells count="7">
    <mergeCell ref="E2:G2"/>
    <mergeCell ref="B4:G4"/>
    <mergeCell ref="C7:D7"/>
    <mergeCell ref="F7:F8"/>
    <mergeCell ref="G7:G8"/>
    <mergeCell ref="E7:E8"/>
    <mergeCell ref="B7:B8"/>
  </mergeCells>
  <pageMargins left="0.70866141732283472" right="0.70866141732283472" top="0.74803149606299213" bottom="0.74803149606299213" header="0.31496062992125984" footer="0.31496062992125984"/>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73"/>
  <sheetViews>
    <sheetView topLeftCell="A55" zoomScaleNormal="100" workbookViewId="0">
      <selection activeCell="A55" sqref="A1:XFD1048576"/>
    </sheetView>
  </sheetViews>
  <sheetFormatPr defaultColWidth="8.85546875" defaultRowHeight="15"/>
  <cols>
    <col min="2" max="2" width="54.42578125" customWidth="1"/>
    <col min="3" max="4" width="15.42578125" customWidth="1"/>
    <col min="5" max="5" width="18.140625" customWidth="1"/>
    <col min="7" max="7" width="39.7109375" customWidth="1"/>
  </cols>
  <sheetData>
    <row r="1" spans="2:7">
      <c r="B1" s="43" t="s">
        <v>42</v>
      </c>
      <c r="C1" s="43"/>
      <c r="D1" s="43"/>
      <c r="E1" s="43"/>
    </row>
    <row r="3" spans="2:7" ht="90">
      <c r="B3" s="8"/>
      <c r="C3" s="4" t="s">
        <v>15</v>
      </c>
      <c r="D3" s="4" t="s">
        <v>65</v>
      </c>
      <c r="E3" s="4" t="s">
        <v>67</v>
      </c>
      <c r="G3" s="1"/>
    </row>
    <row r="4" spans="2:7">
      <c r="B4" s="47" t="s">
        <v>17</v>
      </c>
      <c r="C4" s="47"/>
      <c r="D4" s="47"/>
      <c r="E4" s="47"/>
      <c r="F4" s="2"/>
    </row>
    <row r="5" spans="2:7">
      <c r="B5" s="8" t="s">
        <v>14</v>
      </c>
      <c r="C5" s="8">
        <v>1.2</v>
      </c>
      <c r="D5" s="8">
        <v>976.47</v>
      </c>
      <c r="E5" s="14">
        <f>976.47*1.2</f>
        <v>1171.7639999999999</v>
      </c>
    </row>
    <row r="6" spans="2:7">
      <c r="B6" s="8" t="s">
        <v>56</v>
      </c>
      <c r="C6" s="8">
        <v>3.64</v>
      </c>
      <c r="D6" s="8">
        <v>976.47</v>
      </c>
      <c r="E6" s="14">
        <f>976.47*3.64</f>
        <v>3554.3508000000002</v>
      </c>
    </row>
    <row r="7" spans="2:7">
      <c r="B7" s="8" t="s">
        <v>16</v>
      </c>
      <c r="C7" s="8">
        <v>3.2</v>
      </c>
      <c r="D7" s="8">
        <v>976.47</v>
      </c>
      <c r="E7" s="14">
        <f>976.47*3.2</f>
        <v>3124.7040000000002</v>
      </c>
    </row>
    <row r="8" spans="2:7">
      <c r="B8" s="8" t="s">
        <v>18</v>
      </c>
      <c r="C8" s="8">
        <v>2.5499999999999998</v>
      </c>
      <c r="D8" s="8">
        <v>976.47</v>
      </c>
      <c r="E8" s="14">
        <f>976.47*2.55</f>
        <v>2489.9984999999997</v>
      </c>
    </row>
    <row r="9" spans="2:7">
      <c r="B9" s="8" t="s">
        <v>19</v>
      </c>
      <c r="C9" s="8">
        <v>1.9</v>
      </c>
      <c r="D9" s="8">
        <v>976.47</v>
      </c>
      <c r="E9" s="14">
        <f>976.47*1.9</f>
        <v>1855.2929999999999</v>
      </c>
    </row>
    <row r="10" spans="2:7" ht="4.5" customHeight="1">
      <c r="B10" s="8"/>
      <c r="C10" s="8"/>
      <c r="D10" s="8"/>
      <c r="E10" s="8"/>
    </row>
    <row r="11" spans="2:7" ht="18" customHeight="1">
      <c r="B11" s="47" t="s">
        <v>27</v>
      </c>
      <c r="C11" s="47"/>
      <c r="D11" s="47"/>
      <c r="E11" s="47"/>
    </row>
    <row r="12" spans="2:7" ht="20.25" customHeight="1">
      <c r="B12" s="8" t="s">
        <v>28</v>
      </c>
      <c r="C12" s="8">
        <v>2.33</v>
      </c>
      <c r="D12" s="8">
        <v>976.47</v>
      </c>
      <c r="E12" s="14">
        <f>976.47*2.33</f>
        <v>2275.1750999999999</v>
      </c>
    </row>
    <row r="13" spans="2:7" ht="18.75" customHeight="1">
      <c r="B13" s="8" t="s">
        <v>29</v>
      </c>
      <c r="C13" s="8">
        <v>0.22</v>
      </c>
      <c r="D13" s="8">
        <v>976.47</v>
      </c>
      <c r="E13" s="14">
        <f>976.47*0.22</f>
        <v>214.82340000000002</v>
      </c>
    </row>
    <row r="14" spans="2:7" ht="6.75" customHeight="1">
      <c r="B14" s="8"/>
      <c r="C14" s="8"/>
      <c r="D14" s="8"/>
      <c r="E14" s="8"/>
    </row>
    <row r="15" spans="2:7">
      <c r="B15" s="47" t="s">
        <v>20</v>
      </c>
      <c r="C15" s="47"/>
      <c r="D15" s="47"/>
      <c r="E15" s="47"/>
    </row>
    <row r="16" spans="2:7">
      <c r="B16" s="8" t="s">
        <v>21</v>
      </c>
      <c r="C16" s="8">
        <v>3.32</v>
      </c>
      <c r="D16" s="8">
        <v>976.47</v>
      </c>
      <c r="E16" s="14">
        <f>976.47*3.32</f>
        <v>3241.8804</v>
      </c>
    </row>
    <row r="17" spans="2:5">
      <c r="B17" s="8" t="s">
        <v>22</v>
      </c>
      <c r="C17" s="8">
        <v>2.82</v>
      </c>
      <c r="D17" s="8">
        <v>976.47</v>
      </c>
      <c r="E17" s="14">
        <f>976.47*2.82</f>
        <v>2753.6453999999999</v>
      </c>
    </row>
    <row r="18" spans="2:5">
      <c r="B18" s="8" t="s">
        <v>23</v>
      </c>
      <c r="C18" s="8">
        <v>2.82</v>
      </c>
      <c r="D18" s="8">
        <v>976.47</v>
      </c>
      <c r="E18" s="14">
        <f>976.47*2.82</f>
        <v>2753.6453999999999</v>
      </c>
    </row>
    <row r="19" spans="2:5">
      <c r="B19" s="8" t="s">
        <v>24</v>
      </c>
      <c r="C19" s="8">
        <v>2.12</v>
      </c>
      <c r="D19" s="8">
        <v>976.47</v>
      </c>
      <c r="E19" s="14">
        <f>976.47*2.12</f>
        <v>2070.1164000000003</v>
      </c>
    </row>
    <row r="20" spans="2:5" ht="5.25" customHeight="1">
      <c r="B20" s="8"/>
      <c r="C20" s="8"/>
      <c r="D20" s="8"/>
      <c r="E20" s="8"/>
    </row>
    <row r="21" spans="2:5">
      <c r="B21" s="47" t="s">
        <v>25</v>
      </c>
      <c r="C21" s="49"/>
      <c r="D21" s="49"/>
      <c r="E21" s="49"/>
    </row>
    <row r="22" spans="2:5">
      <c r="B22" s="8" t="s">
        <v>26</v>
      </c>
      <c r="C22" s="8">
        <v>0.8</v>
      </c>
      <c r="D22" s="8">
        <v>976.47</v>
      </c>
      <c r="E22" s="14">
        <f>976.47*0.08</f>
        <v>78.11760000000001</v>
      </c>
    </row>
    <row r="23" spans="2:5" ht="5.25" customHeight="1">
      <c r="B23" s="8"/>
      <c r="C23" s="8"/>
      <c r="D23" s="8"/>
      <c r="E23" s="8"/>
    </row>
    <row r="24" spans="2:5">
      <c r="B24" s="47" t="s">
        <v>30</v>
      </c>
      <c r="C24" s="47"/>
      <c r="D24" s="47"/>
      <c r="E24" s="47"/>
    </row>
    <row r="25" spans="2:5" ht="30">
      <c r="B25" s="4" t="s">
        <v>31</v>
      </c>
      <c r="C25" s="8">
        <v>4.05</v>
      </c>
      <c r="D25" s="8">
        <v>976.47</v>
      </c>
      <c r="E25" s="14">
        <f>976.47*4.05</f>
        <v>3954.7035000000001</v>
      </c>
    </row>
    <row r="26" spans="2:5" ht="3.75" customHeight="1">
      <c r="B26" s="8"/>
      <c r="C26" s="8"/>
      <c r="D26" s="8"/>
      <c r="E26" s="8"/>
    </row>
    <row r="27" spans="2:5">
      <c r="B27" s="47" t="s">
        <v>32</v>
      </c>
      <c r="C27" s="47"/>
      <c r="D27" s="47"/>
      <c r="E27" s="47"/>
    </row>
    <row r="28" spans="2:5" ht="30">
      <c r="B28" s="4" t="s">
        <v>33</v>
      </c>
      <c r="C28" s="8">
        <v>4.05</v>
      </c>
      <c r="D28" s="8">
        <v>976.47</v>
      </c>
      <c r="E28" s="14">
        <f>976.47*4.05</f>
        <v>3954.7035000000001</v>
      </c>
    </row>
    <row r="29" spans="2:5" ht="4.5" customHeight="1">
      <c r="B29" s="8"/>
      <c r="C29" s="8"/>
      <c r="D29" s="8"/>
      <c r="E29" s="8"/>
    </row>
    <row r="30" spans="2:5">
      <c r="B30" s="47" t="s">
        <v>34</v>
      </c>
      <c r="C30" s="47"/>
      <c r="D30" s="47"/>
      <c r="E30" s="47"/>
    </row>
    <row r="31" spans="2:5">
      <c r="B31" s="8" t="s">
        <v>35</v>
      </c>
      <c r="C31" s="8">
        <v>2.78</v>
      </c>
      <c r="D31" s="8">
        <v>976.47</v>
      </c>
      <c r="E31" s="14">
        <f>976.47*2.78</f>
        <v>2714.5866000000001</v>
      </c>
    </row>
    <row r="32" spans="2:5">
      <c r="B32" s="8" t="s">
        <v>36</v>
      </c>
      <c r="C32" s="8">
        <v>2.64</v>
      </c>
      <c r="D32" s="8">
        <v>976.47</v>
      </c>
      <c r="E32" s="14">
        <f>976.47*2.64</f>
        <v>2577.8808000000004</v>
      </c>
    </row>
    <row r="33" spans="2:5">
      <c r="B33" s="8" t="s">
        <v>37</v>
      </c>
      <c r="C33" s="8">
        <v>2.31</v>
      </c>
      <c r="D33" s="8">
        <v>976.47</v>
      </c>
      <c r="E33" s="14">
        <f>976.47*2.31</f>
        <v>2255.6457</v>
      </c>
    </row>
    <row r="34" spans="2:5" ht="4.5" customHeight="1">
      <c r="B34" s="8"/>
      <c r="C34" s="8"/>
      <c r="D34" s="8"/>
      <c r="E34" s="8"/>
    </row>
    <row r="35" spans="2:5">
      <c r="B35" s="47" t="s">
        <v>38</v>
      </c>
      <c r="C35" s="47"/>
      <c r="D35" s="47"/>
      <c r="E35" s="47"/>
    </row>
    <row r="36" spans="2:5">
      <c r="B36" s="8" t="s">
        <v>38</v>
      </c>
      <c r="C36" s="8">
        <v>4.05</v>
      </c>
      <c r="D36" s="8">
        <v>976.47</v>
      </c>
      <c r="E36" s="14">
        <f>976.47*4.05</f>
        <v>3954.7035000000001</v>
      </c>
    </row>
    <row r="37" spans="2:5" ht="4.5" customHeight="1">
      <c r="B37" s="8"/>
      <c r="C37" s="8"/>
      <c r="D37" s="8"/>
      <c r="E37" s="8"/>
    </row>
    <row r="38" spans="2:5">
      <c r="B38" s="47" t="s">
        <v>3</v>
      </c>
      <c r="C38" s="47"/>
      <c r="D38" s="47"/>
      <c r="E38" s="47"/>
    </row>
    <row r="39" spans="2:5" ht="37.5" customHeight="1">
      <c r="B39" s="4" t="s">
        <v>43</v>
      </c>
      <c r="C39" s="10">
        <v>4.05</v>
      </c>
      <c r="D39" s="10">
        <v>1416.99</v>
      </c>
      <c r="E39" s="15">
        <f>1416.99*4.05</f>
        <v>5738.8094999999994</v>
      </c>
    </row>
    <row r="40" spans="2:5" ht="6.75" customHeight="1">
      <c r="B40" s="9"/>
      <c r="C40" s="9"/>
      <c r="D40" s="9"/>
      <c r="E40" s="9"/>
    </row>
    <row r="41" spans="2:5">
      <c r="B41" s="47" t="s">
        <v>39</v>
      </c>
      <c r="C41" s="47"/>
      <c r="D41" s="47"/>
      <c r="E41" s="47"/>
    </row>
    <row r="42" spans="2:5">
      <c r="B42" s="8" t="s">
        <v>40</v>
      </c>
      <c r="C42" s="8">
        <v>4.05</v>
      </c>
      <c r="D42" s="8">
        <v>976.47</v>
      </c>
      <c r="E42" s="14">
        <f>976.47*4.05</f>
        <v>3954.7035000000001</v>
      </c>
    </row>
    <row r="43" spans="2:5">
      <c r="B43" s="8" t="s">
        <v>41</v>
      </c>
      <c r="C43" s="8">
        <v>3.32</v>
      </c>
      <c r="D43" s="8">
        <v>976.47</v>
      </c>
      <c r="E43" s="14">
        <f>976.47*3.32</f>
        <v>3241.8804</v>
      </c>
    </row>
    <row r="44" spans="2:5" ht="4.5" customHeight="1">
      <c r="B44" s="8"/>
      <c r="C44" s="8"/>
      <c r="D44" s="8"/>
      <c r="E44" s="8"/>
    </row>
    <row r="45" spans="2:5">
      <c r="B45" s="47" t="s">
        <v>44</v>
      </c>
      <c r="C45" s="47"/>
      <c r="D45" s="47"/>
      <c r="E45" s="47"/>
    </row>
    <row r="46" spans="2:5" ht="30">
      <c r="B46" s="4" t="s">
        <v>46</v>
      </c>
      <c r="C46" s="8">
        <v>4.95</v>
      </c>
      <c r="D46" s="8">
        <v>1979.59</v>
      </c>
      <c r="E46" s="14">
        <f>1979.59*4.95</f>
        <v>9798.9704999999994</v>
      </c>
    </row>
    <row r="47" spans="2:5" ht="4.5" customHeight="1">
      <c r="B47" s="8"/>
      <c r="C47" s="8"/>
      <c r="D47" s="8"/>
      <c r="E47" s="8"/>
    </row>
    <row r="48" spans="2:5">
      <c r="B48" s="47" t="s">
        <v>57</v>
      </c>
      <c r="C48" s="47"/>
      <c r="D48" s="47"/>
      <c r="E48" s="47"/>
    </row>
    <row r="49" spans="2:6" ht="30">
      <c r="B49" s="4" t="s">
        <v>45</v>
      </c>
      <c r="C49" s="8">
        <v>4.05</v>
      </c>
      <c r="D49" s="8">
        <v>1979.59</v>
      </c>
      <c r="E49" s="14">
        <f>1979.59*4.05</f>
        <v>8017.3394999999991</v>
      </c>
    </row>
    <row r="51" spans="2:6">
      <c r="B51" s="43" t="s">
        <v>49</v>
      </c>
      <c r="C51" s="43"/>
      <c r="D51" s="43"/>
      <c r="E51" s="43"/>
    </row>
    <row r="53" spans="2:6" ht="60">
      <c r="B53" s="8"/>
      <c r="C53" s="4" t="s">
        <v>15</v>
      </c>
      <c r="D53" s="4" t="s">
        <v>65</v>
      </c>
      <c r="E53" s="4" t="s">
        <v>66</v>
      </c>
    </row>
    <row r="54" spans="2:6">
      <c r="B54" s="8" t="s">
        <v>47</v>
      </c>
      <c r="C54" s="8">
        <v>2.91</v>
      </c>
      <c r="D54" s="8">
        <v>976.47</v>
      </c>
      <c r="E54" s="14">
        <f>976.47*2.91</f>
        <v>2841.5277000000001</v>
      </c>
    </row>
    <row r="55" spans="2:6">
      <c r="B55" s="8" t="s">
        <v>48</v>
      </c>
      <c r="C55" s="8">
        <v>2.85</v>
      </c>
      <c r="D55" s="8">
        <v>976.47</v>
      </c>
      <c r="E55" s="14">
        <f>976.47*2.85</f>
        <v>2782.9395</v>
      </c>
    </row>
    <row r="57" spans="2:6" ht="28.5" customHeight="1">
      <c r="B57" s="48" t="s">
        <v>51</v>
      </c>
      <c r="C57" s="48"/>
      <c r="D57" s="48"/>
      <c r="E57" s="48"/>
    </row>
    <row r="59" spans="2:6" ht="60">
      <c r="B59" s="8"/>
      <c r="C59" s="4" t="s">
        <v>15</v>
      </c>
      <c r="D59" s="4" t="s">
        <v>65</v>
      </c>
      <c r="E59" s="4" t="s">
        <v>66</v>
      </c>
    </row>
    <row r="60" spans="2:6" hidden="1">
      <c r="B60" s="8" t="s">
        <v>50</v>
      </c>
      <c r="C60" s="8">
        <v>3.2</v>
      </c>
      <c r="D60" s="8">
        <v>976.47</v>
      </c>
      <c r="E60" s="14">
        <f>976.47*3.2</f>
        <v>3124.7040000000002</v>
      </c>
      <c r="F60" t="s">
        <v>75</v>
      </c>
    </row>
    <row r="61" spans="2:6">
      <c r="B61" s="8" t="s">
        <v>76</v>
      </c>
      <c r="C61" s="8">
        <v>3.2</v>
      </c>
      <c r="D61" s="8">
        <v>926</v>
      </c>
      <c r="E61" s="14">
        <f>D61*C61</f>
        <v>2963.2000000000003</v>
      </c>
    </row>
    <row r="62" spans="2:6">
      <c r="B62" s="8" t="s">
        <v>52</v>
      </c>
      <c r="C62" s="8">
        <v>4.93</v>
      </c>
      <c r="D62" s="8">
        <v>976.47</v>
      </c>
      <c r="E62" s="14">
        <f>976.47*4.93</f>
        <v>4813.9970999999996</v>
      </c>
    </row>
    <row r="63" spans="2:6">
      <c r="B63" s="8" t="s">
        <v>53</v>
      </c>
      <c r="C63" s="8">
        <v>4.68</v>
      </c>
      <c r="D63" s="8">
        <v>976.47</v>
      </c>
      <c r="E63" s="14">
        <f>976.47*4.68</f>
        <v>4569.8796000000002</v>
      </c>
    </row>
    <row r="64" spans="2:6">
      <c r="B64" s="8" t="s">
        <v>54</v>
      </c>
      <c r="C64" s="8">
        <v>4.68</v>
      </c>
      <c r="D64" s="8">
        <v>976.47</v>
      </c>
      <c r="E64" s="14">
        <f>976.47*4.68</f>
        <v>4569.8796000000002</v>
      </c>
    </row>
    <row r="65" spans="2:5">
      <c r="B65" s="8" t="s">
        <v>55</v>
      </c>
      <c r="C65" s="8">
        <v>3.63</v>
      </c>
      <c r="D65" s="8">
        <v>976.47</v>
      </c>
      <c r="E65" s="14">
        <f>976.47*3.63</f>
        <v>3544.5861</v>
      </c>
    </row>
    <row r="66" spans="2:5">
      <c r="B66" t="s">
        <v>77</v>
      </c>
    </row>
    <row r="68" spans="2:5">
      <c r="B68" s="43" t="s">
        <v>70</v>
      </c>
      <c r="C68" s="43"/>
      <c r="D68" s="43"/>
      <c r="E68" s="43"/>
    </row>
    <row r="69" spans="2:5">
      <c r="B69" s="13"/>
      <c r="C69" s="13"/>
      <c r="D69" s="13"/>
      <c r="E69" s="13"/>
    </row>
    <row r="70" spans="2:5" ht="60">
      <c r="B70" s="8"/>
      <c r="C70" s="4" t="s">
        <v>72</v>
      </c>
      <c r="D70" s="4" t="s">
        <v>65</v>
      </c>
      <c r="E70" s="4" t="s">
        <v>66</v>
      </c>
    </row>
    <row r="71" spans="2:5">
      <c r="B71" s="16" t="s">
        <v>71</v>
      </c>
      <c r="C71" s="8">
        <v>0.9</v>
      </c>
      <c r="D71" s="8">
        <v>968.03</v>
      </c>
      <c r="E71" s="14">
        <f>D71*0.9</f>
        <v>871.22699999999998</v>
      </c>
    </row>
    <row r="72" spans="2:5">
      <c r="B72" s="16" t="s">
        <v>73</v>
      </c>
      <c r="C72" s="8">
        <v>2.4</v>
      </c>
      <c r="D72" s="8">
        <v>968.03</v>
      </c>
      <c r="E72" s="14">
        <f>D72*2.4</f>
        <v>2323.2719999999999</v>
      </c>
    </row>
    <row r="73" spans="2:5">
      <c r="B73" s="16" t="s">
        <v>74</v>
      </c>
      <c r="C73" s="8">
        <v>3</v>
      </c>
      <c r="D73" s="8">
        <v>968.03</v>
      </c>
      <c r="E73" s="14">
        <f>D73*3</f>
        <v>2904.09</v>
      </c>
    </row>
  </sheetData>
  <mergeCells count="16">
    <mergeCell ref="B27:E27"/>
    <mergeCell ref="B30:E30"/>
    <mergeCell ref="B35:E35"/>
    <mergeCell ref="B41:E41"/>
    <mergeCell ref="B1:E1"/>
    <mergeCell ref="B38:E38"/>
    <mergeCell ref="B4:E4"/>
    <mergeCell ref="B15:E15"/>
    <mergeCell ref="B21:E21"/>
    <mergeCell ref="B11:E11"/>
    <mergeCell ref="B24:E24"/>
    <mergeCell ref="B68:E68"/>
    <mergeCell ref="B45:E45"/>
    <mergeCell ref="B48:E48"/>
    <mergeCell ref="B51:E51"/>
    <mergeCell ref="B57:E57"/>
  </mergeCells>
  <pageMargins left="0.7" right="0.7" top="0.75" bottom="0.75" header="0.3" footer="0.3"/>
  <pageSetup paperSize="9" scale="6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N21"/>
  <sheetViews>
    <sheetView workbookViewId="0">
      <selection activeCell="I4" sqref="I4:N21"/>
    </sheetView>
  </sheetViews>
  <sheetFormatPr defaultColWidth="8.85546875" defaultRowHeight="15"/>
  <cols>
    <col min="11" max="11" width="12.42578125" customWidth="1"/>
    <col min="12" max="12" width="11.28515625" customWidth="1"/>
    <col min="13" max="13" width="13.42578125" customWidth="1"/>
    <col min="14" max="14" width="12.7109375" customWidth="1"/>
  </cols>
  <sheetData>
    <row r="2" spans="3:14">
      <c r="G2">
        <v>1025.29</v>
      </c>
    </row>
    <row r="3" spans="3:14" ht="15.75" thickBot="1"/>
    <row r="4" spans="3:14" ht="42.75" customHeight="1" thickBot="1">
      <c r="C4" s="17" t="s">
        <v>78</v>
      </c>
      <c r="D4" s="50" t="s">
        <v>80</v>
      </c>
      <c r="E4" s="52" t="s">
        <v>81</v>
      </c>
      <c r="F4" s="53"/>
      <c r="G4" s="54"/>
      <c r="J4" s="20" t="s">
        <v>78</v>
      </c>
      <c r="K4" s="55" t="s">
        <v>80</v>
      </c>
      <c r="L4" s="57" t="s">
        <v>81</v>
      </c>
      <c r="M4" s="58"/>
      <c r="N4" s="59"/>
    </row>
    <row r="5" spans="3:14" ht="33.75" thickBot="1">
      <c r="C5" s="18" t="s">
        <v>79</v>
      </c>
      <c r="D5" s="51"/>
      <c r="E5" s="19" t="s">
        <v>82</v>
      </c>
      <c r="F5" s="19" t="s">
        <v>83</v>
      </c>
      <c r="G5" s="19" t="s">
        <v>84</v>
      </c>
      <c r="J5" s="21" t="s">
        <v>79</v>
      </c>
      <c r="K5" s="56"/>
      <c r="L5" s="20" t="s">
        <v>82</v>
      </c>
      <c r="M5" s="20" t="s">
        <v>83</v>
      </c>
      <c r="N5" s="20" t="s">
        <v>84</v>
      </c>
    </row>
    <row r="6" spans="3:14" ht="17.25" thickBot="1">
      <c r="C6" s="19" t="s">
        <v>85</v>
      </c>
      <c r="D6" s="19">
        <v>16</v>
      </c>
      <c r="E6" s="19">
        <v>3.0350000000000001</v>
      </c>
      <c r="F6" s="19">
        <v>4.3360000000000003</v>
      </c>
      <c r="G6" s="19">
        <v>4.55</v>
      </c>
      <c r="J6" s="22" t="s">
        <v>85</v>
      </c>
      <c r="K6" s="23">
        <v>16</v>
      </c>
      <c r="L6" s="24">
        <f>E6*G2</f>
        <v>3111.75515</v>
      </c>
      <c r="M6" s="24">
        <f>F6*G2</f>
        <v>4445.65744</v>
      </c>
      <c r="N6" s="24">
        <f>G6*G2</f>
        <v>4665.0694999999996</v>
      </c>
    </row>
    <row r="7" spans="3:14" ht="17.25" thickBot="1">
      <c r="C7" s="19" t="s">
        <v>86</v>
      </c>
      <c r="D7" s="19">
        <v>15</v>
      </c>
      <c r="E7" s="19">
        <v>2.8359999999999999</v>
      </c>
      <c r="F7" s="19">
        <v>4.05</v>
      </c>
      <c r="G7" s="19">
        <v>4.3540000000000001</v>
      </c>
      <c r="J7" s="22" t="s">
        <v>86</v>
      </c>
      <c r="K7" s="23">
        <v>15</v>
      </c>
      <c r="L7" s="24">
        <f>E7*G2</f>
        <v>2907.7224399999996</v>
      </c>
      <c r="M7" s="24">
        <f>F7*G2</f>
        <v>4152.4245000000001</v>
      </c>
      <c r="N7" s="24">
        <f>G7*G2</f>
        <v>4464.1126599999998</v>
      </c>
    </row>
    <row r="8" spans="3:14" ht="17.25" thickBot="1">
      <c r="C8" s="19" t="s">
        <v>87</v>
      </c>
      <c r="D8" s="19">
        <v>14</v>
      </c>
      <c r="E8" s="19">
        <v>2.3690000000000002</v>
      </c>
      <c r="F8" s="19">
        <v>3.3849999999999998</v>
      </c>
      <c r="G8" s="19">
        <v>4.0620000000000003</v>
      </c>
      <c r="J8" s="22" t="s">
        <v>87</v>
      </c>
      <c r="K8" s="23">
        <v>14</v>
      </c>
      <c r="L8" s="24">
        <f>E8*G2</f>
        <v>2428.91201</v>
      </c>
      <c r="M8" s="24">
        <f>F8*G2</f>
        <v>3470.6066499999997</v>
      </c>
      <c r="N8" s="24">
        <f>G8*G2</f>
        <v>4164.7279800000006</v>
      </c>
    </row>
    <row r="9" spans="3:14" ht="17.25" thickBot="1">
      <c r="C9" s="19" t="s">
        <v>88</v>
      </c>
      <c r="D9" s="19">
        <v>13</v>
      </c>
      <c r="E9" s="19">
        <v>1.911</v>
      </c>
      <c r="F9" s="19">
        <v>2.73</v>
      </c>
      <c r="G9" s="19">
        <v>3.2759999999999998</v>
      </c>
      <c r="J9" s="22" t="s">
        <v>88</v>
      </c>
      <c r="K9" s="23">
        <v>13</v>
      </c>
      <c r="L9" s="24">
        <f>E9*G2</f>
        <v>1959.3291899999999</v>
      </c>
      <c r="M9" s="24">
        <f>F9*G2</f>
        <v>2799.0416999999998</v>
      </c>
      <c r="N9" s="24">
        <f>G9*G2</f>
        <v>3358.8500399999998</v>
      </c>
    </row>
    <row r="10" spans="3:14" ht="17.25" thickBot="1">
      <c r="C10" s="19" t="s">
        <v>89</v>
      </c>
      <c r="D10" s="19">
        <v>12</v>
      </c>
      <c r="E10" s="19">
        <v>1.5349999999999999</v>
      </c>
      <c r="F10" s="19">
        <v>2.194</v>
      </c>
      <c r="G10" s="19">
        <v>2.7429999999999999</v>
      </c>
      <c r="J10" s="22" t="s">
        <v>89</v>
      </c>
      <c r="K10" s="23">
        <v>12</v>
      </c>
      <c r="L10" s="24">
        <f>E10*G2</f>
        <v>1573.8201499999998</v>
      </c>
      <c r="M10" s="24">
        <f>F10*G2</f>
        <v>2249.4862599999997</v>
      </c>
      <c r="N10" s="24">
        <f>G10*G2</f>
        <v>2812.3704699999998</v>
      </c>
    </row>
    <row r="11" spans="3:14" ht="17.25" thickBot="1">
      <c r="C11" s="19" t="s">
        <v>90</v>
      </c>
      <c r="D11" s="19">
        <v>11</v>
      </c>
      <c r="E11" s="19">
        <v>1.23</v>
      </c>
      <c r="F11" s="19">
        <v>1.7569999999999999</v>
      </c>
      <c r="G11" s="19">
        <v>2.1970000000000001</v>
      </c>
      <c r="J11" s="22" t="s">
        <v>90</v>
      </c>
      <c r="K11" s="23">
        <v>11</v>
      </c>
      <c r="L11" s="24">
        <f>E11*G2</f>
        <v>1261.1067</v>
      </c>
      <c r="M11" s="24">
        <f>F11*G2</f>
        <v>1801.4345299999998</v>
      </c>
      <c r="N11" s="24">
        <f>G11*G2</f>
        <v>2252.5621299999998</v>
      </c>
    </row>
    <row r="12" spans="3:14" ht="17.25" thickBot="1">
      <c r="C12" s="19" t="s">
        <v>91</v>
      </c>
      <c r="D12" s="19">
        <v>10</v>
      </c>
      <c r="E12" s="19">
        <v>1.0169999999999999</v>
      </c>
      <c r="F12" s="19">
        <v>1.4530000000000001</v>
      </c>
      <c r="G12" s="19">
        <v>1.8169999999999999</v>
      </c>
      <c r="J12" s="22" t="s">
        <v>91</v>
      </c>
      <c r="K12" s="23">
        <v>10</v>
      </c>
      <c r="L12" s="24">
        <f>E12*G2</f>
        <v>1042.71993</v>
      </c>
      <c r="M12" s="24">
        <f>F12*G2</f>
        <v>1489.7463700000001</v>
      </c>
      <c r="N12" s="24">
        <f>G12*G2</f>
        <v>1862.9519299999999</v>
      </c>
    </row>
    <row r="13" spans="3:14" ht="17.25" thickBot="1">
      <c r="C13" s="19" t="s">
        <v>92</v>
      </c>
      <c r="D13" s="19">
        <v>9</v>
      </c>
      <c r="E13" s="19">
        <v>0.85</v>
      </c>
      <c r="F13" s="19">
        <v>1.2150000000000001</v>
      </c>
      <c r="G13" s="19">
        <v>1.579</v>
      </c>
      <c r="J13" s="22" t="s">
        <v>92</v>
      </c>
      <c r="K13" s="23">
        <v>9</v>
      </c>
      <c r="L13" s="24">
        <f>E13*G2</f>
        <v>871.49649999999997</v>
      </c>
      <c r="M13" s="24">
        <f>F13*G2</f>
        <v>1245.7273500000001</v>
      </c>
      <c r="N13" s="24">
        <f>G13*G2</f>
        <v>1618.93291</v>
      </c>
    </row>
    <row r="14" spans="3:14" ht="17.25" thickBot="1">
      <c r="C14" s="19" t="s">
        <v>93</v>
      </c>
      <c r="D14" s="19">
        <v>8</v>
      </c>
      <c r="E14" s="19">
        <v>0.79600000000000004</v>
      </c>
      <c r="F14" s="19">
        <v>1.137</v>
      </c>
      <c r="G14" s="19">
        <v>1.4790000000000001</v>
      </c>
      <c r="J14" s="22" t="s">
        <v>93</v>
      </c>
      <c r="K14" s="23">
        <v>8</v>
      </c>
      <c r="L14" s="24">
        <f>E14*G2</f>
        <v>816.13084000000003</v>
      </c>
      <c r="M14" s="24">
        <f>F14*G2</f>
        <v>1165.7547299999999</v>
      </c>
      <c r="N14" s="24">
        <f>G14*G2</f>
        <v>1516.40391</v>
      </c>
    </row>
    <row r="15" spans="3:14" ht="17.25" thickBot="1">
      <c r="C15" s="19" t="s">
        <v>94</v>
      </c>
      <c r="D15" s="19">
        <v>7</v>
      </c>
      <c r="E15" s="19">
        <v>0.66600000000000004</v>
      </c>
      <c r="F15" s="19">
        <v>0.95</v>
      </c>
      <c r="G15" s="19">
        <v>1.236</v>
      </c>
      <c r="J15" s="22" t="s">
        <v>94</v>
      </c>
      <c r="K15" s="23">
        <v>7</v>
      </c>
      <c r="L15" s="24">
        <f>E15*G2</f>
        <v>682.84314000000006</v>
      </c>
      <c r="M15" s="24">
        <f>F15*G2</f>
        <v>974.02549999999997</v>
      </c>
      <c r="N15" s="24">
        <f>G15*G2</f>
        <v>1267.2584399999998</v>
      </c>
    </row>
    <row r="16" spans="3:14" ht="17.25" thickBot="1">
      <c r="C16" s="19" t="s">
        <v>95</v>
      </c>
      <c r="D16" s="19">
        <v>6</v>
      </c>
      <c r="E16" s="19">
        <v>0.623</v>
      </c>
      <c r="F16" s="19">
        <v>0.89</v>
      </c>
      <c r="G16" s="19">
        <v>1.1559999999999999</v>
      </c>
      <c r="J16" s="22" t="s">
        <v>95</v>
      </c>
      <c r="K16" s="23">
        <v>6</v>
      </c>
      <c r="L16" s="24">
        <f>E16*G2</f>
        <v>638.75567000000001</v>
      </c>
      <c r="M16" s="24">
        <f>F16*G2</f>
        <v>912.50810000000001</v>
      </c>
      <c r="N16" s="24">
        <f>G16*G2</f>
        <v>1185.23524</v>
      </c>
    </row>
    <row r="17" spans="3:14" ht="17.25" thickBot="1">
      <c r="C17" s="19" t="s">
        <v>96</v>
      </c>
      <c r="D17" s="19">
        <v>5</v>
      </c>
      <c r="E17" s="19">
        <v>0.58199999999999996</v>
      </c>
      <c r="F17" s="19">
        <v>0.83199999999999996</v>
      </c>
      <c r="G17" s="19">
        <v>1.08</v>
      </c>
      <c r="J17" s="22" t="s">
        <v>96</v>
      </c>
      <c r="K17" s="23">
        <v>5</v>
      </c>
      <c r="L17" s="24">
        <f>E17*G2</f>
        <v>596.71877999999992</v>
      </c>
      <c r="M17" s="24">
        <f>F17*G2</f>
        <v>853.04127999999992</v>
      </c>
      <c r="N17" s="24">
        <f>G17*G2</f>
        <v>1107.3132000000001</v>
      </c>
    </row>
    <row r="18" spans="3:14" ht="17.25" thickBot="1">
      <c r="C18" s="19" t="s">
        <v>97</v>
      </c>
      <c r="D18" s="19">
        <v>4</v>
      </c>
      <c r="E18" s="19">
        <v>0.56999999999999995</v>
      </c>
      <c r="F18" s="19">
        <v>0.81399999999999995</v>
      </c>
      <c r="G18" s="19">
        <v>1.0589999999999999</v>
      </c>
      <c r="J18" s="22" t="s">
        <v>97</v>
      </c>
      <c r="K18" s="23">
        <v>4</v>
      </c>
      <c r="L18" s="24">
        <f>E18*G2</f>
        <v>584.41529999999989</v>
      </c>
      <c r="M18" s="24">
        <f>F18*G2</f>
        <v>834.58605999999986</v>
      </c>
      <c r="N18" s="24">
        <f>G18*G2</f>
        <v>1085.7821099999999</v>
      </c>
    </row>
    <row r="19" spans="3:14" ht="17.25" thickBot="1">
      <c r="C19" s="19" t="s">
        <v>98</v>
      </c>
      <c r="D19" s="19">
        <v>3</v>
      </c>
      <c r="E19" s="19">
        <v>0.441</v>
      </c>
      <c r="F19" s="19">
        <v>0.59199999999999997</v>
      </c>
      <c r="G19" s="19">
        <v>0.76900000000000002</v>
      </c>
      <c r="J19" s="22" t="s">
        <v>98</v>
      </c>
      <c r="K19" s="23">
        <v>3</v>
      </c>
      <c r="L19" s="24">
        <f>E19*G2</f>
        <v>452.15289000000001</v>
      </c>
      <c r="M19" s="24">
        <f>F19*G2</f>
        <v>606.97167999999999</v>
      </c>
      <c r="N19" s="24">
        <f>G19*G2</f>
        <v>788.44800999999995</v>
      </c>
    </row>
    <row r="20" spans="3:14" ht="17.25" thickBot="1">
      <c r="C20" s="19" t="s">
        <v>99</v>
      </c>
      <c r="D20" s="19">
        <v>2</v>
      </c>
      <c r="E20" s="19">
        <v>0.441</v>
      </c>
      <c r="F20" s="19">
        <v>0.58099999999999996</v>
      </c>
      <c r="G20" s="19">
        <v>0.755</v>
      </c>
      <c r="J20" s="22" t="s">
        <v>99</v>
      </c>
      <c r="K20" s="23">
        <v>2</v>
      </c>
      <c r="L20" s="24">
        <f>E20*G2</f>
        <v>452.15289000000001</v>
      </c>
      <c r="M20" s="24">
        <f>F20*G2</f>
        <v>595.69348999999988</v>
      </c>
      <c r="N20" s="24">
        <f>G20*G2</f>
        <v>774.09394999999995</v>
      </c>
    </row>
    <row r="21" spans="3:14" ht="17.25" thickBot="1">
      <c r="C21" s="19" t="s">
        <v>100</v>
      </c>
      <c r="D21" s="19">
        <v>1</v>
      </c>
      <c r="E21" s="19">
        <v>0.441</v>
      </c>
      <c r="F21" s="19">
        <v>0.56200000000000006</v>
      </c>
      <c r="G21" s="19">
        <v>0.73099999999999998</v>
      </c>
      <c r="J21" s="22" t="s">
        <v>100</v>
      </c>
      <c r="K21" s="23">
        <v>1</v>
      </c>
      <c r="L21" s="24">
        <f>E21*G2</f>
        <v>452.15289000000001</v>
      </c>
      <c r="M21" s="24">
        <f>F21*G2</f>
        <v>576.21298000000002</v>
      </c>
      <c r="N21" s="24">
        <f>G21*G2</f>
        <v>749.48698999999999</v>
      </c>
    </row>
  </sheetData>
  <mergeCells count="4">
    <mergeCell ref="D4:D5"/>
    <mergeCell ref="E4:G4"/>
    <mergeCell ref="K4:K5"/>
    <mergeCell ref="L4:N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B1:P15"/>
  <sheetViews>
    <sheetView tabSelected="1" view="pageLayout" topLeftCell="G1" zoomScale="90" zoomScaleNormal="90" zoomScalePageLayoutView="90" workbookViewId="0">
      <selection activeCell="M3" sqref="M3:P3"/>
    </sheetView>
  </sheetViews>
  <sheetFormatPr defaultColWidth="11.42578125" defaultRowHeight="15"/>
  <cols>
    <col min="1" max="1" width="3.140625" style="2" customWidth="1"/>
    <col min="2" max="2" width="16.42578125" style="38" customWidth="1"/>
    <col min="3" max="3" width="12.85546875" style="38" customWidth="1"/>
    <col min="4" max="6" width="11.42578125" style="38"/>
    <col min="7" max="7" width="8" style="38" customWidth="1"/>
    <col min="8" max="8" width="11.85546875" style="38" customWidth="1"/>
    <col min="9" max="9" width="10" style="38" customWidth="1"/>
    <col min="10" max="10" width="10.42578125" style="38" customWidth="1"/>
    <col min="11" max="11" width="14.42578125" style="38" customWidth="1"/>
    <col min="12" max="12" width="15.140625" style="38" customWidth="1"/>
    <col min="13" max="13" width="12.7109375" style="38" customWidth="1"/>
    <col min="14" max="14" width="10.42578125" style="2" customWidth="1"/>
    <col min="15" max="15" width="10.7109375" style="2" customWidth="1"/>
    <col min="16" max="16" width="13.7109375" style="2" customWidth="1"/>
    <col min="17" max="16384" width="11.42578125" style="2"/>
  </cols>
  <sheetData>
    <row r="1" spans="2:16">
      <c r="M1" s="60" t="s">
        <v>116</v>
      </c>
      <c r="N1" s="60"/>
      <c r="O1" s="60"/>
      <c r="P1" s="60"/>
    </row>
    <row r="2" spans="2:16">
      <c r="M2" s="60" t="s">
        <v>117</v>
      </c>
      <c r="N2" s="60"/>
      <c r="O2" s="60"/>
      <c r="P2" s="60"/>
    </row>
    <row r="3" spans="2:16">
      <c r="M3" s="60" t="s">
        <v>118</v>
      </c>
      <c r="N3" s="60"/>
      <c r="O3" s="60"/>
      <c r="P3" s="60"/>
    </row>
    <row r="4" spans="2:16" ht="26.25">
      <c r="B4" s="39" t="s">
        <v>108</v>
      </c>
      <c r="C4" s="39"/>
      <c r="D4" s="39"/>
      <c r="E4" s="39"/>
      <c r="F4" s="39"/>
      <c r="G4" s="39"/>
      <c r="H4" s="39"/>
      <c r="I4" s="39"/>
      <c r="J4" s="39"/>
      <c r="K4" s="39"/>
      <c r="L4" s="39"/>
      <c r="M4" s="39"/>
      <c r="N4" s="37"/>
      <c r="O4" s="37"/>
      <c r="P4" s="37"/>
    </row>
    <row r="5" spans="2:16" ht="252">
      <c r="B5" s="35" t="s">
        <v>115</v>
      </c>
      <c r="C5" s="35" t="s">
        <v>101</v>
      </c>
      <c r="D5" s="35" t="s">
        <v>102</v>
      </c>
      <c r="E5" s="35" t="s">
        <v>103</v>
      </c>
      <c r="F5" s="35" t="s">
        <v>104</v>
      </c>
      <c r="G5" s="35" t="s">
        <v>105</v>
      </c>
      <c r="H5" s="35" t="s">
        <v>106</v>
      </c>
      <c r="I5" s="35" t="s">
        <v>80</v>
      </c>
      <c r="J5" s="35" t="s">
        <v>109</v>
      </c>
      <c r="K5" s="36" t="s">
        <v>113</v>
      </c>
      <c r="L5" s="36" t="s">
        <v>112</v>
      </c>
      <c r="M5" s="36" t="s">
        <v>114</v>
      </c>
      <c r="N5" s="32" t="s">
        <v>111</v>
      </c>
      <c r="O5" s="32" t="s">
        <v>107</v>
      </c>
      <c r="P5" s="32" t="s">
        <v>110</v>
      </c>
    </row>
    <row r="6" spans="2:16">
      <c r="B6" s="33"/>
      <c r="C6" s="33"/>
      <c r="D6" s="33"/>
      <c r="E6" s="33"/>
      <c r="F6" s="33"/>
      <c r="G6" s="34"/>
      <c r="H6" s="34"/>
      <c r="I6" s="34"/>
      <c r="J6" s="33"/>
      <c r="K6" s="33"/>
      <c r="L6" s="33"/>
      <c r="M6" s="33"/>
      <c r="N6" s="31"/>
      <c r="O6" s="25"/>
      <c r="P6" s="30"/>
    </row>
    <row r="7" spans="2:16">
      <c r="B7" s="33"/>
      <c r="C7" s="33"/>
      <c r="D7" s="33"/>
      <c r="E7" s="33"/>
      <c r="F7" s="33"/>
      <c r="G7" s="33"/>
      <c r="H7" s="33"/>
      <c r="I7" s="33"/>
      <c r="J7" s="33"/>
      <c r="K7" s="33"/>
      <c r="L7" s="33"/>
      <c r="M7" s="33"/>
      <c r="N7" s="31"/>
      <c r="O7" s="25"/>
      <c r="P7" s="30"/>
    </row>
    <row r="8" spans="2:16" ht="27" customHeight="1">
      <c r="B8" s="33"/>
      <c r="C8" s="33"/>
      <c r="D8" s="33"/>
      <c r="E8" s="33"/>
      <c r="F8" s="33"/>
      <c r="G8" s="33"/>
      <c r="H8" s="33"/>
      <c r="I8" s="33"/>
      <c r="J8" s="33"/>
      <c r="K8" s="33"/>
      <c r="L8" s="33"/>
      <c r="M8" s="33"/>
      <c r="N8" s="31"/>
      <c r="O8" s="25"/>
      <c r="P8" s="30"/>
    </row>
    <row r="9" spans="2:16" ht="15.75">
      <c r="B9" s="33"/>
      <c r="C9" s="33"/>
      <c r="D9" s="33"/>
      <c r="E9" s="33"/>
      <c r="F9" s="33"/>
      <c r="G9" s="33"/>
      <c r="H9" s="33"/>
      <c r="I9" s="40"/>
      <c r="J9" s="41"/>
      <c r="K9" s="33"/>
      <c r="L9" s="33"/>
      <c r="M9" s="33"/>
      <c r="N9" s="31"/>
      <c r="O9" s="25"/>
      <c r="P9" s="30"/>
    </row>
    <row r="10" spans="2:16" ht="15.75">
      <c r="B10" s="33"/>
      <c r="C10" s="33"/>
      <c r="D10" s="33"/>
      <c r="E10" s="33"/>
      <c r="F10" s="33"/>
      <c r="G10" s="33"/>
      <c r="H10" s="33"/>
      <c r="I10" s="40"/>
      <c r="J10" s="41"/>
      <c r="K10" s="33"/>
      <c r="L10" s="33"/>
      <c r="M10" s="33"/>
      <c r="N10" s="31"/>
      <c r="O10" s="25"/>
      <c r="P10" s="30"/>
    </row>
    <row r="11" spans="2:16" ht="15.75">
      <c r="B11" s="33"/>
      <c r="C11" s="33"/>
      <c r="D11" s="33"/>
      <c r="E11" s="33"/>
      <c r="F11" s="33"/>
      <c r="G11" s="33"/>
      <c r="H11" s="33"/>
      <c r="I11" s="40"/>
      <c r="J11" s="41"/>
      <c r="K11" s="33"/>
      <c r="L11" s="33"/>
      <c r="M11" s="33"/>
      <c r="N11" s="31"/>
      <c r="O11" s="25"/>
      <c r="P11" s="30"/>
    </row>
    <row r="12" spans="2:16" ht="15.75">
      <c r="B12" s="33"/>
      <c r="C12" s="33"/>
      <c r="D12" s="33"/>
      <c r="E12" s="33"/>
      <c r="F12" s="33"/>
      <c r="G12" s="33"/>
      <c r="H12" s="33"/>
      <c r="I12" s="40"/>
      <c r="J12" s="41"/>
      <c r="K12" s="33"/>
      <c r="L12" s="33"/>
      <c r="M12" s="33"/>
      <c r="N12" s="31"/>
      <c r="O12" s="25"/>
      <c r="P12" s="30"/>
    </row>
    <row r="13" spans="2:16" ht="15.75">
      <c r="B13" s="33"/>
      <c r="C13" s="33"/>
      <c r="D13" s="33"/>
      <c r="E13" s="33"/>
      <c r="F13" s="33"/>
      <c r="G13" s="33"/>
      <c r="H13" s="33"/>
      <c r="I13" s="40"/>
      <c r="J13" s="41"/>
      <c r="K13" s="33"/>
      <c r="L13" s="33"/>
      <c r="M13" s="33"/>
      <c r="N13" s="31"/>
      <c r="O13" s="25"/>
      <c r="P13" s="30"/>
    </row>
    <row r="14" spans="2:16" ht="15.75">
      <c r="B14" s="33"/>
      <c r="C14" s="33"/>
      <c r="D14" s="33"/>
      <c r="E14" s="33"/>
      <c r="F14" s="33"/>
      <c r="G14" s="33"/>
      <c r="H14" s="33"/>
      <c r="I14" s="40"/>
      <c r="J14" s="41"/>
      <c r="K14" s="33"/>
      <c r="L14" s="33"/>
      <c r="M14" s="33"/>
      <c r="N14" s="31"/>
      <c r="O14" s="25"/>
      <c r="P14" s="30"/>
    </row>
    <row r="15" spans="2:16" ht="15.75">
      <c r="B15" s="33"/>
      <c r="C15" s="33"/>
      <c r="D15" s="33"/>
      <c r="E15" s="33"/>
      <c r="F15" s="33"/>
      <c r="G15" s="33"/>
      <c r="H15" s="33"/>
      <c r="I15" s="40"/>
      <c r="J15" s="41"/>
      <c r="K15" s="33"/>
      <c r="L15" s="33"/>
      <c r="M15" s="33"/>
      <c r="N15" s="31"/>
      <c r="O15" s="25"/>
      <c r="P15" s="30"/>
    </row>
  </sheetData>
  <sheetProtection formatCells="0" formatColumns="0" formatRows="0" insertRows="0" deleteRows="0" selectLockedCells="1" sort="0" autoFilter="0"/>
  <autoFilter ref="B5:P5" xr:uid="{00000000-0001-0000-0400-000000000000}"/>
  <mergeCells count="3">
    <mergeCell ref="M1:P1"/>
    <mergeCell ref="M2:P2"/>
    <mergeCell ref="M3:P3"/>
  </mergeCells>
  <dataValidations count="2">
    <dataValidation type="list" allowBlank="1" showInputMessage="1" showErrorMessage="1" sqref="M6:M15 K6:K15" xr:uid="{00000000-0002-0000-0400-000000000000}">
      <formula1>#REF!</formula1>
    </dataValidation>
    <dataValidation type="list" allowBlank="1" showInputMessage="1" showErrorMessage="1" sqref="L6:L15" xr:uid="{00000000-0002-0000-0400-000001000000}">
      <formula1>#REF!</formula1>
    </dataValidation>
  </dataValidations>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21"/>
  <sheetViews>
    <sheetView workbookViewId="0">
      <selection activeCell="H15" sqref="H15"/>
    </sheetView>
  </sheetViews>
  <sheetFormatPr defaultColWidth="8.85546875" defaultRowHeight="15"/>
  <sheetData>
    <row r="2" spans="2:13">
      <c r="L2">
        <v>1058.0999999999999</v>
      </c>
    </row>
    <row r="3" spans="2:13" ht="15.75" thickBot="1"/>
    <row r="4" spans="2:13" ht="20.45" customHeight="1" thickBot="1">
      <c r="B4" s="26" t="s">
        <v>78</v>
      </c>
      <c r="C4" s="61" t="s">
        <v>80</v>
      </c>
      <c r="D4" s="63" t="s">
        <v>81</v>
      </c>
      <c r="E4" s="64"/>
      <c r="F4" s="65"/>
      <c r="I4" s="26" t="s">
        <v>78</v>
      </c>
      <c r="J4" s="61" t="s">
        <v>80</v>
      </c>
      <c r="K4" s="63" t="s">
        <v>81</v>
      </c>
      <c r="L4" s="64"/>
      <c r="M4" s="65"/>
    </row>
    <row r="5" spans="2:13" ht="23.25" thickBot="1">
      <c r="B5" s="27" t="s">
        <v>79</v>
      </c>
      <c r="C5" s="62"/>
      <c r="D5" s="28" t="s">
        <v>82</v>
      </c>
      <c r="E5" s="28" t="s">
        <v>83</v>
      </c>
      <c r="F5" s="28" t="s">
        <v>84</v>
      </c>
      <c r="I5" s="27" t="s">
        <v>79</v>
      </c>
      <c r="J5" s="62"/>
      <c r="K5" s="28" t="s">
        <v>82</v>
      </c>
      <c r="L5" s="28" t="s">
        <v>83</v>
      </c>
      <c r="M5" s="28" t="s">
        <v>84</v>
      </c>
    </row>
    <row r="6" spans="2:13" ht="15.75" thickBot="1">
      <c r="B6" s="28" t="s">
        <v>85</v>
      </c>
      <c r="C6" s="28">
        <v>16</v>
      </c>
      <c r="D6" s="28">
        <v>3.0350000000000001</v>
      </c>
      <c r="E6" s="28">
        <v>4.3360000000000003</v>
      </c>
      <c r="F6" s="28">
        <v>4.55</v>
      </c>
      <c r="I6" s="28" t="s">
        <v>85</v>
      </c>
      <c r="J6" s="28">
        <v>16</v>
      </c>
      <c r="K6" s="29">
        <f>D6*L2</f>
        <v>3211.3334999999997</v>
      </c>
      <c r="L6" s="29">
        <f>E6*L2</f>
        <v>4587.9215999999997</v>
      </c>
      <c r="M6" s="29">
        <f>F6*L2</f>
        <v>4814.3549999999996</v>
      </c>
    </row>
    <row r="7" spans="2:13" ht="15.75" thickBot="1">
      <c r="B7" s="28" t="s">
        <v>86</v>
      </c>
      <c r="C7" s="28">
        <v>15</v>
      </c>
      <c r="D7" s="28">
        <v>2.8359999999999999</v>
      </c>
      <c r="E7" s="28">
        <v>4.05</v>
      </c>
      <c r="F7" s="28">
        <v>4.3540000000000001</v>
      </c>
      <c r="I7" s="28" t="s">
        <v>86</v>
      </c>
      <c r="J7" s="28">
        <v>15</v>
      </c>
      <c r="K7" s="29">
        <f>D7*L2</f>
        <v>3000.7715999999996</v>
      </c>
      <c r="L7" s="29">
        <f>E7*L2</f>
        <v>4285.3049999999994</v>
      </c>
      <c r="M7" s="29">
        <f>F7*L2</f>
        <v>4606.9673999999995</v>
      </c>
    </row>
    <row r="8" spans="2:13" ht="15.75" thickBot="1">
      <c r="B8" s="28" t="s">
        <v>87</v>
      </c>
      <c r="C8" s="28">
        <v>14</v>
      </c>
      <c r="D8" s="28">
        <v>2.3690000000000002</v>
      </c>
      <c r="E8" s="28">
        <v>3.3849999999999998</v>
      </c>
      <c r="F8" s="28">
        <v>4.0620000000000003</v>
      </c>
      <c r="I8" s="28" t="s">
        <v>87</v>
      </c>
      <c r="J8" s="28">
        <v>14</v>
      </c>
      <c r="K8" s="29">
        <f>D8*L2</f>
        <v>2506.6388999999999</v>
      </c>
      <c r="L8" s="29">
        <f>E8*L2</f>
        <v>3581.6684999999993</v>
      </c>
      <c r="M8" s="29">
        <f>F8*L2</f>
        <v>4298.0021999999999</v>
      </c>
    </row>
    <row r="9" spans="2:13" ht="15.75" thickBot="1">
      <c r="B9" s="28" t="s">
        <v>88</v>
      </c>
      <c r="C9" s="28">
        <v>13</v>
      </c>
      <c r="D9" s="28">
        <v>1.911</v>
      </c>
      <c r="E9" s="28">
        <v>2.73</v>
      </c>
      <c r="F9" s="28">
        <v>3.2759999999999998</v>
      </c>
      <c r="I9" s="28" t="s">
        <v>88</v>
      </c>
      <c r="J9" s="28">
        <v>13</v>
      </c>
      <c r="K9" s="29">
        <f>D9*L2</f>
        <v>2022.0291</v>
      </c>
      <c r="L9" s="29">
        <f>E9*L2</f>
        <v>2888.6129999999998</v>
      </c>
      <c r="M9" s="29">
        <f>F9*L2</f>
        <v>3466.3355999999994</v>
      </c>
    </row>
    <row r="10" spans="2:13" ht="15.75" thickBot="1">
      <c r="B10" s="28" t="s">
        <v>89</v>
      </c>
      <c r="C10" s="28">
        <v>12</v>
      </c>
      <c r="D10" s="28">
        <v>1.5349999999999999</v>
      </c>
      <c r="E10" s="28">
        <v>2.194</v>
      </c>
      <c r="F10" s="28">
        <v>2.7429999999999999</v>
      </c>
      <c r="I10" s="28" t="s">
        <v>89</v>
      </c>
      <c r="J10" s="28">
        <v>12</v>
      </c>
      <c r="K10" s="29">
        <f>D10*L2</f>
        <v>1624.1834999999999</v>
      </c>
      <c r="L10" s="29">
        <f>E10*L2</f>
        <v>2321.4713999999999</v>
      </c>
      <c r="M10" s="29">
        <f>F10*L2</f>
        <v>2902.3682999999996</v>
      </c>
    </row>
    <row r="11" spans="2:13" ht="15.75" thickBot="1">
      <c r="B11" s="28" t="s">
        <v>90</v>
      </c>
      <c r="C11" s="28">
        <v>11</v>
      </c>
      <c r="D11" s="28">
        <v>1.23</v>
      </c>
      <c r="E11" s="28">
        <v>1.7569999999999999</v>
      </c>
      <c r="F11" s="28">
        <v>2.1970000000000001</v>
      </c>
      <c r="I11" s="28" t="s">
        <v>90</v>
      </c>
      <c r="J11" s="28">
        <v>11</v>
      </c>
      <c r="K11" s="29">
        <f>D11*L2</f>
        <v>1301.463</v>
      </c>
      <c r="L11" s="29">
        <f>E11*L2</f>
        <v>1859.0816999999997</v>
      </c>
      <c r="M11" s="29">
        <f>F11*L2</f>
        <v>2324.6457</v>
      </c>
    </row>
    <row r="12" spans="2:13" ht="15.75" thickBot="1">
      <c r="B12" s="28" t="s">
        <v>91</v>
      </c>
      <c r="C12" s="28">
        <v>10</v>
      </c>
      <c r="D12" s="28">
        <v>1.0169999999999999</v>
      </c>
      <c r="E12" s="28">
        <v>1.4530000000000001</v>
      </c>
      <c r="F12" s="28">
        <v>1.8169999999999999</v>
      </c>
      <c r="I12" s="28" t="s">
        <v>91</v>
      </c>
      <c r="J12" s="28">
        <v>10</v>
      </c>
      <c r="K12" s="29">
        <f>D12*L2</f>
        <v>1076.0876999999998</v>
      </c>
      <c r="L12" s="29">
        <f>E12*L2</f>
        <v>1537.4193</v>
      </c>
      <c r="M12" s="29">
        <f>F12*L2</f>
        <v>1922.5676999999998</v>
      </c>
    </row>
    <row r="13" spans="2:13" ht="15.75" thickBot="1">
      <c r="B13" s="28" t="s">
        <v>92</v>
      </c>
      <c r="C13" s="28">
        <v>9</v>
      </c>
      <c r="D13" s="28">
        <v>0.85</v>
      </c>
      <c r="E13" s="28">
        <v>1.2150000000000001</v>
      </c>
      <c r="F13" s="28">
        <v>1.579</v>
      </c>
      <c r="I13" s="28" t="s">
        <v>92</v>
      </c>
      <c r="J13" s="28">
        <v>9</v>
      </c>
      <c r="K13" s="29">
        <f>D13*L2</f>
        <v>899.38499999999988</v>
      </c>
      <c r="L13" s="29">
        <f>E13*L2</f>
        <v>1285.5915</v>
      </c>
      <c r="M13" s="29">
        <f>F13*L2</f>
        <v>1670.7398999999998</v>
      </c>
    </row>
    <row r="14" spans="2:13" ht="15.75" thickBot="1">
      <c r="B14" s="28" t="s">
        <v>93</v>
      </c>
      <c r="C14" s="28">
        <v>8</v>
      </c>
      <c r="D14" s="28">
        <v>0.79600000000000004</v>
      </c>
      <c r="E14" s="28">
        <v>1.137</v>
      </c>
      <c r="F14" s="28">
        <v>1.4790000000000001</v>
      </c>
      <c r="I14" s="28" t="s">
        <v>93</v>
      </c>
      <c r="J14" s="28">
        <v>8</v>
      </c>
      <c r="K14" s="29">
        <f>D14*L2</f>
        <v>842.24759999999992</v>
      </c>
      <c r="L14" s="29">
        <f>E14*L2</f>
        <v>1203.0597</v>
      </c>
      <c r="M14" s="29">
        <f>F14*L2</f>
        <v>1564.9298999999999</v>
      </c>
    </row>
    <row r="15" spans="2:13" ht="15.75" thickBot="1">
      <c r="B15" s="28" t="s">
        <v>94</v>
      </c>
      <c r="C15" s="28">
        <v>7</v>
      </c>
      <c r="D15" s="28">
        <v>0.66600000000000004</v>
      </c>
      <c r="E15" s="28">
        <v>0.95</v>
      </c>
      <c r="F15" s="28">
        <v>1.236</v>
      </c>
      <c r="I15" s="28" t="s">
        <v>94</v>
      </c>
      <c r="J15" s="28">
        <v>7</v>
      </c>
      <c r="K15" s="29">
        <f>D15*L2</f>
        <v>704.69459999999992</v>
      </c>
      <c r="L15" s="29">
        <f>E15*L2</f>
        <v>1005.1949999999998</v>
      </c>
      <c r="M15" s="29">
        <f>F15*L2</f>
        <v>1307.8115999999998</v>
      </c>
    </row>
    <row r="16" spans="2:13" ht="15.75" thickBot="1">
      <c r="B16" s="28" t="s">
        <v>95</v>
      </c>
      <c r="C16" s="28">
        <v>6</v>
      </c>
      <c r="D16" s="28">
        <v>0.623</v>
      </c>
      <c r="E16" s="28">
        <v>0.89</v>
      </c>
      <c r="F16" s="28">
        <v>1.1559999999999999</v>
      </c>
      <c r="I16" s="28" t="s">
        <v>95</v>
      </c>
      <c r="J16" s="28">
        <v>6</v>
      </c>
      <c r="K16" s="29">
        <f>D16*L2</f>
        <v>659.19629999999995</v>
      </c>
      <c r="L16" s="29">
        <f>E16*L2</f>
        <v>941.70899999999995</v>
      </c>
      <c r="M16" s="29">
        <f>F16*L2</f>
        <v>1223.1635999999999</v>
      </c>
    </row>
    <row r="17" spans="2:13" ht="15.75" thickBot="1">
      <c r="B17" s="28" t="s">
        <v>96</v>
      </c>
      <c r="C17" s="28">
        <v>5</v>
      </c>
      <c r="D17" s="28">
        <v>0.58199999999999996</v>
      </c>
      <c r="E17" s="28">
        <v>0.83199999999999996</v>
      </c>
      <c r="F17" s="28">
        <v>1.08</v>
      </c>
      <c r="I17" s="28" t="s">
        <v>96</v>
      </c>
      <c r="J17" s="28">
        <v>5</v>
      </c>
      <c r="K17" s="29">
        <f>D17*L2</f>
        <v>615.81419999999991</v>
      </c>
      <c r="L17" s="29">
        <f>E17*L2</f>
        <v>880.33919999999989</v>
      </c>
      <c r="M17" s="29">
        <f>F17*L2</f>
        <v>1142.748</v>
      </c>
    </row>
    <row r="18" spans="2:13" ht="15.75" thickBot="1">
      <c r="B18" s="28" t="s">
        <v>97</v>
      </c>
      <c r="C18" s="28">
        <v>4</v>
      </c>
      <c r="D18" s="28">
        <v>0.56999999999999995</v>
      </c>
      <c r="E18" s="28">
        <v>0.81399999999999995</v>
      </c>
      <c r="F18" s="28">
        <v>1.0589999999999999</v>
      </c>
      <c r="I18" s="28" t="s">
        <v>97</v>
      </c>
      <c r="J18" s="28">
        <v>4</v>
      </c>
      <c r="K18" s="29">
        <f>D18*L2</f>
        <v>603.11699999999985</v>
      </c>
      <c r="L18" s="29">
        <f>E18*L2</f>
        <v>861.29339999999991</v>
      </c>
      <c r="M18" s="29">
        <f>F18*L2</f>
        <v>1120.5278999999998</v>
      </c>
    </row>
    <row r="19" spans="2:13" ht="15.75" thickBot="1">
      <c r="B19" s="28" t="s">
        <v>98</v>
      </c>
      <c r="C19" s="28">
        <v>3</v>
      </c>
      <c r="D19" s="28">
        <v>0.441</v>
      </c>
      <c r="E19" s="28">
        <v>0.59199999999999997</v>
      </c>
      <c r="F19" s="28">
        <v>0.76900000000000002</v>
      </c>
      <c r="I19" s="28" t="s">
        <v>98</v>
      </c>
      <c r="J19" s="28">
        <v>3</v>
      </c>
      <c r="K19" s="29">
        <f>D19*L2</f>
        <v>466.62209999999999</v>
      </c>
      <c r="L19" s="29">
        <f>E19*L2</f>
        <v>626.39519999999993</v>
      </c>
      <c r="M19" s="29">
        <f>F19*L2</f>
        <v>813.6789</v>
      </c>
    </row>
    <row r="20" spans="2:13" ht="15.75" thickBot="1">
      <c r="B20" s="28" t="s">
        <v>99</v>
      </c>
      <c r="C20" s="28">
        <v>2</v>
      </c>
      <c r="D20" s="28">
        <v>0.441</v>
      </c>
      <c r="E20" s="28">
        <v>0.58099999999999996</v>
      </c>
      <c r="F20" s="28">
        <v>0.755</v>
      </c>
      <c r="I20" s="28" t="s">
        <v>99</v>
      </c>
      <c r="J20" s="28">
        <v>2</v>
      </c>
      <c r="K20" s="29">
        <f>D20*L2</f>
        <v>466.62209999999999</v>
      </c>
      <c r="L20" s="29">
        <f>E20*L2</f>
        <v>614.75609999999995</v>
      </c>
      <c r="M20" s="29">
        <f>F20*L2</f>
        <v>798.86549999999988</v>
      </c>
    </row>
    <row r="21" spans="2:13" ht="15.75" thickBot="1">
      <c r="B21" s="28" t="s">
        <v>100</v>
      </c>
      <c r="C21" s="28">
        <v>1</v>
      </c>
      <c r="D21" s="28">
        <v>0.441</v>
      </c>
      <c r="E21" s="28">
        <v>0.56200000000000006</v>
      </c>
      <c r="F21" s="28">
        <v>0.73099999999999998</v>
      </c>
      <c r="I21" s="28" t="s">
        <v>100</v>
      </c>
      <c r="J21" s="28">
        <v>1</v>
      </c>
      <c r="K21" s="29">
        <f>D21*L2</f>
        <v>466.62209999999999</v>
      </c>
      <c r="L21" s="29">
        <f>E21*L2</f>
        <v>594.65219999999999</v>
      </c>
      <c r="M21" s="29">
        <f>F21*L2</f>
        <v>773.47109999999986</v>
      </c>
    </row>
  </sheetData>
  <mergeCells count="4">
    <mergeCell ref="C4:C5"/>
    <mergeCell ref="D4:F4"/>
    <mergeCell ref="J4:J5"/>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kopējais</vt:lpstr>
      <vt:lpstr>pa amatiem</vt:lpstr>
      <vt:lpstr>Sheet1</vt:lpstr>
      <vt:lpstr>Kritēriju vērtējums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Ruškule</dc:creator>
  <cp:lastModifiedBy>Anda Lisovska</cp:lastModifiedBy>
  <cp:lastPrinted>2023-01-23T12:15:58Z</cp:lastPrinted>
  <dcterms:created xsi:type="dcterms:W3CDTF">2019-03-27T09:42:11Z</dcterms:created>
  <dcterms:modified xsi:type="dcterms:W3CDTF">2023-01-26T13:39:06Z</dcterms:modified>
</cp:coreProperties>
</file>