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R:\domes_sede\projekti\Formatēts_2024_04_10\"/>
    </mc:Choice>
  </mc:AlternateContent>
  <xr:revisionPtr revIDLastSave="0" documentId="13_ncr:1_{248C9C3F-DDB0-49BA-8577-FD023124A79F}" xr6:coauthVersionLast="47" xr6:coauthVersionMax="47" xr10:uidLastSave="{00000000-0000-0000-0000-000000000000}"/>
  <bookViews>
    <workbookView xWindow="-120" yWindow="-120" windowWidth="29040" windowHeight="15840" xr2:uid="{00000000-000D-0000-FFFF-FFFF00000000}"/>
  </bookViews>
  <sheets>
    <sheet name="IP 2023-2029" sheetId="1" r:id="rId1"/>
    <sheet name="2023-2025"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6" i="2" l="1"/>
  <c r="N156" i="2"/>
  <c r="U155" i="2"/>
  <c r="S155" i="2"/>
  <c r="R155" i="2"/>
  <c r="Q155" i="2"/>
  <c r="P155" i="2"/>
  <c r="O155" i="2"/>
  <c r="M155" i="2"/>
  <c r="L155" i="2"/>
  <c r="K155" i="2"/>
  <c r="J155" i="2"/>
  <c r="I155" i="2"/>
  <c r="F155" i="2"/>
  <c r="F147" i="2" s="1"/>
  <c r="T154" i="2"/>
  <c r="N154" i="2"/>
  <c r="V154" i="2" s="1"/>
  <c r="W154" i="2" s="1"/>
  <c r="T153" i="2"/>
  <c r="N153" i="2"/>
  <c r="V153" i="2" s="1"/>
  <c r="W153" i="2" s="1"/>
  <c r="T152" i="2"/>
  <c r="N152" i="2"/>
  <c r="V152" i="2" s="1"/>
  <c r="W152" i="2" s="1"/>
  <c r="T151" i="2"/>
  <c r="N151" i="2"/>
  <c r="V151" i="2" s="1"/>
  <c r="W151" i="2" s="1"/>
  <c r="T150" i="2"/>
  <c r="N150" i="2"/>
  <c r="V150" i="2" s="1"/>
  <c r="W150" i="2" s="1"/>
  <c r="T149" i="2"/>
  <c r="N149" i="2"/>
  <c r="V149" i="2" s="1"/>
  <c r="W149" i="2" s="1"/>
  <c r="U148" i="2"/>
  <c r="U147" i="2" s="1"/>
  <c r="S148" i="2"/>
  <c r="S147" i="2" s="1"/>
  <c r="R148" i="2"/>
  <c r="R147" i="2" s="1"/>
  <c r="Q148" i="2"/>
  <c r="P148" i="2"/>
  <c r="O148" i="2"/>
  <c r="M148" i="2"/>
  <c r="M147" i="2" s="1"/>
  <c r="L148" i="2"/>
  <c r="L147" i="2" s="1"/>
  <c r="K148" i="2"/>
  <c r="K147" i="2" s="1"/>
  <c r="J148" i="2"/>
  <c r="J147" i="2" s="1"/>
  <c r="I148" i="2"/>
  <c r="I147" i="2" s="1"/>
  <c r="F148" i="2"/>
  <c r="P147" i="2"/>
  <c r="O147" i="2"/>
  <c r="N146" i="2"/>
  <c r="P146" i="2" s="1"/>
  <c r="T145" i="2"/>
  <c r="N145" i="2"/>
  <c r="V145" i="2" s="1"/>
  <c r="T144" i="2"/>
  <c r="N144" i="2"/>
  <c r="W143" i="2"/>
  <c r="W137" i="2" s="1"/>
  <c r="U143" i="2"/>
  <c r="S143" i="2"/>
  <c r="R143" i="2"/>
  <c r="Q143" i="2"/>
  <c r="O143" i="2"/>
  <c r="M143" i="2"/>
  <c r="L143" i="2"/>
  <c r="K143" i="2"/>
  <c r="K137" i="2" s="1"/>
  <c r="J143" i="2"/>
  <c r="N143" i="2" s="1"/>
  <c r="I143" i="2"/>
  <c r="F143" i="2"/>
  <c r="T142" i="2"/>
  <c r="N142" i="2"/>
  <c r="X141" i="2"/>
  <c r="T141" i="2"/>
  <c r="N141" i="2"/>
  <c r="N140" i="2"/>
  <c r="O140" i="2" s="1"/>
  <c r="T140" i="2" s="1"/>
  <c r="V140" i="2" s="1"/>
  <c r="T139" i="2"/>
  <c r="N139" i="2"/>
  <c r="W138" i="2"/>
  <c r="U138" i="2"/>
  <c r="S138" i="2"/>
  <c r="R138" i="2"/>
  <c r="Q138" i="2"/>
  <c r="P138" i="2"/>
  <c r="M138" i="2"/>
  <c r="L138" i="2"/>
  <c r="K138" i="2"/>
  <c r="J138" i="2"/>
  <c r="I138" i="2"/>
  <c r="F138" i="2"/>
  <c r="S137" i="2"/>
  <c r="R137" i="2"/>
  <c r="T136" i="2"/>
  <c r="N136" i="2"/>
  <c r="T135" i="2"/>
  <c r="N135" i="2"/>
  <c r="V135" i="2" s="1"/>
  <c r="T134" i="2"/>
  <c r="N134" i="2"/>
  <c r="V134" i="2" s="1"/>
  <c r="T133" i="2"/>
  <c r="N133" i="2"/>
  <c r="T132" i="2"/>
  <c r="N132" i="2"/>
  <c r="T131" i="2"/>
  <c r="N131" i="2"/>
  <c r="T130" i="2"/>
  <c r="N130" i="2"/>
  <c r="V130" i="2" s="1"/>
  <c r="W130" i="2" s="1"/>
  <c r="T129" i="2"/>
  <c r="N129" i="2"/>
  <c r="T128" i="2"/>
  <c r="N128" i="2"/>
  <c r="T127" i="2"/>
  <c r="N127" i="2"/>
  <c r="T126" i="2"/>
  <c r="N126" i="2"/>
  <c r="V126" i="2" s="1"/>
  <c r="X126" i="2" s="1"/>
  <c r="W126" i="2" s="1"/>
  <c r="T125" i="2"/>
  <c r="N125" i="2"/>
  <c r="T124" i="2"/>
  <c r="N124" i="2"/>
  <c r="T123" i="2"/>
  <c r="N123" i="2"/>
  <c r="T122" i="2"/>
  <c r="N122" i="2"/>
  <c r="T121" i="2"/>
  <c r="V121" i="2" s="1"/>
  <c r="W121" i="2" s="1"/>
  <c r="N121" i="2"/>
  <c r="T120" i="2"/>
  <c r="N120" i="2"/>
  <c r="T119" i="2"/>
  <c r="N119" i="2"/>
  <c r="T118" i="2"/>
  <c r="N118" i="2"/>
  <c r="T117" i="2"/>
  <c r="V117" i="2" s="1"/>
  <c r="W117" i="2" s="1"/>
  <c r="N117" i="2"/>
  <c r="U116" i="2"/>
  <c r="P116" i="2"/>
  <c r="P115" i="2" s="1"/>
  <c r="O116" i="2"/>
  <c r="O115" i="2" s="1"/>
  <c r="O114" i="2" s="1"/>
  <c r="N116" i="2"/>
  <c r="U115" i="2"/>
  <c r="U114" i="2" s="1"/>
  <c r="S115" i="2"/>
  <c r="S114" i="2" s="1"/>
  <c r="R115" i="2"/>
  <c r="R114" i="2" s="1"/>
  <c r="Q115" i="2"/>
  <c r="M115" i="2"/>
  <c r="L115" i="2"/>
  <c r="K115" i="2"/>
  <c r="K114" i="2" s="1"/>
  <c r="J115" i="2"/>
  <c r="J114" i="2" s="1"/>
  <c r="I115" i="2"/>
  <c r="I114" i="2" s="1"/>
  <c r="N114" i="2" s="1"/>
  <c r="F115" i="2"/>
  <c r="F114" i="2" s="1"/>
  <c r="Q114" i="2"/>
  <c r="M114" i="2"/>
  <c r="L114" i="2"/>
  <c r="T113" i="2"/>
  <c r="N113" i="2"/>
  <c r="T112" i="2"/>
  <c r="N112" i="2"/>
  <c r="U111" i="2"/>
  <c r="S111" i="2"/>
  <c r="R111" i="2"/>
  <c r="Q111" i="2"/>
  <c r="P111" i="2"/>
  <c r="O111" i="2"/>
  <c r="M111" i="2"/>
  <c r="L111" i="2"/>
  <c r="K111" i="2"/>
  <c r="J111" i="2"/>
  <c r="I111" i="2"/>
  <c r="F111" i="2"/>
  <c r="T110" i="2"/>
  <c r="N110" i="2"/>
  <c r="W109" i="2"/>
  <c r="U109" i="2"/>
  <c r="S109" i="2"/>
  <c r="R109" i="2"/>
  <c r="Q109" i="2"/>
  <c r="P109" i="2"/>
  <c r="O109" i="2"/>
  <c r="M109" i="2"/>
  <c r="L109" i="2"/>
  <c r="K109" i="2"/>
  <c r="J109" i="2"/>
  <c r="I109" i="2"/>
  <c r="F109" i="2"/>
  <c r="T108" i="2"/>
  <c r="N108" i="2"/>
  <c r="T107" i="2"/>
  <c r="N107" i="2"/>
  <c r="V107" i="2" s="1"/>
  <c r="U106" i="2"/>
  <c r="S106" i="2"/>
  <c r="R106" i="2"/>
  <c r="Q106" i="2"/>
  <c r="P106" i="2"/>
  <c r="O106" i="2"/>
  <c r="M106" i="2"/>
  <c r="L106" i="2"/>
  <c r="L93" i="2" s="1"/>
  <c r="K106" i="2"/>
  <c r="K93" i="2" s="1"/>
  <c r="J106" i="2"/>
  <c r="I106" i="2"/>
  <c r="F106" i="2"/>
  <c r="U105" i="2"/>
  <c r="U102" i="2" s="1"/>
  <c r="S105" i="2"/>
  <c r="S102" i="2" s="1"/>
  <c r="Q105" i="2"/>
  <c r="M105" i="2"/>
  <c r="N105" i="2" s="1"/>
  <c r="T104" i="2"/>
  <c r="N104" i="2"/>
  <c r="T103" i="2"/>
  <c r="V103" i="2" s="1"/>
  <c r="X103" i="2" s="1"/>
  <c r="N103" i="2"/>
  <c r="W102" i="2"/>
  <c r="R102" i="2"/>
  <c r="Q102" i="2"/>
  <c r="P102" i="2"/>
  <c r="P93" i="2" s="1"/>
  <c r="O102" i="2"/>
  <c r="L102" i="2"/>
  <c r="K102" i="2"/>
  <c r="J102" i="2"/>
  <c r="I102" i="2"/>
  <c r="F102" i="2"/>
  <c r="T101" i="2"/>
  <c r="N101" i="2"/>
  <c r="T100" i="2"/>
  <c r="N100" i="2"/>
  <c r="U99" i="2"/>
  <c r="T99" i="2"/>
  <c r="N99" i="2"/>
  <c r="V99" i="2" s="1"/>
  <c r="W99" i="2" s="1"/>
  <c r="W94" i="2" s="1"/>
  <c r="T98" i="2"/>
  <c r="N98" i="2"/>
  <c r="T97" i="2"/>
  <c r="N97" i="2"/>
  <c r="T96" i="2"/>
  <c r="V96" i="2" s="1"/>
  <c r="X96" i="2" s="1"/>
  <c r="N96" i="2"/>
  <c r="T95" i="2"/>
  <c r="N95" i="2"/>
  <c r="V95" i="2" s="1"/>
  <c r="X95" i="2" s="1"/>
  <c r="U94" i="2"/>
  <c r="S94" i="2"/>
  <c r="R94" i="2"/>
  <c r="Q94" i="2"/>
  <c r="P94" i="2"/>
  <c r="O94" i="2"/>
  <c r="M94" i="2"/>
  <c r="L94" i="2"/>
  <c r="K94" i="2"/>
  <c r="J94" i="2"/>
  <c r="I94" i="2"/>
  <c r="F94" i="2"/>
  <c r="F93" i="2" s="1"/>
  <c r="T92" i="2"/>
  <c r="V92" i="2" s="1"/>
  <c r="X92" i="2" s="1"/>
  <c r="T91" i="2"/>
  <c r="N91" i="2"/>
  <c r="V91" i="2" s="1"/>
  <c r="W90" i="2"/>
  <c r="U90" i="2"/>
  <c r="S90" i="2"/>
  <c r="R90" i="2"/>
  <c r="Q90" i="2"/>
  <c r="P90" i="2"/>
  <c r="O90" i="2"/>
  <c r="M90" i="2"/>
  <c r="L90" i="2"/>
  <c r="K90" i="2"/>
  <c r="J90" i="2"/>
  <c r="I90" i="2"/>
  <c r="F90" i="2"/>
  <c r="T89" i="2"/>
  <c r="N89" i="2"/>
  <c r="T88" i="2"/>
  <c r="N88" i="2"/>
  <c r="F88" i="2"/>
  <c r="F87" i="2" s="1"/>
  <c r="W87" i="2"/>
  <c r="U87" i="2"/>
  <c r="S87" i="2"/>
  <c r="R87" i="2"/>
  <c r="Q87" i="2"/>
  <c r="P87" i="2"/>
  <c r="O87" i="2"/>
  <c r="T87" i="2" s="1"/>
  <c r="M87" i="2"/>
  <c r="L87" i="2"/>
  <c r="K87" i="2"/>
  <c r="J87" i="2"/>
  <c r="I87" i="2"/>
  <c r="N86" i="2"/>
  <c r="V86" i="2" s="1"/>
  <c r="T85" i="2"/>
  <c r="N85" i="2"/>
  <c r="W84" i="2"/>
  <c r="U84" i="2"/>
  <c r="U83" i="2" s="1"/>
  <c r="S84" i="2"/>
  <c r="R84" i="2"/>
  <c r="Q84" i="2"/>
  <c r="Q83" i="2" s="1"/>
  <c r="P84" i="2"/>
  <c r="P83" i="2" s="1"/>
  <c r="O84" i="2"/>
  <c r="T84" i="2" s="1"/>
  <c r="M84" i="2"/>
  <c r="L84" i="2"/>
  <c r="K84" i="2"/>
  <c r="J84" i="2"/>
  <c r="I84" i="2"/>
  <c r="F84" i="2"/>
  <c r="I83" i="2"/>
  <c r="T82" i="2"/>
  <c r="N82" i="2"/>
  <c r="W81" i="2"/>
  <c r="U81" i="2"/>
  <c r="S81" i="2"/>
  <c r="R81" i="2"/>
  <c r="Q81" i="2"/>
  <c r="P81" i="2"/>
  <c r="O81" i="2"/>
  <c r="M81" i="2"/>
  <c r="L81" i="2"/>
  <c r="K81" i="2"/>
  <c r="J81" i="2"/>
  <c r="I81" i="2"/>
  <c r="F81" i="2"/>
  <c r="T80" i="2"/>
  <c r="N80" i="2"/>
  <c r="W79" i="2"/>
  <c r="U79" i="2"/>
  <c r="S79" i="2"/>
  <c r="R79" i="2"/>
  <c r="Q79" i="2"/>
  <c r="P79" i="2"/>
  <c r="O79" i="2"/>
  <c r="T79" i="2" s="1"/>
  <c r="M79" i="2"/>
  <c r="L79" i="2"/>
  <c r="K79" i="2"/>
  <c r="J79" i="2"/>
  <c r="I79" i="2"/>
  <c r="F79" i="2"/>
  <c r="X78" i="2"/>
  <c r="N78" i="2"/>
  <c r="O78" i="2" s="1"/>
  <c r="T78" i="2" s="1"/>
  <c r="V78" i="2" s="1"/>
  <c r="N77" i="2"/>
  <c r="O77" i="2" s="1"/>
  <c r="T77" i="2" s="1"/>
  <c r="T76" i="2"/>
  <c r="N76" i="2"/>
  <c r="T75" i="2"/>
  <c r="N75" i="2"/>
  <c r="V75" i="2" s="1"/>
  <c r="T74" i="2"/>
  <c r="N74" i="2"/>
  <c r="V74" i="2" s="1"/>
  <c r="T73" i="2"/>
  <c r="V73" i="2" s="1"/>
  <c r="N73" i="2"/>
  <c r="T72" i="2"/>
  <c r="N72" i="2"/>
  <c r="V72" i="2" s="1"/>
  <c r="X72" i="2" s="1"/>
  <c r="T71" i="2"/>
  <c r="N71" i="2"/>
  <c r="T70" i="2"/>
  <c r="N70" i="2"/>
  <c r="T69" i="2"/>
  <c r="N69" i="2"/>
  <c r="T68" i="2"/>
  <c r="N68" i="2"/>
  <c r="T67" i="2"/>
  <c r="N67" i="2"/>
  <c r="V67" i="2" s="1"/>
  <c r="X66" i="2"/>
  <c r="T66" i="2"/>
  <c r="V66" i="2" s="1"/>
  <c r="N66" i="2"/>
  <c r="T65" i="2"/>
  <c r="N65" i="2"/>
  <c r="V65" i="2" s="1"/>
  <c r="T64" i="2"/>
  <c r="N64" i="2"/>
  <c r="V64" i="2" s="1"/>
  <c r="T63" i="2"/>
  <c r="N63" i="2"/>
  <c r="T62" i="2"/>
  <c r="N62" i="2"/>
  <c r="T61" i="2"/>
  <c r="N61" i="2"/>
  <c r="T60" i="2"/>
  <c r="N60" i="2"/>
  <c r="V60" i="2" s="1"/>
  <c r="N59" i="2"/>
  <c r="O59" i="2" s="1"/>
  <c r="W58" i="2"/>
  <c r="U58" i="2"/>
  <c r="S58" i="2"/>
  <c r="R58" i="2"/>
  <c r="Q58" i="2"/>
  <c r="P58" i="2"/>
  <c r="M58" i="2"/>
  <c r="L58" i="2"/>
  <c r="K58" i="2"/>
  <c r="J58" i="2"/>
  <c r="I58" i="2"/>
  <c r="F58" i="2"/>
  <c r="F57" i="2"/>
  <c r="T56" i="2"/>
  <c r="N56" i="2"/>
  <c r="T55" i="2"/>
  <c r="N55" i="2"/>
  <c r="T54" i="2"/>
  <c r="N54" i="2"/>
  <c r="T53" i="2"/>
  <c r="N53" i="2"/>
  <c r="V53" i="2" s="1"/>
  <c r="W52" i="2"/>
  <c r="U52" i="2"/>
  <c r="S52" i="2"/>
  <c r="R52" i="2"/>
  <c r="Q52" i="2"/>
  <c r="P52" i="2"/>
  <c r="O52" i="2"/>
  <c r="M52" i="2"/>
  <c r="L52" i="2"/>
  <c r="K52" i="2"/>
  <c r="J52" i="2"/>
  <c r="I52" i="2"/>
  <c r="F52" i="2"/>
  <c r="T51" i="2"/>
  <c r="N51" i="2"/>
  <c r="V51" i="2" s="1"/>
  <c r="V50" i="2"/>
  <c r="T50" i="2"/>
  <c r="N50" i="2"/>
  <c r="T49" i="2"/>
  <c r="N49" i="2"/>
  <c r="T48" i="2"/>
  <c r="N48" i="2"/>
  <c r="T47" i="2"/>
  <c r="N47" i="2"/>
  <c r="T46" i="2"/>
  <c r="N46" i="2"/>
  <c r="V46" i="2" s="1"/>
  <c r="T45" i="2"/>
  <c r="N45" i="2"/>
  <c r="T44" i="2"/>
  <c r="N44" i="2"/>
  <c r="T43" i="2"/>
  <c r="N43" i="2"/>
  <c r="T42" i="2"/>
  <c r="N42" i="2"/>
  <c r="T41" i="2"/>
  <c r="N41" i="2"/>
  <c r="U40" i="2"/>
  <c r="U34" i="2" s="1"/>
  <c r="S40" i="2"/>
  <c r="T40" i="2" s="1"/>
  <c r="M40" i="2"/>
  <c r="N40" i="2" s="1"/>
  <c r="T39" i="2"/>
  <c r="N39" i="2"/>
  <c r="T38" i="2"/>
  <c r="N38" i="2"/>
  <c r="F38" i="2"/>
  <c r="T37" i="2"/>
  <c r="N37" i="2"/>
  <c r="T36" i="2"/>
  <c r="N36" i="2"/>
  <c r="U35" i="2"/>
  <c r="S35" i="2"/>
  <c r="T35" i="2" s="1"/>
  <c r="M35" i="2"/>
  <c r="N35" i="2" s="1"/>
  <c r="V35" i="2" s="1"/>
  <c r="F35" i="2"/>
  <c r="F34" i="2" s="1"/>
  <c r="R34" i="2"/>
  <c r="R10" i="2" s="1"/>
  <c r="Q34" i="2"/>
  <c r="P34" i="2"/>
  <c r="O34" i="2"/>
  <c r="L34" i="2"/>
  <c r="K34" i="2"/>
  <c r="J34" i="2"/>
  <c r="I34" i="2"/>
  <c r="T33" i="2"/>
  <c r="N33" i="2"/>
  <c r="T32" i="2"/>
  <c r="N32" i="2"/>
  <c r="T31" i="2"/>
  <c r="I31" i="2"/>
  <c r="N31" i="2" s="1"/>
  <c r="V31" i="2" s="1"/>
  <c r="T30" i="2"/>
  <c r="I30" i="2"/>
  <c r="N30" i="2" s="1"/>
  <c r="T29" i="2"/>
  <c r="N29" i="2"/>
  <c r="W28" i="2"/>
  <c r="U28" i="2"/>
  <c r="S28" i="2"/>
  <c r="R28" i="2"/>
  <c r="Q28" i="2"/>
  <c r="P28" i="2"/>
  <c r="O28" i="2"/>
  <c r="M28" i="2"/>
  <c r="L28" i="2"/>
  <c r="K28" i="2"/>
  <c r="J28" i="2"/>
  <c r="F28" i="2"/>
  <c r="T27" i="2"/>
  <c r="I27" i="2"/>
  <c r="N27" i="2" s="1"/>
  <c r="T26" i="2"/>
  <c r="N26" i="2"/>
  <c r="T25" i="2"/>
  <c r="V25" i="2" s="1"/>
  <c r="N25" i="2"/>
  <c r="T24" i="2"/>
  <c r="N24" i="2"/>
  <c r="T23" i="2"/>
  <c r="N23" i="2"/>
  <c r="T22" i="2"/>
  <c r="I22" i="2"/>
  <c r="N22" i="2" s="1"/>
  <c r="T21" i="2"/>
  <c r="N21" i="2"/>
  <c r="T20" i="2"/>
  <c r="N20" i="2"/>
  <c r="T19" i="2"/>
  <c r="N19" i="2"/>
  <c r="T18" i="2"/>
  <c r="N18" i="2"/>
  <c r="I18" i="2"/>
  <c r="T17" i="2"/>
  <c r="N17" i="2"/>
  <c r="V17" i="2" s="1"/>
  <c r="T16" i="2"/>
  <c r="N16" i="2"/>
  <c r="V16" i="2" s="1"/>
  <c r="T15" i="2"/>
  <c r="N15" i="2"/>
  <c r="V15" i="2" s="1"/>
  <c r="T14" i="2"/>
  <c r="N14" i="2"/>
  <c r="T13" i="2"/>
  <c r="N13" i="2"/>
  <c r="V13" i="2" s="1"/>
  <c r="T12" i="2"/>
  <c r="N12" i="2"/>
  <c r="V12" i="2" s="1"/>
  <c r="W11" i="2"/>
  <c r="U11" i="2"/>
  <c r="S11" i="2"/>
  <c r="R11" i="2"/>
  <c r="Q11" i="2"/>
  <c r="P11" i="2"/>
  <c r="O11" i="2"/>
  <c r="M11" i="2"/>
  <c r="L11" i="2"/>
  <c r="L10" i="2" s="1"/>
  <c r="K11" i="2"/>
  <c r="K10" i="2" s="1"/>
  <c r="J11" i="2"/>
  <c r="F11" i="2"/>
  <c r="V19" i="2" l="1"/>
  <c r="V23" i="2"/>
  <c r="V27" i="2"/>
  <c r="V30" i="2"/>
  <c r="V41" i="2"/>
  <c r="V45" i="2"/>
  <c r="W57" i="2"/>
  <c r="V63" i="2"/>
  <c r="V70" i="2"/>
  <c r="X70" i="2" s="1"/>
  <c r="M57" i="2"/>
  <c r="V80" i="2"/>
  <c r="V82" i="2"/>
  <c r="T105" i="2"/>
  <c r="V110" i="2"/>
  <c r="V113" i="2"/>
  <c r="W113" i="2" s="1"/>
  <c r="W111" i="2" s="1"/>
  <c r="W93" i="2" s="1"/>
  <c r="Q147" i="2"/>
  <c r="T147" i="2" s="1"/>
  <c r="V20" i="2"/>
  <c r="P57" i="2"/>
  <c r="M83" i="2"/>
  <c r="J137" i="2"/>
  <c r="U137" i="2"/>
  <c r="L57" i="2"/>
  <c r="L9" i="2" s="1"/>
  <c r="W83" i="2"/>
  <c r="J10" i="2"/>
  <c r="J9" i="2" s="1"/>
  <c r="N81" i="2"/>
  <c r="F83" i="2"/>
  <c r="V89" i="2"/>
  <c r="N111" i="2"/>
  <c r="V120" i="2"/>
  <c r="W120" i="2" s="1"/>
  <c r="V124" i="2"/>
  <c r="X124" i="2" s="1"/>
  <c r="V128" i="2"/>
  <c r="W128" i="2" s="1"/>
  <c r="V132" i="2"/>
  <c r="W132" i="2" s="1"/>
  <c r="V32" i="2"/>
  <c r="V47" i="2"/>
  <c r="N84" i="2"/>
  <c r="N87" i="2"/>
  <c r="N138" i="2"/>
  <c r="V139" i="2"/>
  <c r="F137" i="2"/>
  <c r="Q137" i="2"/>
  <c r="V14" i="2"/>
  <c r="T52" i="2"/>
  <c r="V97" i="2"/>
  <c r="X97" i="2" s="1"/>
  <c r="M102" i="2"/>
  <c r="M93" i="2" s="1"/>
  <c r="V104" i="2"/>
  <c r="T106" i="2"/>
  <c r="T109" i="2"/>
  <c r="V125" i="2"/>
  <c r="W125" i="2" s="1"/>
  <c r="M137" i="2"/>
  <c r="I137" i="2"/>
  <c r="L83" i="2"/>
  <c r="V18" i="2"/>
  <c r="V22" i="2"/>
  <c r="V26" i="2"/>
  <c r="V29" i="2"/>
  <c r="V33" i="2"/>
  <c r="V62" i="2"/>
  <c r="V101" i="2"/>
  <c r="X101" i="2" s="1"/>
  <c r="O93" i="2"/>
  <c r="N147" i="2"/>
  <c r="S34" i="2"/>
  <c r="S10" i="2" s="1"/>
  <c r="V48" i="2"/>
  <c r="W48" i="2" s="1"/>
  <c r="W34" i="2" s="1"/>
  <c r="W10" i="2" s="1"/>
  <c r="V98" i="2"/>
  <c r="X98" i="2" s="1"/>
  <c r="V127" i="2"/>
  <c r="W127" i="2" s="1"/>
  <c r="I11" i="2"/>
  <c r="N11" i="2" s="1"/>
  <c r="V21" i="2"/>
  <c r="I28" i="2"/>
  <c r="N28" i="2" s="1"/>
  <c r="V40" i="2"/>
  <c r="V43" i="2"/>
  <c r="V56" i="2"/>
  <c r="V77" i="2"/>
  <c r="V85" i="2"/>
  <c r="N90" i="2"/>
  <c r="V100" i="2"/>
  <c r="T111" i="2"/>
  <c r="N115" i="2"/>
  <c r="V118" i="2"/>
  <c r="W118" i="2" s="1"/>
  <c r="V122" i="2"/>
  <c r="W122" i="2" s="1"/>
  <c r="V129" i="2"/>
  <c r="W129" i="2" s="1"/>
  <c r="V133" i="2"/>
  <c r="W133" i="2" s="1"/>
  <c r="V144" i="2"/>
  <c r="T155" i="2"/>
  <c r="U10" i="2"/>
  <c r="L137" i="2"/>
  <c r="N109" i="2"/>
  <c r="T148" i="2"/>
  <c r="V81" i="2"/>
  <c r="U93" i="2"/>
  <c r="V131" i="2"/>
  <c r="W131" i="2" s="1"/>
  <c r="M34" i="2"/>
  <c r="M10" i="2" s="1"/>
  <c r="M9" i="2" s="1"/>
  <c r="N52" i="2"/>
  <c r="V52" i="2" s="1"/>
  <c r="V54" i="2"/>
  <c r="Q57" i="2"/>
  <c r="J57" i="2"/>
  <c r="S57" i="2"/>
  <c r="J83" i="2"/>
  <c r="S83" i="2"/>
  <c r="N102" i="2"/>
  <c r="V102" i="2" s="1"/>
  <c r="R93" i="2"/>
  <c r="S93" i="2"/>
  <c r="V108" i="2"/>
  <c r="W108" i="2" s="1"/>
  <c r="W106" i="2" s="1"/>
  <c r="V112" i="2"/>
  <c r="N155" i="2"/>
  <c r="V37" i="2"/>
  <c r="V88" i="2"/>
  <c r="V142" i="2"/>
  <c r="V44" i="2"/>
  <c r="V119" i="2"/>
  <c r="W119" i="2" s="1"/>
  <c r="N148" i="2"/>
  <c r="V148" i="2" s="1"/>
  <c r="P10" i="2"/>
  <c r="P9" i="2" s="1"/>
  <c r="V39" i="2"/>
  <c r="V42" i="2"/>
  <c r="V49" i="2"/>
  <c r="V55" i="2"/>
  <c r="V61" i="2"/>
  <c r="V68" i="2"/>
  <c r="K57" i="2"/>
  <c r="K9" i="2" s="1"/>
  <c r="O83" i="2"/>
  <c r="K83" i="2"/>
  <c r="N94" i="2"/>
  <c r="J93" i="2"/>
  <c r="V136" i="2"/>
  <c r="V141" i="2"/>
  <c r="V156" i="2"/>
  <c r="W156" i="2" s="1"/>
  <c r="W155" i="2" s="1"/>
  <c r="V123" i="2"/>
  <c r="X123" i="2" s="1"/>
  <c r="W123" i="2" s="1"/>
  <c r="V71" i="2"/>
  <c r="T81" i="2"/>
  <c r="R83" i="2"/>
  <c r="Q93" i="2"/>
  <c r="V24" i="2"/>
  <c r="F10" i="2"/>
  <c r="Q10" i="2"/>
  <c r="Q9" i="2" s="1"/>
  <c r="V36" i="2"/>
  <c r="I57" i="2"/>
  <c r="V69" i="2"/>
  <c r="V76" i="2"/>
  <c r="U57" i="2"/>
  <c r="T90" i="2"/>
  <c r="T94" i="2"/>
  <c r="V94" i="2" s="1"/>
  <c r="V111" i="2"/>
  <c r="O58" i="2"/>
  <c r="T59" i="2"/>
  <c r="V105" i="2"/>
  <c r="N83" i="2"/>
  <c r="V84" i="2"/>
  <c r="V87" i="2"/>
  <c r="P114" i="2"/>
  <c r="T114" i="2" s="1"/>
  <c r="V114" i="2" s="1"/>
  <c r="T115" i="2"/>
  <c r="V115" i="2" s="1"/>
  <c r="N137" i="2"/>
  <c r="T146" i="2"/>
  <c r="V146" i="2" s="1"/>
  <c r="P143" i="2"/>
  <c r="P137" i="2" s="1"/>
  <c r="W148" i="2"/>
  <c r="T93" i="2"/>
  <c r="R57" i="2"/>
  <c r="V59" i="2"/>
  <c r="T102" i="2"/>
  <c r="N106" i="2"/>
  <c r="O138" i="2"/>
  <c r="N79" i="2"/>
  <c r="V79" i="2" s="1"/>
  <c r="T116" i="2"/>
  <c r="V116" i="2" s="1"/>
  <c r="W116" i="2" s="1"/>
  <c r="O10" i="2"/>
  <c r="T28" i="2"/>
  <c r="V28" i="2" s="1"/>
  <c r="I93" i="2"/>
  <c r="T11" i="2"/>
  <c r="N58" i="2"/>
  <c r="F9" i="2" l="1"/>
  <c r="V147" i="2"/>
  <c r="U9" i="2"/>
  <c r="N57" i="2"/>
  <c r="S9" i="2"/>
  <c r="V109" i="2"/>
  <c r="V106" i="2"/>
  <c r="T83" i="2"/>
  <c r="V83" i="2" s="1"/>
  <c r="V155" i="2"/>
  <c r="W115" i="2"/>
  <c r="W114" i="2" s="1"/>
  <c r="W9" i="2" s="1"/>
  <c r="W147" i="2"/>
  <c r="R9" i="2"/>
  <c r="I10" i="2"/>
  <c r="I9" i="2" s="1"/>
  <c r="N9" i="2" s="1"/>
  <c r="N34" i="2"/>
  <c r="V11" i="2"/>
  <c r="N93" i="2"/>
  <c r="V93" i="2" s="1"/>
  <c r="T34" i="2"/>
  <c r="V90" i="2"/>
  <c r="T143" i="2"/>
  <c r="V143" i="2" s="1"/>
  <c r="T138" i="2"/>
  <c r="V138" i="2" s="1"/>
  <c r="O137" i="2"/>
  <c r="T137" i="2" s="1"/>
  <c r="V137" i="2" s="1"/>
  <c r="T10" i="2"/>
  <c r="O57" i="2"/>
  <c r="T57" i="2" s="1"/>
  <c r="V57" i="2" s="1"/>
  <c r="T58" i="2"/>
  <c r="V58" i="2" s="1"/>
  <c r="V34" i="2" l="1"/>
  <c r="N10" i="2"/>
  <c r="V10" i="2"/>
  <c r="O9" i="2"/>
  <c r="T9" i="2" s="1"/>
  <c r="V9" i="2" s="1"/>
  <c r="I89" i="1" l="1"/>
</calcChain>
</file>

<file path=xl/sharedStrings.xml><?xml version="1.0" encoding="utf-8"?>
<sst xmlns="http://schemas.openxmlformats.org/spreadsheetml/2006/main" count="3458" uniqueCount="1326">
  <si>
    <r>
      <rPr>
        <b/>
        <sz val="8.5"/>
        <rFont val="Tahoma"/>
        <family val="2"/>
      </rPr>
      <t>IPA</t>
    </r>
  </si>
  <si>
    <r>
      <rPr>
        <b/>
        <sz val="8.5"/>
        <rFont val="Tahoma"/>
        <family val="2"/>
      </rPr>
      <t>Projekta nosaukums</t>
    </r>
  </si>
  <si>
    <r>
      <rPr>
        <b/>
        <sz val="8.5"/>
        <rFont val="Tahoma"/>
        <family val="2"/>
      </rPr>
      <t>Projekts uzsākts līdz 31.12.2022.</t>
    </r>
  </si>
  <si>
    <r>
      <rPr>
        <b/>
        <sz val="8.5"/>
        <rFont val="Tahoma"/>
        <family val="2"/>
      </rPr>
      <t>Projekta prioritāte (A, B, C)</t>
    </r>
  </si>
  <si>
    <r>
      <rPr>
        <b/>
        <sz val="8.5"/>
        <rFont val="Tahoma"/>
        <family val="2"/>
      </rPr>
      <t>Projekta indikatīvais finansējums (tūkstoši EUR)</t>
    </r>
  </si>
  <si>
    <r>
      <rPr>
        <b/>
        <sz val="8.5"/>
        <rFont val="Tahoma"/>
        <family val="2"/>
      </rPr>
      <t>Eiropas Savienības un cits ārējais finansējums</t>
    </r>
  </si>
  <si>
    <r>
      <rPr>
        <b/>
        <sz val="8.5"/>
        <rFont val="Tahoma"/>
        <family val="2"/>
      </rPr>
      <t>Prognozējamie sagaidāmie projekta rezultāti/piezīmes</t>
    </r>
  </si>
  <si>
    <r>
      <rPr>
        <b/>
        <sz val="8.5"/>
        <rFont val="Tahoma"/>
        <family val="2"/>
      </rPr>
      <t>Rezultatīvie rādītāji</t>
    </r>
  </si>
  <si>
    <r>
      <rPr>
        <b/>
        <sz val="8.5"/>
        <rFont val="Tahoma"/>
        <family val="2"/>
      </rPr>
      <t>Par projekta ieviešanu atbildīgā struktūrvienība, iestāde, kapitālsabiedrība</t>
    </r>
  </si>
  <si>
    <r>
      <rPr>
        <b/>
        <sz val="8.5"/>
        <rFont val="Tahoma"/>
        <family val="2"/>
      </rPr>
      <t>Par projekta ieviešanu līdzatbildīgā struktūrvienība, iestāde, kapitālsabiedrība</t>
    </r>
  </si>
  <si>
    <r>
      <rPr>
        <b/>
        <sz val="8.5"/>
        <rFont val="Tahoma"/>
        <family val="2"/>
      </rPr>
      <t>KOPĀ INVESTĪCIJAS</t>
    </r>
  </si>
  <si>
    <r>
      <rPr>
        <b/>
        <sz val="8.5"/>
        <rFont val="Tahoma"/>
        <family val="2"/>
      </rPr>
      <t>Klimatnoturīga pilsētvide (P)</t>
    </r>
  </si>
  <si>
    <r>
      <rPr>
        <b/>
        <sz val="8.5"/>
        <rFont val="Tahoma"/>
        <family val="2"/>
      </rPr>
      <t>Pilsētas labiekārtojums – publiskā ārtelpa (P1)</t>
    </r>
  </si>
  <si>
    <r>
      <rPr>
        <sz val="8.5"/>
        <rFont val="Trebuchet MS"/>
        <family val="2"/>
      </rPr>
      <t>1.P1</t>
    </r>
  </si>
  <si>
    <r>
      <rPr>
        <sz val="8.5"/>
        <rFont val="Trebuchet MS"/>
        <family val="2"/>
      </rPr>
      <t>Jūrmalas robežzīmes izveide un uzstādīšana (uz autoceļa A10)</t>
    </r>
  </si>
  <si>
    <r>
      <rPr>
        <sz val="8.5"/>
        <rFont val="Trebuchet MS"/>
        <family val="2"/>
      </rPr>
      <t>P1.1.3.</t>
    </r>
  </si>
  <si>
    <r>
      <rPr>
        <sz val="8.5"/>
        <rFont val="Trebuchet MS"/>
        <family val="2"/>
      </rPr>
      <t>Nē</t>
    </r>
  </si>
  <si>
    <r>
      <rPr>
        <sz val="8.5"/>
        <rFont val="Trebuchet MS"/>
        <family val="2"/>
      </rPr>
      <t>A</t>
    </r>
  </si>
  <si>
    <r>
      <rPr>
        <sz val="8.5"/>
        <rFont val="Trebuchet MS"/>
        <family val="2"/>
      </rPr>
      <t>X</t>
    </r>
  </si>
  <si>
    <r>
      <rPr>
        <sz val="8.5"/>
        <rFont val="Trebuchet MS"/>
        <family val="2"/>
      </rPr>
      <t>-</t>
    </r>
  </si>
  <si>
    <r>
      <rPr>
        <sz val="8.5"/>
        <rFont val="Trebuchet MS"/>
        <family val="2"/>
      </rPr>
      <t>1 robežzīme pie iebraukšanas Jūrmalā</t>
    </r>
  </si>
  <si>
    <r>
      <rPr>
        <sz val="8.5"/>
        <rFont val="Trebuchet MS"/>
        <family val="2"/>
      </rPr>
      <t>Jūrmalas Kultūrtelpas un vides dizaina centrs</t>
    </r>
  </si>
  <si>
    <r>
      <rPr>
        <sz val="8.5"/>
        <rFont val="Trebuchet MS"/>
        <family val="2"/>
      </rPr>
      <t>2.P1</t>
    </r>
  </si>
  <si>
    <r>
      <rPr>
        <sz val="8.5"/>
        <rFont val="Trebuchet MS"/>
        <family val="2"/>
      </rPr>
      <t>Jaundubultu parka atjaunošana un infrastruktūras pilnveide</t>
    </r>
  </si>
  <si>
    <r>
      <rPr>
        <sz val="8.5"/>
        <rFont val="Trebuchet MS"/>
        <family val="2"/>
      </rPr>
      <t>P1.1.4.</t>
    </r>
  </si>
  <si>
    <r>
      <rPr>
        <sz val="8.5"/>
        <rFont val="Trebuchet MS"/>
        <family val="2"/>
      </rPr>
      <t>B</t>
    </r>
  </si>
  <si>
    <r>
      <rPr>
        <sz val="8.5"/>
        <rFont val="Trebuchet MS"/>
        <family val="2"/>
      </rPr>
      <t>JVA Īpašumu pārvaldes Pilsēt- saimniecības un labiekārtošanas nodaļa</t>
    </r>
  </si>
  <si>
    <r>
      <rPr>
        <sz val="8.5"/>
        <rFont val="Trebuchet MS"/>
        <family val="2"/>
      </rPr>
      <t>3.P1</t>
    </r>
  </si>
  <si>
    <r>
      <rPr>
        <sz val="8.5"/>
        <rFont val="Trebuchet MS"/>
        <family val="2"/>
      </rPr>
      <t>Jā</t>
    </r>
  </si>
  <si>
    <r>
      <rPr>
        <sz val="8.5"/>
        <rFont val="Trebuchet MS"/>
        <family val="2"/>
      </rPr>
      <t>4.P1</t>
    </r>
  </si>
  <si>
    <r>
      <rPr>
        <sz val="8.5"/>
        <rFont val="Trebuchet MS"/>
        <family val="2"/>
      </rPr>
      <t>Iedzīvotājiem brīvā laika pavadīšanai (atsevišķās apkaimēs arī bērnu rotaļlaukumiem) pielāgota publiskā ārtelpa</t>
    </r>
  </si>
  <si>
    <r>
      <rPr>
        <sz val="8.5"/>
        <rFont val="Trebuchet MS"/>
        <family val="2"/>
      </rPr>
      <t>Katrā apkaimē ir 1 brīvā laika pa- vadīšanai pielāgota publiskā ārtelpa (t.sk. pludmale)</t>
    </r>
  </si>
  <si>
    <r>
      <rPr>
        <sz val="8.5"/>
        <rFont val="Trebuchet MS"/>
        <family val="2"/>
      </rPr>
      <t>5.P1</t>
    </r>
  </si>
  <si>
    <r>
      <rPr>
        <sz val="8.5"/>
        <rFont val="Trebuchet MS"/>
        <family val="2"/>
      </rPr>
      <t>Dubultu laukuma attīstība (Pils laukums)</t>
    </r>
  </si>
  <si>
    <r>
      <rPr>
        <sz val="8.5"/>
        <rFont val="Trebuchet MS"/>
        <family val="2"/>
      </rPr>
      <t>1 labiekārtota teritorija pilsētas centrā</t>
    </r>
  </si>
  <si>
    <r>
      <rPr>
        <sz val="8.5"/>
        <rFont val="Trebuchet MS"/>
        <family val="2"/>
      </rPr>
      <t>6.P1</t>
    </r>
  </si>
  <si>
    <r>
      <rPr>
        <sz val="8.5"/>
        <rFont val="Trebuchet MS"/>
        <family val="2"/>
      </rPr>
      <t>P1.1.5.</t>
    </r>
  </si>
  <si>
    <r>
      <rPr>
        <sz val="8.5"/>
        <rFont val="Trebuchet MS"/>
        <family val="2"/>
      </rPr>
      <t>7.P1</t>
    </r>
  </si>
  <si>
    <r>
      <rPr>
        <sz val="8.5"/>
        <rFont val="Trebuchet MS"/>
        <family val="2"/>
      </rPr>
      <t>Bērnu rotaļu laukumu atjaunošana un izveide*</t>
    </r>
  </si>
  <si>
    <r>
      <rPr>
        <sz val="8.5"/>
        <rFont val="Trebuchet MS"/>
        <family val="2"/>
      </rPr>
      <t>Bērnu laukumu un sporta infrastruk- tūras izveide un atjaunošana atbilstoši identificētai vajadzībai</t>
    </r>
  </si>
  <si>
    <r>
      <rPr>
        <sz val="8.5"/>
        <rFont val="Trebuchet MS"/>
        <family val="2"/>
      </rPr>
      <t>8.P1</t>
    </r>
  </si>
  <si>
    <r>
      <rPr>
        <sz val="8.5"/>
        <rFont val="Trebuchet MS"/>
        <family val="2"/>
      </rPr>
      <t>Suņu pastaigu laukuma izveide (Dzintari-Bulduri)</t>
    </r>
  </si>
  <si>
    <r>
      <rPr>
        <sz val="8.5"/>
        <rFont val="Trebuchet MS"/>
        <family val="2"/>
      </rPr>
      <t>P1.1.6.</t>
    </r>
  </si>
  <si>
    <r>
      <rPr>
        <sz val="8.5"/>
        <rFont val="Trebuchet MS"/>
        <family val="2"/>
      </rPr>
      <t>1 suņu pastaigu laukums</t>
    </r>
  </si>
  <si>
    <r>
      <rPr>
        <sz val="8.5"/>
        <rFont val="Trebuchet MS"/>
        <family val="2"/>
      </rPr>
      <t>9.P1</t>
    </r>
  </si>
  <si>
    <r>
      <rPr>
        <sz val="8.5"/>
        <rFont val="Trebuchet MS"/>
        <family val="2"/>
      </rPr>
      <t>Sanitāro mezglu (WC) izveide un uzturēšana cilvēku koncentrēšanās vietās, t.sk. ārpus vasaras sezonas</t>
    </r>
  </si>
  <si>
    <r>
      <rPr>
        <sz val="8.5"/>
        <rFont val="Trebuchet MS"/>
        <family val="2"/>
      </rPr>
      <t>P1.1.7.</t>
    </r>
  </si>
  <si>
    <r>
      <rPr>
        <sz val="8.5"/>
        <rFont val="Trebuchet MS"/>
        <family val="2"/>
      </rPr>
      <t>Sabiedrisko tualešu (WC) izveide un uzturēšana cilvēku koncentrēšanās vietās, t.sk. ārpus vasaras sezonas</t>
    </r>
  </si>
  <si>
    <r>
      <rPr>
        <sz val="8.5"/>
        <rFont val="Trebuchet MS"/>
        <family val="2"/>
      </rPr>
      <t>Atbilstoši nepieciešamībai</t>
    </r>
  </si>
  <si>
    <r>
      <rPr>
        <sz val="8.5"/>
        <rFont val="Trebuchet MS"/>
        <family val="2"/>
      </rPr>
      <t>10.P1</t>
    </r>
  </si>
  <si>
    <r>
      <rPr>
        <sz val="8.5"/>
        <rFont val="Trebuchet MS"/>
        <family val="2"/>
      </rPr>
      <t>Slokas vēsturiskā centra atjaunošana</t>
    </r>
  </si>
  <si>
    <r>
      <rPr>
        <sz val="8.5"/>
        <rFont val="Trebuchet MS"/>
        <family val="2"/>
      </rPr>
      <t>P1.1.8.</t>
    </r>
  </si>
  <si>
    <r>
      <rPr>
        <sz val="8.5"/>
        <rFont val="Trebuchet MS"/>
        <family val="2"/>
      </rPr>
      <t>C</t>
    </r>
  </si>
  <si>
    <r>
      <rPr>
        <sz val="8.5"/>
        <rFont val="Trebuchet MS"/>
        <family val="2"/>
      </rPr>
      <t>IAS2030 pasākums: Atjaunots Slokas vēsturiskais centrs</t>
    </r>
  </si>
  <si>
    <r>
      <rPr>
        <sz val="8.5"/>
        <rFont val="Trebuchet MS"/>
        <family val="2"/>
      </rPr>
      <t>Pilnveidota vide Slokas apkaimē</t>
    </r>
  </si>
  <si>
    <r>
      <rPr>
        <sz val="8.5"/>
        <rFont val="Trebuchet MS"/>
        <family val="2"/>
      </rPr>
      <t>11.P1</t>
    </r>
  </si>
  <si>
    <r>
      <rPr>
        <sz val="8.5"/>
        <rFont val="Trebuchet MS"/>
        <family val="2"/>
      </rPr>
      <t>Kapsētu labiekārtošana*</t>
    </r>
  </si>
  <si>
    <r>
      <rPr>
        <sz val="8.5"/>
        <rFont val="Trebuchet MS"/>
        <family val="2"/>
      </rPr>
      <t>P1.1.11.</t>
    </r>
  </si>
  <si>
    <r>
      <rPr>
        <sz val="8.5"/>
        <rFont val="Trebuchet MS"/>
        <family val="2"/>
      </rPr>
      <t>Labiekārtotas pašvaldības kapsētas</t>
    </r>
  </si>
  <si>
    <r>
      <rPr>
        <sz val="8.5"/>
        <rFont val="Trebuchet MS"/>
        <family val="2"/>
      </rPr>
      <t>12.P1</t>
    </r>
  </si>
  <si>
    <r>
      <rPr>
        <sz val="8.5"/>
        <rFont val="Trebuchet MS"/>
        <family val="2"/>
      </rPr>
      <t>P1.2.1.</t>
    </r>
  </si>
  <si>
    <r>
      <rPr>
        <sz val="8.5"/>
        <rFont val="Trebuchet MS"/>
        <family val="2"/>
      </rPr>
      <t>Dušas, pārģērbšanās kabīnes, norādes, atkritumu konteineri utt.</t>
    </r>
  </si>
  <si>
    <r>
      <rPr>
        <sz val="8.5"/>
        <rFont val="Trebuchet MS"/>
        <family val="2"/>
      </rPr>
      <t>Labiekārtotas 11 peldvietas</t>
    </r>
  </si>
  <si>
    <r>
      <rPr>
        <sz val="8.5"/>
        <rFont val="Trebuchet MS"/>
        <family val="2"/>
      </rPr>
      <t>13.P1</t>
    </r>
  </si>
  <si>
    <r>
      <rPr>
        <sz val="8.5"/>
        <rFont val="Trebuchet MS"/>
        <family val="2"/>
      </rPr>
      <t>Jā/Nē</t>
    </r>
  </si>
  <si>
    <r>
      <rPr>
        <sz val="8.5"/>
        <rFont val="Trebuchet MS"/>
        <family val="2"/>
      </rPr>
      <t>Pilnveidots apgaismojums, atjaunotas laipas, nodrošinātas inženierkomunikācijas utt.</t>
    </r>
  </si>
  <si>
    <r>
      <rPr>
        <sz val="8.5"/>
        <rFont val="Trebuchet MS"/>
        <family val="2"/>
      </rPr>
      <t>14.P1</t>
    </r>
  </si>
  <si>
    <r>
      <rPr>
        <sz val="8.5"/>
        <rFont val="Trebuchet MS"/>
        <family val="2"/>
      </rPr>
      <t>Slokas promenādes atjaunošana</t>
    </r>
  </si>
  <si>
    <r>
      <rPr>
        <sz val="8.5"/>
        <rFont val="Trebuchet MS"/>
        <family val="2"/>
      </rPr>
      <t>P1.3.1.</t>
    </r>
  </si>
  <si>
    <r>
      <rPr>
        <sz val="8.5"/>
        <rFont val="Trebuchet MS"/>
        <family val="2"/>
      </rPr>
      <t>Atjaunota promenāde Slokā, t.sk. labiekārtojums  un publiskās ārtelpas pilnveide atbilstoši iedzīvotāju vajadzībām</t>
    </r>
  </si>
  <si>
    <r>
      <rPr>
        <sz val="8.5"/>
        <rFont val="Trebuchet MS"/>
        <family val="2"/>
      </rPr>
      <t>Atjaunota Slokas promenāde gar upi</t>
    </r>
  </si>
  <si>
    <r>
      <rPr>
        <sz val="8.5"/>
        <rFont val="Trebuchet MS"/>
        <family val="2"/>
      </rPr>
      <t>15.P1</t>
    </r>
  </si>
  <si>
    <r>
      <rPr>
        <sz val="8.5"/>
        <rFont val="Trebuchet MS"/>
        <family val="2"/>
      </rPr>
      <t>Infrastruktūras izveide kājāmgājēju kustības nodrošināšanai gar Lielupi visā tās garumā Jūrmalas teritorijā*</t>
    </r>
  </si>
  <si>
    <r>
      <rPr>
        <sz val="8.5"/>
        <rFont val="Trebuchet MS"/>
        <family val="2"/>
      </rPr>
      <t>Kājāmgājēju infrastruktūra gar Lielupi</t>
    </r>
  </si>
  <si>
    <r>
      <rPr>
        <sz val="8.5"/>
        <rFont val="Trebuchet MS"/>
        <family val="2"/>
      </rPr>
      <t>JVA Attīstības pārvalde</t>
    </r>
  </si>
  <si>
    <r>
      <rPr>
        <sz val="8.5"/>
        <rFont val="Trebuchet MS"/>
        <family val="2"/>
      </rPr>
      <t>16.P1</t>
    </r>
  </si>
  <si>
    <r>
      <rPr>
        <sz val="8.5"/>
        <rFont val="Trebuchet MS"/>
        <family val="2"/>
      </rPr>
      <t>P1.3.3.</t>
    </r>
  </si>
  <si>
    <r>
      <rPr>
        <sz val="8.5"/>
        <rFont val="Trebuchet MS"/>
        <family val="2"/>
      </rPr>
      <t>17.P1</t>
    </r>
  </si>
  <si>
    <r>
      <rPr>
        <sz val="8.5"/>
        <rFont val="Trebuchet MS"/>
        <family val="2"/>
      </rPr>
      <t>Infrastruktūras atjaunošana izejās uz upi*</t>
    </r>
  </si>
  <si>
    <r>
      <rPr>
        <sz val="8.5"/>
        <rFont val="Trebuchet MS"/>
        <family val="2"/>
      </rPr>
      <t>P1.3.4.</t>
    </r>
  </si>
  <si>
    <r>
      <rPr>
        <sz val="8.5"/>
        <rFont val="Trebuchet MS"/>
        <family val="2"/>
      </rPr>
      <t>Pilnveidots/izveidots apgaismojums un atjaunots/ uzlabots ceļa segums</t>
    </r>
  </si>
  <si>
    <r>
      <rPr>
        <sz val="8.5"/>
        <rFont val="Trebuchet MS"/>
        <family val="2"/>
      </rPr>
      <t>4 izejas uz upi</t>
    </r>
  </si>
  <si>
    <r>
      <rPr>
        <sz val="8.5"/>
        <rFont val="Trebuchet MS"/>
        <family val="2"/>
      </rPr>
      <t>18.P1</t>
    </r>
  </si>
  <si>
    <r>
      <rPr>
        <sz val="8.5"/>
        <rFont val="Trebuchet MS"/>
        <family val="2"/>
      </rPr>
      <t>Jūrmalas ostas infrastruktūras attīstība*</t>
    </r>
  </si>
  <si>
    <r>
      <rPr>
        <sz val="8.5"/>
        <rFont val="Trebuchet MS"/>
        <family val="2"/>
      </rPr>
      <t>P1.3.5.</t>
    </r>
  </si>
  <si>
    <r>
      <rPr>
        <sz val="8.5"/>
        <rFont val="Trebuchet MS"/>
        <family val="2"/>
      </rPr>
      <t>Atbilstoši Jūrmalas ostas stratēģijai (izstrādes procesā)</t>
    </r>
  </si>
  <si>
    <r>
      <rPr>
        <sz val="8.5"/>
        <rFont val="Trebuchet MS"/>
        <family val="2"/>
      </rPr>
      <t>Jūrmalas ostas pārvalde</t>
    </r>
  </si>
  <si>
    <r>
      <rPr>
        <sz val="8.5"/>
        <rFont val="Trebuchet MS"/>
        <family val="2"/>
      </rPr>
      <t>19.P1</t>
    </r>
  </si>
  <si>
    <r>
      <rPr>
        <sz val="8.5"/>
        <rFont val="Trebuchet MS"/>
        <family val="2"/>
      </rPr>
      <t>Drošas kuģošanas nodrošināšana Lielupē</t>
    </r>
  </si>
  <si>
    <r>
      <rPr>
        <sz val="8.5"/>
        <rFont val="Trebuchet MS"/>
        <family val="2"/>
      </rPr>
      <t>P1.3.6.</t>
    </r>
  </si>
  <si>
    <r>
      <rPr>
        <sz val="8.5"/>
        <rFont val="Trebuchet MS"/>
        <family val="2"/>
      </rPr>
      <t>Ikgadējie kanāla padziļināšanas darbi</t>
    </r>
  </si>
  <si>
    <r>
      <rPr>
        <b/>
        <sz val="8.5"/>
        <rFont val="Tahoma"/>
        <family val="2"/>
      </rPr>
      <t>Pielāgošanās klimata pārmaiņām (P2)</t>
    </r>
  </si>
  <si>
    <r>
      <rPr>
        <sz val="8.5"/>
        <rFont val="Trebuchet MS"/>
        <family val="2"/>
      </rPr>
      <t>1.P2</t>
    </r>
  </si>
  <si>
    <r>
      <rPr>
        <sz val="8.5"/>
        <rFont val="Trebuchet MS"/>
        <family val="2"/>
      </rPr>
      <t>Krasta stiprinājuma izbūve Jūrmalas ostas teritorijā</t>
    </r>
  </si>
  <si>
    <r>
      <rPr>
        <sz val="8.5"/>
        <rFont val="Trebuchet MS"/>
        <family val="2"/>
      </rPr>
      <t>P2.1.3.</t>
    </r>
  </si>
  <si>
    <r>
      <rPr>
        <sz val="8.5"/>
        <rFont val="Trebuchet MS"/>
        <family val="2"/>
      </rPr>
      <t>Veikts krasta stiprinājums Tīklu ielā 10 un 17</t>
    </r>
  </si>
  <si>
    <r>
      <rPr>
        <sz val="8.5"/>
        <rFont val="Trebuchet MS"/>
        <family val="2"/>
      </rPr>
      <t>1 krasta stiprinājums pret plūdu draudiem</t>
    </r>
  </si>
  <si>
    <r>
      <rPr>
        <sz val="8.5"/>
        <rFont val="Trebuchet MS"/>
        <family val="2"/>
      </rPr>
      <t>2.P2</t>
    </r>
  </si>
  <si>
    <r>
      <rPr>
        <sz val="8.5"/>
        <rFont val="Trebuchet MS"/>
        <family val="2"/>
      </rPr>
      <t>Pilsētas centrālās daļas nodrošinājums pret plūdiem – 1 projekts</t>
    </r>
  </si>
  <si>
    <r>
      <rPr>
        <sz val="8.5"/>
        <rFont val="Trebuchet MS"/>
        <family val="2"/>
      </rPr>
      <t>JVA Attīstības pārvaldes Infrastruktūras investīciju projektu nodaļa</t>
    </r>
  </si>
  <si>
    <r>
      <rPr>
        <sz val="8.5"/>
        <rFont val="Trebuchet MS"/>
        <family val="2"/>
      </rPr>
      <t>3.P2</t>
    </r>
  </si>
  <si>
    <r>
      <rPr>
        <sz val="8.5"/>
        <rFont val="Trebuchet MS"/>
        <family val="2"/>
      </rPr>
      <t>4.P2</t>
    </r>
  </si>
  <si>
    <r>
      <rPr>
        <sz val="8.5"/>
        <rFont val="Trebuchet MS"/>
        <family val="2"/>
      </rPr>
      <t>Lielupes kreisā krasta atbalstsienas atjaunošana</t>
    </r>
  </si>
  <si>
    <r>
      <rPr>
        <sz val="8.5"/>
        <rFont val="Trebuchet MS"/>
        <family val="2"/>
      </rPr>
      <t>Atjaunota atbalstsiena un ūdensatvades sistēma zem dzelzceļa tilta Mastu ielā</t>
    </r>
  </si>
  <si>
    <r>
      <rPr>
        <sz val="8.5"/>
        <rFont val="Trebuchet MS"/>
        <family val="2"/>
      </rPr>
      <t>1 atjaunota atbalsta siena pret plūdu draudiem</t>
    </r>
  </si>
  <si>
    <r>
      <rPr>
        <sz val="8.5"/>
        <rFont val="Trebuchet MS"/>
        <family val="2"/>
      </rPr>
      <t>5.P2</t>
    </r>
  </si>
  <si>
    <r>
      <rPr>
        <sz val="8.5"/>
        <rFont val="Trebuchet MS"/>
        <family val="2"/>
      </rPr>
      <t>Iebraukšanas nodevas Jūrmalas valstspilsētā kontroles sistēmas attīstīšana</t>
    </r>
  </si>
  <si>
    <r>
      <rPr>
        <sz val="8.5"/>
        <rFont val="Trebuchet MS"/>
        <family val="2"/>
      </rPr>
      <t>P2.1.4.</t>
    </r>
  </si>
  <si>
    <r>
      <rPr>
        <sz val="8.5"/>
        <rFont val="Trebuchet MS"/>
        <family val="2"/>
      </rPr>
      <t>JVA Īpašumu pārvaldes Nodokļu nodaļa, Jūrmalas pašvaldības policija</t>
    </r>
  </si>
  <si>
    <r>
      <rPr>
        <sz val="8.5"/>
        <rFont val="Trebuchet MS"/>
        <family val="2"/>
      </rPr>
      <t>6.P2</t>
    </r>
  </si>
  <si>
    <r>
      <rPr>
        <sz val="8.5"/>
        <rFont val="Trebuchet MS"/>
        <family val="2"/>
      </rPr>
      <t>“ReNutriWater” projekts – attīrīto notekūdeņu atkārtota izmantošana dabā</t>
    </r>
  </si>
  <si>
    <r>
      <rPr>
        <sz val="8.5"/>
        <rFont val="Trebuchet MS"/>
        <family val="2"/>
      </rPr>
      <t>P2.2.2.</t>
    </r>
  </si>
  <si>
    <r>
      <rPr>
        <sz val="8.5"/>
        <rFont val="Trebuchet MS"/>
        <family val="2"/>
      </rPr>
      <t>Attīrīti notekūdeņi tiek racionāli izmantoti dabā, tostarp pašvaldība un iedzīvotāji ir tiešie labuma guvēji</t>
    </r>
  </si>
  <si>
    <r>
      <rPr>
        <sz val="8.5"/>
        <rFont val="Trebuchet MS"/>
        <family val="2"/>
      </rPr>
      <t>Notekūdeņu apjoma samazināšanās</t>
    </r>
  </si>
  <si>
    <r>
      <rPr>
        <sz val="8.5"/>
        <rFont val="Trebuchet MS"/>
        <family val="2"/>
      </rPr>
      <t>SIA “Jūrmalas ūdens”</t>
    </r>
  </si>
  <si>
    <r>
      <rPr>
        <sz val="8.5"/>
        <rFont val="Trebuchet MS"/>
        <family val="2"/>
      </rPr>
      <t>7.P2</t>
    </r>
  </si>
  <si>
    <r>
      <rPr>
        <sz val="8.5"/>
        <rFont val="Trebuchet MS"/>
        <family val="2"/>
      </rPr>
      <t>Lietus ūdens kanalizācijas un meliorācijas sistēmas pilnveide un attīstība*</t>
    </r>
  </si>
  <si>
    <r>
      <rPr>
        <sz val="8.5"/>
        <rFont val="Trebuchet MS"/>
        <family val="2"/>
      </rPr>
      <t>Sakārtota un uzlabota lietus ūdens kanalizācijas un meliorācijas sistēma</t>
    </r>
  </si>
  <si>
    <r>
      <rPr>
        <b/>
        <sz val="8.5"/>
        <rFont val="Tahoma"/>
        <family val="2"/>
      </rPr>
      <t>Klimatneitrāla un resursu efektīva apsaimniekošana (P3)</t>
    </r>
  </si>
  <si>
    <r>
      <rPr>
        <sz val="8.5"/>
        <rFont val="Trebuchet MS"/>
        <family val="2"/>
      </rPr>
      <t>1.P3</t>
    </r>
  </si>
  <si>
    <r>
      <rPr>
        <sz val="8.5"/>
        <rFont val="Trebuchet MS"/>
        <family val="2"/>
      </rPr>
      <t>Katlumāju atjaunošana/attīstīšana</t>
    </r>
  </si>
  <si>
    <r>
      <rPr>
        <sz val="8.5"/>
        <rFont val="Trebuchet MS"/>
        <family val="2"/>
      </rPr>
      <t>P3.2.1.</t>
    </r>
  </si>
  <si>
    <r>
      <rPr>
        <sz val="8.5"/>
        <rFont val="Trebuchet MS"/>
        <family val="2"/>
      </rPr>
      <t>Katlumāju attālinātas vadības pieslēg- šana pie esošās tālvadības sistēmas (SCADA)</t>
    </r>
  </si>
  <si>
    <r>
      <rPr>
        <sz val="8.5"/>
        <rFont val="Trebuchet MS"/>
        <family val="2"/>
      </rPr>
      <t>SIA “Jūrmalas siltums”</t>
    </r>
  </si>
  <si>
    <r>
      <rPr>
        <sz val="8.5"/>
        <rFont val="Trebuchet MS"/>
        <family val="2"/>
      </rPr>
      <t>2.P3</t>
    </r>
  </si>
  <si>
    <r>
      <rPr>
        <sz val="8.5"/>
        <rFont val="Trebuchet MS"/>
        <family val="2"/>
      </rPr>
      <t>Novecojušo siltumtrašu posmu nomaiņa (siltumtrašu pārbūve)</t>
    </r>
  </si>
  <si>
    <r>
      <rPr>
        <sz val="8.5"/>
        <rFont val="Trebuchet MS"/>
        <family val="2"/>
      </rPr>
      <t>Siltuma zudumu samazināšana, MWh/normatīvo apkures grādu dienas, avārijas risku mazināšana</t>
    </r>
  </si>
  <si>
    <r>
      <rPr>
        <sz val="8.5"/>
        <rFont val="Trebuchet MS"/>
        <family val="2"/>
      </rPr>
      <t>Vidēji 500 MWh uz pārbūvējamiem posmiem (~1427 m)</t>
    </r>
  </si>
  <si>
    <r>
      <rPr>
        <sz val="8.5"/>
        <rFont val="Trebuchet MS"/>
        <family val="2"/>
      </rPr>
      <t>3.P3</t>
    </r>
  </si>
  <si>
    <r>
      <rPr>
        <sz val="8.5"/>
        <rFont val="Trebuchet MS"/>
        <family val="2"/>
      </rPr>
      <t>4.P3</t>
    </r>
  </si>
  <si>
    <r>
      <rPr>
        <sz val="8.5"/>
        <rFont val="Trebuchet MS"/>
        <family val="2"/>
      </rPr>
      <t>Šķeldas katlumājas Nometņu ielā 21A attīstība</t>
    </r>
  </si>
  <si>
    <r>
      <rPr>
        <sz val="8.5"/>
        <rFont val="Trebuchet MS"/>
        <family val="2"/>
      </rPr>
      <t>CO</t>
    </r>
    <r>
      <rPr>
        <vertAlign val="subscript"/>
        <sz val="8.5"/>
        <rFont val="Trebuchet MS"/>
        <family val="2"/>
      </rPr>
      <t>2</t>
    </r>
    <r>
      <rPr>
        <sz val="8.5"/>
        <rFont val="Trebuchet MS"/>
        <family val="2"/>
      </rPr>
      <t xml:space="preserve"> emisiju samazinājums par 4000 t gadā</t>
    </r>
  </si>
  <si>
    <r>
      <rPr>
        <sz val="8.5"/>
        <rFont val="Trebuchet MS"/>
        <family val="2"/>
      </rPr>
      <t>5.P3</t>
    </r>
  </si>
  <si>
    <r>
      <rPr>
        <sz val="8.5"/>
        <rFont val="Trebuchet MS"/>
        <family val="2"/>
      </rPr>
      <t>Palielināts objektu skaits – vismaz par 1</t>
    </r>
  </si>
  <si>
    <r>
      <rPr>
        <sz val="8.5"/>
        <rFont val="Trebuchet MS"/>
        <family val="2"/>
      </rPr>
      <t>6.P3</t>
    </r>
  </si>
  <si>
    <r>
      <rPr>
        <sz val="8.5"/>
        <rFont val="Trebuchet MS"/>
        <family val="2"/>
      </rPr>
      <t>SIA “Jūrmalas siltums” darba efektivizācija</t>
    </r>
  </si>
  <si>
    <r>
      <rPr>
        <sz val="8.5"/>
        <rFont val="Trebuchet MS"/>
        <family val="2"/>
      </rPr>
      <t>Samazināts siltuma zudums, uzlabota darba efektivitāte utt.</t>
    </r>
  </si>
  <si>
    <r>
      <rPr>
        <sz val="8.5"/>
        <rFont val="Trebuchet MS"/>
        <family val="2"/>
      </rPr>
      <t>7.P3</t>
    </r>
  </si>
  <si>
    <r>
      <rPr>
        <sz val="8.5"/>
        <rFont val="Trebuchet MS"/>
        <family val="2"/>
      </rPr>
      <t>P3.3.1.</t>
    </r>
  </si>
  <si>
    <r>
      <rPr>
        <sz val="8.5"/>
        <rFont val="Trebuchet MS"/>
        <family val="2"/>
      </rPr>
      <t>8.P3</t>
    </r>
  </si>
  <si>
    <r>
      <rPr>
        <sz val="8.5"/>
        <rFont val="Trebuchet MS"/>
        <family val="2"/>
      </rPr>
      <t>Ūdenssaimniecības infrastruktūras attīstība un uzturēšana</t>
    </r>
  </si>
  <si>
    <r>
      <rPr>
        <sz val="8.5"/>
        <rFont val="Trebuchet MS"/>
        <family val="2"/>
      </rPr>
      <t>9.P3</t>
    </r>
  </si>
  <si>
    <r>
      <rPr>
        <sz val="8.5"/>
        <rFont val="Trebuchet MS"/>
        <family val="2"/>
      </rPr>
      <t>Tīklu paplašināšana un pieslēgumu izveide pilsētā</t>
    </r>
  </si>
  <si>
    <r>
      <rPr>
        <sz val="8.5"/>
        <rFont val="Trebuchet MS"/>
        <family val="2"/>
      </rPr>
      <t>Izbūvēti ūdenspagādes tīkli un pieva- di/ atzari pieslēguma izveidei</t>
    </r>
  </si>
  <si>
    <r>
      <rPr>
        <sz val="8.5"/>
        <rFont val="Trebuchet MS"/>
        <family val="2"/>
      </rPr>
      <t>10.P3</t>
    </r>
  </si>
  <si>
    <r>
      <rPr>
        <sz val="8.5"/>
        <rFont val="Trebuchet MS"/>
        <family val="2"/>
      </rPr>
      <t>Saules enerģijas stacijas izveidošana Slokas NAI teritorijā Mežmalas ielā 41</t>
    </r>
  </si>
  <si>
    <r>
      <rPr>
        <sz val="8.5"/>
        <rFont val="Trebuchet MS"/>
        <family val="2"/>
      </rPr>
      <t>P3.3.3.</t>
    </r>
  </si>
  <si>
    <r>
      <rPr>
        <sz val="8.5"/>
        <rFont val="Trebuchet MS"/>
        <family val="2"/>
      </rPr>
      <t>Izveidota saules enerģijas stacija Slokas notekūdeņu attīrīšanas iekārtu NAI teritorijā Mežmalas ielā 41, aizstājot iepirkto elektroenerģiju ar pašsaražoto atjaunojamo enerģiju</t>
    </r>
  </si>
  <si>
    <r>
      <rPr>
        <sz val="8.5"/>
        <rFont val="Trebuchet MS"/>
        <family val="2"/>
      </rPr>
      <t>11.P3</t>
    </r>
  </si>
  <si>
    <r>
      <rPr>
        <sz val="8.5"/>
        <rFont val="Trebuchet MS"/>
        <family val="2"/>
      </rPr>
      <t>Energoefektivitātes pasākumi ūdensapgādes objektos</t>
    </r>
  </si>
  <si>
    <r>
      <rPr>
        <sz val="8.5"/>
        <rFont val="Trebuchet MS"/>
        <family val="2"/>
      </rPr>
      <t>Saules paneļu uzstādīšana vai cita risinājuma īstenošana  atjaunojamās enerģijas ieguvei</t>
    </r>
  </si>
  <si>
    <r>
      <rPr>
        <sz val="8.5"/>
        <rFont val="Trebuchet MS"/>
        <family val="2"/>
      </rPr>
      <t>12.P3</t>
    </r>
  </si>
  <si>
    <r>
      <rPr>
        <sz val="8.5"/>
        <rFont val="Trebuchet MS"/>
        <family val="2"/>
      </rPr>
      <t>13.P3</t>
    </r>
  </si>
  <si>
    <r>
      <rPr>
        <sz val="8.5"/>
        <rFont val="Trebuchet MS"/>
        <family val="2"/>
      </rPr>
      <t>Biofiltrācijas lauku izveidošana Lielupē un Ķemeros</t>
    </r>
  </si>
  <si>
    <r>
      <rPr>
        <sz val="8.5"/>
        <rFont val="Trebuchet MS"/>
        <family val="2"/>
      </rPr>
      <t>Izveidoti biofiltrācijas lauki ar iespēju notekūdeņu attīrīšanai izmantot augus (fito attīrīšana). Tiks realizēts, ja tiks piesaistīts ES fondu līdzfinansējums vai cits ārējais finansējums.</t>
    </r>
  </si>
  <si>
    <r>
      <rPr>
        <sz val="8.5"/>
        <rFont val="Trebuchet MS"/>
        <family val="2"/>
      </rPr>
      <t>Izveidoti biofiltrācijas lauki Ķemeros un Lielupē</t>
    </r>
  </si>
  <si>
    <r>
      <rPr>
        <sz val="8.5"/>
        <rFont val="Trebuchet MS"/>
        <family val="2"/>
      </rPr>
      <t>14.P3</t>
    </r>
  </si>
  <si>
    <r>
      <rPr>
        <sz val="8.5"/>
        <rFont val="Trebuchet MS"/>
        <family val="2"/>
      </rPr>
      <t>Slokas NAI modernizācija</t>
    </r>
  </si>
  <si>
    <r>
      <rPr>
        <sz val="8.5"/>
        <rFont val="Trebuchet MS"/>
        <family val="2"/>
      </rPr>
      <t>Veikta dūņu apstrādes procesa uzlabošana, apstrādājot dūņas efek- tīvākā veidā</t>
    </r>
  </si>
  <si>
    <r>
      <rPr>
        <sz val="8.5"/>
        <rFont val="Trebuchet MS"/>
        <family val="2"/>
      </rPr>
      <t>15.P3</t>
    </r>
  </si>
  <si>
    <r>
      <rPr>
        <sz val="8.5"/>
        <rFont val="Trebuchet MS"/>
        <family val="2"/>
      </rPr>
      <t>Esošā spiedvada Jūrmala - Rīga atjaunošana sadzīves kanalizācijas novadīšanai uz Rīgas NAI “Daugavgrīva”</t>
    </r>
  </si>
  <si>
    <r>
      <rPr>
        <sz val="8.5"/>
        <rFont val="Trebuchet MS"/>
        <family val="2"/>
      </rPr>
      <t>Atjaunots spiedvads vai atsevišķi tā posmi. Tiks realizēts, ja tiks piesaistīts ES fondu līdzfinansējums vai cits ārējais finansējums</t>
    </r>
  </si>
  <si>
    <r>
      <rPr>
        <sz val="8.5"/>
        <rFont val="Trebuchet MS"/>
        <family val="2"/>
      </rPr>
      <t>Atjaunots spiedvads vai atsevišķi tā posmi</t>
    </r>
  </si>
  <si>
    <r>
      <rPr>
        <b/>
        <sz val="8.5"/>
        <rFont val="Tahoma"/>
        <family val="2"/>
      </rPr>
      <t>Ēku energoefektivitātes celšana (P4)</t>
    </r>
  </si>
  <si>
    <r>
      <rPr>
        <sz val="8.5"/>
        <rFont val="Trebuchet MS"/>
        <family val="2"/>
      </rPr>
      <t>1.P4</t>
    </r>
  </si>
  <si>
    <r>
      <rPr>
        <sz val="8.5"/>
        <rFont val="Trebuchet MS"/>
        <family val="2"/>
      </rPr>
      <t>P4.1.2.</t>
    </r>
  </si>
  <si>
    <r>
      <rPr>
        <sz val="8.5"/>
        <rFont val="Trebuchet MS"/>
        <family val="2"/>
      </rPr>
      <t>1 energoefektīva ēka</t>
    </r>
  </si>
  <si>
    <r>
      <rPr>
        <sz val="8.5"/>
        <rFont val="Trebuchet MS"/>
        <family val="2"/>
      </rPr>
      <t>JVA Attīstības pārvaldes Stratēģiskās plānošanas nodaļa</t>
    </r>
  </si>
  <si>
    <r>
      <rPr>
        <sz val="8.5"/>
        <rFont val="Trebuchet MS"/>
        <family val="2"/>
      </rPr>
      <t>2.P4</t>
    </r>
  </si>
  <si>
    <r>
      <rPr>
        <sz val="8.5"/>
        <rFont val="Trebuchet MS"/>
        <family val="2"/>
      </rPr>
      <t>3.P4</t>
    </r>
  </si>
  <si>
    <r>
      <rPr>
        <sz val="8.5"/>
        <rFont val="Trebuchet MS"/>
        <family val="2"/>
      </rPr>
      <t>4.P4</t>
    </r>
  </si>
  <si>
    <r>
      <rPr>
        <sz val="8.5"/>
        <rFont val="Trebuchet MS"/>
        <family val="2"/>
      </rPr>
      <t>P 4.1.2.</t>
    </r>
  </si>
  <si>
    <r>
      <rPr>
        <sz val="8.5"/>
        <rFont val="Trebuchet MS"/>
        <family val="2"/>
      </rPr>
      <t>1 energoefektīva pirmsskolas izglītī- bas iestādes ēka</t>
    </r>
  </si>
  <si>
    <r>
      <rPr>
        <sz val="8.5"/>
        <rFont val="Trebuchet MS"/>
        <family val="2"/>
      </rPr>
      <t>5.P4</t>
    </r>
  </si>
  <si>
    <r>
      <rPr>
        <sz val="8.5"/>
        <rFont val="Trebuchet MS"/>
        <family val="2"/>
      </rPr>
      <t>Daudzdzīvokļu dzīvojamo ēku energoefektivitātes pasākumu atbalsta programmas īstenošana un sabiedrības informēšana</t>
    </r>
  </si>
  <si>
    <r>
      <rPr>
        <sz val="8.5"/>
        <rFont val="Trebuchet MS"/>
        <family val="2"/>
      </rPr>
      <t>P4.2.3.</t>
    </r>
  </si>
  <si>
    <r>
      <rPr>
        <sz val="8.5"/>
        <rFont val="Trebuchet MS"/>
        <family val="2"/>
      </rPr>
      <t>Atbalsta saņēmēju skaits – JVA vismaz 10 daudzdzīvokļu dzīvojamās mājas</t>
    </r>
  </si>
  <si>
    <r>
      <rPr>
        <b/>
        <sz val="8.5"/>
        <rFont val="Tahoma"/>
        <family val="2"/>
      </rPr>
      <t>Izglītības satura un procesa attīstība (I2)</t>
    </r>
  </si>
  <si>
    <r>
      <rPr>
        <sz val="8.5"/>
        <rFont val="Trebuchet MS"/>
        <family val="2"/>
      </rPr>
      <t>Jūrmalas pirmsskolas izglītības iestādes “Bitīte” pārbūve</t>
    </r>
  </si>
  <si>
    <r>
      <rPr>
        <sz val="8.5"/>
        <rFont val="Trebuchet MS"/>
        <family val="2"/>
      </rPr>
      <t>I2.3.1.</t>
    </r>
  </si>
  <si>
    <r>
      <rPr>
        <sz val="8.5"/>
        <rFont val="Trebuchet MS"/>
        <family val="2"/>
      </rPr>
      <t>1 atjaunota/pārbūvēta PII ēka</t>
    </r>
  </si>
  <si>
    <r>
      <rPr>
        <sz val="8.5"/>
        <rFont val="Trebuchet MS"/>
        <family val="2"/>
      </rPr>
      <t>Jūrmalas pirmsskolas izglītības iestādes “Madara” pārbūve</t>
    </r>
  </si>
  <si>
    <r>
      <rPr>
        <sz val="8.5"/>
        <rFont val="Trebuchet MS"/>
        <family val="2"/>
      </rPr>
      <t>Veikta pirmsskolas izglītības iestādes ēkas pilna pārbūve un tai piegulošās teritorijas labiekārtošana (2023.–2026. gads)</t>
    </r>
  </si>
  <si>
    <r>
      <rPr>
        <sz val="8.5"/>
        <rFont val="Trebuchet MS"/>
        <family val="2"/>
      </rPr>
      <t>Jūrmalas pirmsskolas izglītības iestādes “Saulīte” pārbūve</t>
    </r>
  </si>
  <si>
    <r>
      <rPr>
        <sz val="8.5"/>
        <rFont val="Trebuchet MS"/>
        <family val="2"/>
      </rPr>
      <t>Veikta pirmsskolas izglītības iestādes ēkas pilna pārbūve un tai piegulošās teritorijas labiekārtošana</t>
    </r>
  </si>
  <si>
    <r>
      <rPr>
        <sz val="8.5"/>
        <rFont val="Trebuchet MS"/>
        <family val="2"/>
      </rPr>
      <t>Jūrmalas pirmsskolas izglītības iestādes “Mārīte” pārbūve</t>
    </r>
  </si>
  <si>
    <r>
      <rPr>
        <sz val="8.5"/>
        <rFont val="Trebuchet MS"/>
        <family val="2"/>
      </rPr>
      <t>Jūrmalas pirmsskolas izglītības iestādes “Lācītis” pārbūve</t>
    </r>
  </si>
  <si>
    <r>
      <rPr>
        <sz val="8.5"/>
        <rFont val="Trebuchet MS"/>
        <family val="2"/>
      </rPr>
      <t>Jūrmalas pirmsskolas izglītības iestādes “Zvaniņš” pārbūve</t>
    </r>
  </si>
  <si>
    <r>
      <rPr>
        <sz val="8.5"/>
        <rFont val="Trebuchet MS"/>
        <family val="2"/>
      </rPr>
      <t>Jūrmalas pirmsskolas izglītības iestādes “Podziņa” pārbūve</t>
    </r>
  </si>
  <si>
    <r>
      <rPr>
        <sz val="8.5"/>
        <rFont val="Trebuchet MS"/>
        <family val="2"/>
      </rPr>
      <t>Jūrmalas pirmsskolas izglītības iestādes “Taurenītis” atjaunošana</t>
    </r>
  </si>
  <si>
    <r>
      <rPr>
        <sz val="8.5"/>
        <rFont val="Trebuchet MS"/>
        <family val="2"/>
      </rPr>
      <t>Jūrmalas pirmsskolas izglītības iestādes “Ābelīte” pārbūve</t>
    </r>
  </si>
  <si>
    <r>
      <rPr>
        <sz val="8.5"/>
        <rFont val="Trebuchet MS"/>
        <family val="2"/>
      </rPr>
      <t>Jūrmalas pirmsskolas izglītības iestāžu atjaunošana*</t>
    </r>
  </si>
  <si>
    <r>
      <rPr>
        <sz val="8.5"/>
        <rFont val="Trebuchet MS"/>
        <family val="2"/>
      </rPr>
      <t>Ikgadējie nepieciešamie pirmsskolas izglītības iestādes ēkas atjaunošanas darbi. Saraksts tiek precizēts ar kārtējo Investīcijas plānu</t>
    </r>
  </si>
  <si>
    <r>
      <rPr>
        <sz val="8.5"/>
        <rFont val="Trebuchet MS"/>
        <family val="2"/>
      </rPr>
      <t>Katru m.g. visas JPII iestādes ēkas ir tehniski labā stāvoklī</t>
    </r>
  </si>
  <si>
    <r>
      <rPr>
        <sz val="8.5"/>
        <rFont val="Trebuchet MS"/>
        <family val="2"/>
      </rPr>
      <t>JVA  Īpašumu pārvaldes Pašvaldības īpašumu tehniskā nodrošinājuma nodaļa</t>
    </r>
  </si>
  <si>
    <r>
      <rPr>
        <sz val="8.5"/>
        <rFont val="Trebuchet MS"/>
        <family val="2"/>
      </rPr>
      <t>Jūrmalas Kauguru vidusskolas sākumskolas atjaunošana/pārbūve Lēdurgas ielā</t>
    </r>
  </si>
  <si>
    <r>
      <rPr>
        <sz val="8.5"/>
        <rFont val="Trebuchet MS"/>
        <family val="2"/>
      </rPr>
      <t>Veikta sākumskolas ēkas pilna pārbūve un tai pieg- ulošās teritorijas labiekārtošana</t>
    </r>
  </si>
  <si>
    <r>
      <rPr>
        <sz val="8.5"/>
        <rFont val="Trebuchet MS"/>
        <family val="2"/>
      </rPr>
      <t>1 atjaunota/pārbūvēta sākumskola</t>
    </r>
  </si>
  <si>
    <r>
      <rPr>
        <sz val="8.5"/>
        <rFont val="Trebuchet MS"/>
        <family val="2"/>
      </rPr>
      <t>I2.3.2.</t>
    </r>
  </si>
  <si>
    <r>
      <rPr>
        <sz val="8.5"/>
        <rFont val="Trebuchet MS"/>
        <family val="2"/>
      </rPr>
      <t>Pilsētas centrā ir iekļaujošās izglītības centrs un izglītības iestāde</t>
    </r>
  </si>
  <si>
    <r>
      <rPr>
        <sz val="8.5"/>
        <rFont val="Trebuchet MS"/>
        <family val="2"/>
      </rPr>
      <t>Jūrmalas Mežmalas pamatskolas sporta zāles pārbūve</t>
    </r>
  </si>
  <si>
    <r>
      <rPr>
        <sz val="8.5"/>
        <rFont val="Trebuchet MS"/>
        <family val="2"/>
      </rPr>
      <t>Labiekārtota sporta zāle: pārbūvēta ventilācijas un apkures sistēma, atjaunots zāles grīdas segums, pārbūvēts apgaismojums, elektrība, vājstrāva, veikts zāles, ģērbtuvju un balkona kosmētiskais remonts</t>
    </r>
  </si>
  <si>
    <r>
      <rPr>
        <sz val="8.5"/>
        <rFont val="Trebuchet MS"/>
        <family val="2"/>
      </rPr>
      <t>1 atjaunota sporta zāle</t>
    </r>
  </si>
  <si>
    <r>
      <rPr>
        <sz val="8.5"/>
        <rFont val="Trebuchet MS"/>
        <family val="2"/>
      </rPr>
      <t>Jūrmalas Mežmalas pamatskolas telpu atjaunošana</t>
    </r>
  </si>
  <si>
    <r>
      <rPr>
        <sz val="8.5"/>
        <rFont val="Trebuchet MS"/>
        <family val="2"/>
      </rPr>
      <t>Atjaunota Jūrmalas Mežmalas pamatskola</t>
    </r>
  </si>
  <si>
    <r>
      <rPr>
        <sz val="8.5"/>
        <rFont val="Trebuchet MS"/>
        <family val="2"/>
      </rPr>
      <t>Jūrmalas Majoru vidusskolas atjaunošana</t>
    </r>
  </si>
  <si>
    <r>
      <rPr>
        <sz val="8.5"/>
        <rFont val="Trebuchet MS"/>
        <family val="2"/>
      </rPr>
      <t>Atjaunota Jūrmalas Majoru vidusskola</t>
    </r>
  </si>
  <si>
    <r>
      <rPr>
        <sz val="8.5"/>
        <rFont val="Trebuchet MS"/>
        <family val="2"/>
      </rPr>
      <t>1 atjaunota vispārējās izglītības iestāde</t>
    </r>
  </si>
  <si>
    <r>
      <rPr>
        <sz val="8.5"/>
        <rFont val="Trebuchet MS"/>
        <family val="2"/>
      </rPr>
      <t>Vispārējās izglītības iestāžu atjaunošana*</t>
    </r>
  </si>
  <si>
    <r>
      <rPr>
        <sz val="8.5"/>
        <rFont val="Trebuchet MS"/>
        <family val="2"/>
      </rPr>
      <t>Ikgadējie nepieciešamie atjaunošanas darbi. Saraksts tiek precizēts ar kārtējo Investīciju plānu</t>
    </r>
  </si>
  <si>
    <r>
      <rPr>
        <sz val="8.5"/>
        <rFont val="Trebuchet MS"/>
        <family val="2"/>
      </rPr>
      <t>Katru mācību gadu visas skolas ir tehniski labā stāvoklī</t>
    </r>
  </si>
  <si>
    <r>
      <rPr>
        <sz val="8.5"/>
        <rFont val="Trebuchet MS"/>
        <family val="2"/>
      </rPr>
      <t>Jūrmalas Jaundubultu pamatskolas stadiona atjaunošana</t>
    </r>
  </si>
  <si>
    <r>
      <rPr>
        <sz val="8.5"/>
        <rFont val="Trebuchet MS"/>
        <family val="2"/>
      </rPr>
      <t>I2.3.3.</t>
    </r>
  </si>
  <si>
    <r>
      <rPr>
        <sz val="8.5"/>
        <rFont val="Trebuchet MS"/>
        <family val="2"/>
      </rPr>
      <t>1 atjaunota āra sporta infrastruktūra</t>
    </r>
  </si>
  <si>
    <r>
      <rPr>
        <sz val="8.5"/>
        <rFont val="Trebuchet MS"/>
        <family val="2"/>
      </rPr>
      <t>Jūrmalas Mežmalas pamatskolas āra sporta stadiona atjaunošana</t>
    </r>
  </si>
  <si>
    <r>
      <rPr>
        <sz val="8.5"/>
        <rFont val="Trebuchet MS"/>
        <family val="2"/>
      </rPr>
      <t>Jūrmalas Valsts ģimnāzijas āra sporta infrastruktūras atjaunošana</t>
    </r>
  </si>
  <si>
    <r>
      <rPr>
        <sz val="8.5"/>
        <rFont val="Trebuchet MS"/>
        <family val="2"/>
      </rPr>
      <t>Atjaunota āra sporta infrastruktūra/stadions</t>
    </r>
  </si>
  <si>
    <r>
      <rPr>
        <sz val="8.5"/>
        <rFont val="Trebuchet MS"/>
        <family val="2"/>
      </rPr>
      <t>Jūrmalas Aspazijas pamatskolas āra sporta infrastruktūras pilnveide</t>
    </r>
  </si>
  <si>
    <r>
      <rPr>
        <sz val="8.5"/>
        <rFont val="Trebuchet MS"/>
        <family val="2"/>
      </rPr>
      <t>Pilnveidota sporta infrastruktūra, lai sekmētu futbola attīstību pašvaldībā</t>
    </r>
  </si>
  <si>
    <r>
      <rPr>
        <sz val="8.5"/>
        <rFont val="Trebuchet MS"/>
        <family val="2"/>
      </rPr>
      <t>Jūrmalas Ķemeru pamatskolas āra sporta infrastruktūras atjaunošana</t>
    </r>
  </si>
  <si>
    <r>
      <rPr>
        <sz val="8.5"/>
        <rFont val="Trebuchet MS"/>
        <family val="2"/>
      </rPr>
      <t>Jūrmalas Majoru vidusskolas sporta laukuma izveide</t>
    </r>
  </si>
  <si>
    <r>
      <rPr>
        <sz val="8.5"/>
        <rFont val="Trebuchet MS"/>
        <family val="2"/>
      </rPr>
      <t>Izveidots sporta laukums vidusskolai</t>
    </r>
  </si>
  <si>
    <r>
      <rPr>
        <sz val="8.5"/>
        <rFont val="Trebuchet MS"/>
        <family val="2"/>
      </rPr>
      <t>Atjaunots sporta laukuma segums</t>
    </r>
  </si>
  <si>
    <r>
      <rPr>
        <sz val="8.5"/>
        <rFont val="Trebuchet MS"/>
        <family val="2"/>
      </rPr>
      <t>1 pilnveidota sporta infrastruktūra</t>
    </r>
  </si>
  <si>
    <r>
      <rPr>
        <b/>
        <sz val="8.5"/>
        <rFont val="Tahoma"/>
        <family val="2"/>
      </rPr>
      <t>Augstu sasniegumu profesionālās ievirzes izglītībā veicināšana (I3)</t>
    </r>
  </si>
  <si>
    <r>
      <rPr>
        <sz val="8.5"/>
        <rFont val="Trebuchet MS"/>
        <family val="2"/>
      </rPr>
      <t>1.I3</t>
    </r>
  </si>
  <si>
    <r>
      <rPr>
        <sz val="8.5"/>
        <rFont val="Trebuchet MS"/>
        <family val="2"/>
      </rPr>
      <t>I3.1.4.</t>
    </r>
  </si>
  <si>
    <r>
      <rPr>
        <sz val="8.5"/>
        <rFont val="Trebuchet MS"/>
        <family val="2"/>
      </rPr>
      <t>Ik gadu tiek veikti nepieciešamie atjaunošanas darbi.</t>
    </r>
  </si>
  <si>
    <r>
      <rPr>
        <b/>
        <sz val="8.5"/>
        <rFont val="Tahoma"/>
        <family val="2"/>
      </rPr>
      <t>Interešu izglītības, mūžizglītības un brīvā laika pavadīšanas iespēju integrācija (t.sk. darbs ar jaunatni) (I4)</t>
    </r>
  </si>
  <si>
    <r>
      <rPr>
        <sz val="8.5"/>
        <rFont val="Trebuchet MS"/>
        <family val="2"/>
      </rPr>
      <t>1.I4</t>
    </r>
  </si>
  <si>
    <r>
      <rPr>
        <sz val="8.5"/>
        <rFont val="Trebuchet MS"/>
        <family val="2"/>
      </rPr>
      <t>BJIC telpu atjaunošana un teritorijas labiekārtošana</t>
    </r>
  </si>
  <si>
    <r>
      <rPr>
        <sz val="8.5"/>
        <rFont val="Trebuchet MS"/>
        <family val="2"/>
      </rPr>
      <t>I4.1.1.</t>
    </r>
  </si>
  <si>
    <r>
      <rPr>
        <sz val="8.5"/>
        <rFont val="Trebuchet MS"/>
        <family val="2"/>
      </rPr>
      <t>Atjaunota Bērnu un jauniešu interešu centra fasāde, iekštelpas. Veikti labiekārtošanas darbi</t>
    </r>
  </si>
  <si>
    <r>
      <rPr>
        <sz val="8.5"/>
        <rFont val="Trebuchet MS"/>
        <family val="2"/>
      </rPr>
      <t>Atjaunota 1 interešu izglītības iestādes ēka</t>
    </r>
  </si>
  <si>
    <r>
      <rPr>
        <b/>
        <sz val="8.5"/>
        <rFont val="Tahoma"/>
        <family val="2"/>
      </rPr>
      <t>Laikmetīga kultūra (L)</t>
    </r>
  </si>
  <si>
    <r>
      <rPr>
        <b/>
        <sz val="8.5"/>
        <rFont val="Tahoma"/>
        <family val="2"/>
      </rPr>
      <t>Kultūras pieejamība un sabiedrības līdzdalība (L1)</t>
    </r>
  </si>
  <si>
    <r>
      <rPr>
        <sz val="8.5"/>
        <rFont val="Trebuchet MS"/>
        <family val="2"/>
      </rPr>
      <t>1.L1</t>
    </r>
  </si>
  <si>
    <r>
      <rPr>
        <sz val="8.5"/>
        <rFont val="Trebuchet MS"/>
        <family val="2"/>
      </rPr>
      <t>Atbilstoši ikgadējiem nepieciešamajiem darbiem iestādes pārziņā esošajās ēkās</t>
    </r>
  </si>
  <si>
    <r>
      <rPr>
        <sz val="8.5"/>
        <rFont val="Trebuchet MS"/>
        <family val="2"/>
      </rPr>
      <t>2.L1</t>
    </r>
  </si>
  <si>
    <r>
      <rPr>
        <sz val="8.5"/>
        <rFont val="Trebuchet MS"/>
        <family val="2"/>
      </rPr>
      <t>Jūrmalas bibliotēku infrastruktūras un materiāltehniskās bāzes pilnveide*</t>
    </r>
  </si>
  <si>
    <r>
      <rPr>
        <sz val="8.5"/>
        <rFont val="Trebuchet MS"/>
        <family val="2"/>
      </rPr>
      <t>L1.2.3.</t>
    </r>
  </si>
  <si>
    <r>
      <rPr>
        <sz val="8.5"/>
        <rFont val="Trebuchet MS"/>
        <family val="2"/>
      </rPr>
      <t>3.L1</t>
    </r>
  </si>
  <si>
    <r>
      <rPr>
        <sz val="8.5"/>
        <rFont val="Trebuchet MS"/>
        <family val="2"/>
      </rPr>
      <t>Amatu un radošo inovāciju centra izveide un attīstība</t>
    </r>
  </si>
  <si>
    <r>
      <rPr>
        <sz val="8.5"/>
        <rFont val="Trebuchet MS"/>
        <family val="2"/>
      </rPr>
      <t>L1.3.3.</t>
    </r>
  </si>
  <si>
    <r>
      <rPr>
        <sz val="8.5"/>
        <rFont val="Trebuchet MS"/>
        <family val="2"/>
      </rPr>
      <t>Izveidots amatu un radošo inovāciju centrs</t>
    </r>
  </si>
  <si>
    <r>
      <rPr>
        <sz val="8.5"/>
        <rFont val="Trebuchet MS"/>
        <family val="2"/>
      </rPr>
      <t>1 radošais amatu centrs</t>
    </r>
  </si>
  <si>
    <r>
      <rPr>
        <sz val="8.5"/>
        <rFont val="Trebuchet MS"/>
        <family val="2"/>
      </rPr>
      <t>JVA Kultūras nodaļa</t>
    </r>
  </si>
  <si>
    <r>
      <rPr>
        <b/>
        <sz val="8.5"/>
        <rFont val="Tahoma"/>
        <family val="2"/>
      </rPr>
      <t>Starptautiski atpazīstama kultūras un mākslas pilsēta (L2)</t>
    </r>
  </si>
  <si>
    <r>
      <rPr>
        <sz val="8.5"/>
        <rFont val="Trebuchet MS"/>
        <family val="2"/>
      </rPr>
      <t>1.L2</t>
    </r>
  </si>
  <si>
    <r>
      <rPr>
        <sz val="8.5"/>
        <rFont val="Trebuchet MS"/>
        <family val="2"/>
      </rPr>
      <t>Dzintaru koncertzāles attīstība</t>
    </r>
  </si>
  <si>
    <r>
      <rPr>
        <sz val="8.5"/>
        <rFont val="Trebuchet MS"/>
        <family val="2"/>
      </rPr>
      <t>L2.1.1.</t>
    </r>
  </si>
  <si>
    <r>
      <rPr>
        <sz val="8.5"/>
        <rFont val="Trebuchet MS"/>
        <family val="2"/>
      </rPr>
      <t>Pārbūvēta Lielā zāle un labiekārtota teritorija</t>
    </r>
  </si>
  <si>
    <r>
      <rPr>
        <sz val="8.5"/>
        <rFont val="Trebuchet MS"/>
        <family val="2"/>
      </rPr>
      <t>2.L2</t>
    </r>
  </si>
  <si>
    <r>
      <rPr>
        <sz val="8.5"/>
        <rFont val="Trebuchet MS"/>
        <family val="2"/>
      </rPr>
      <t>Rezidenču centra ar izstāžu telpām attīstība</t>
    </r>
  </si>
  <si>
    <r>
      <rPr>
        <sz val="8.5"/>
        <rFont val="Trebuchet MS"/>
        <family val="2"/>
      </rPr>
      <t>L2.1.3.</t>
    </r>
  </si>
  <si>
    <r>
      <rPr>
        <sz val="8.5"/>
        <rFont val="Trebuchet MS"/>
        <family val="2"/>
      </rPr>
      <t>Izveidots rezidenču centrs</t>
    </r>
  </si>
  <si>
    <r>
      <rPr>
        <sz val="8.5"/>
        <rFont val="Trebuchet MS"/>
        <family val="2"/>
      </rPr>
      <t>1 rezidenču centrs</t>
    </r>
  </si>
  <si>
    <r>
      <rPr>
        <b/>
        <sz val="8.5"/>
        <rFont val="Tahoma"/>
        <family val="2"/>
      </rPr>
      <t>Kultūras mantojums kā pilsētas identitāte (L3)</t>
    </r>
  </si>
  <si>
    <r>
      <rPr>
        <sz val="8.5"/>
        <rFont val="Trebuchet MS"/>
        <family val="2"/>
      </rPr>
      <t>1.L3</t>
    </r>
  </si>
  <si>
    <r>
      <rPr>
        <sz val="8.5"/>
        <rFont val="Trebuchet MS"/>
        <family val="2"/>
      </rPr>
      <t>2.L3</t>
    </r>
  </si>
  <si>
    <r>
      <rPr>
        <sz val="8.5"/>
        <rFont val="Trebuchet MS"/>
        <family val="2"/>
      </rPr>
      <t>Apkaimju identitāti veidojošu vides objektu izvietošana pilsētvidē*</t>
    </r>
  </si>
  <si>
    <r>
      <rPr>
        <sz val="8.5"/>
        <rFont val="Trebuchet MS"/>
        <family val="2"/>
      </rPr>
      <t>Apkaimēs izvietoti jauni vides objekti</t>
    </r>
  </si>
  <si>
    <r>
      <rPr>
        <sz val="8.5"/>
        <rFont val="Trebuchet MS"/>
        <family val="2"/>
      </rPr>
      <t>5 vides objekti</t>
    </r>
  </si>
  <si>
    <r>
      <rPr>
        <b/>
        <sz val="8.5"/>
        <rFont val="Tahoma"/>
        <family val="2"/>
      </rPr>
      <t>Kvalitatīvs sociālais atbalsts (S1)</t>
    </r>
  </si>
  <si>
    <r>
      <rPr>
        <sz val="8.5"/>
        <rFont val="Trebuchet MS"/>
        <family val="2"/>
      </rPr>
      <t>1.S1</t>
    </r>
  </si>
  <si>
    <r>
      <rPr>
        <sz val="8.5"/>
        <rFont val="Trebuchet MS"/>
        <family val="2"/>
      </rPr>
      <t>S1.3.5.</t>
    </r>
  </si>
  <si>
    <r>
      <rPr>
        <sz val="8.5"/>
        <rFont val="Trebuchet MS"/>
        <family val="2"/>
      </rPr>
      <t>Paplašināts Dienas aprūpes centrā Dūņu ceļā 2 pieejamo sociālo pakalpojumu klāsts, veicot telpu pārbūvi, atjaunošanu un aprīkošanu un nodrošinot pakalpojumu pieejamību 30 personām ar garīga rakstura traucējumiem</t>
    </r>
  </si>
  <si>
    <r>
      <rPr>
        <sz val="8.5"/>
        <rFont val="Trebuchet MS"/>
        <family val="2"/>
      </rPr>
      <t>Jūrmalas Labklājības pārvalde</t>
    </r>
  </si>
  <si>
    <r>
      <rPr>
        <sz val="8.5"/>
        <rFont val="Trebuchet MS"/>
        <family val="2"/>
      </rPr>
      <t>2.S1</t>
    </r>
  </si>
  <si>
    <r>
      <rPr>
        <sz val="8.5"/>
        <rFont val="Trebuchet MS"/>
        <family val="2"/>
      </rPr>
      <t>Grupu dzīvoklis 8 personām</t>
    </r>
  </si>
  <si>
    <r>
      <rPr>
        <sz val="8.5"/>
        <rFont val="Trebuchet MS"/>
        <family val="2"/>
      </rPr>
      <t>3.S1</t>
    </r>
  </si>
  <si>
    <r>
      <rPr>
        <sz val="8.5"/>
        <rFont val="Trebuchet MS"/>
        <family val="2"/>
      </rPr>
      <t>PSIA “Veselības un sociālās aprūpes centrs “Sloka”” B korpusa pārbūve</t>
    </r>
  </si>
  <si>
    <r>
      <rPr>
        <sz val="8.5"/>
        <rFont val="Trebuchet MS"/>
        <family val="2"/>
      </rPr>
      <t>S2.1.1.</t>
    </r>
  </si>
  <si>
    <r>
      <rPr>
        <sz val="8.5"/>
        <rFont val="Trebuchet MS"/>
        <family val="2"/>
      </rPr>
      <t>Pārbūvēts B korpuss, iegādāts jauns inventārs un tehnika (atbilstoši PSIA “Veselības un sociālās aprūpes centrs “Sloka”” vidēja termiņa darbības stratēģijai 2023.–2025. gadam)</t>
    </r>
  </si>
  <si>
    <r>
      <rPr>
        <sz val="8.5"/>
        <rFont val="Trebuchet MS"/>
        <family val="2"/>
      </rPr>
      <t>B korpuss – 1 sakārtota infrastruktūra</t>
    </r>
  </si>
  <si>
    <r>
      <rPr>
        <sz val="8.5"/>
        <rFont val="Trebuchet MS"/>
        <family val="2"/>
      </rPr>
      <t>PSIA “Veselības un sociālās aprūpes centrs “Sloka””</t>
    </r>
  </si>
  <si>
    <r>
      <rPr>
        <sz val="8.5"/>
        <rFont val="Trebuchet MS"/>
        <family val="2"/>
      </rPr>
      <t>4.S1</t>
    </r>
  </si>
  <si>
    <r>
      <rPr>
        <sz val="8.5"/>
        <rFont val="Trebuchet MS"/>
        <family val="2"/>
      </rPr>
      <t>PSIA “Veselības un sociālās aprūpes centrs “Sloka”” jauna korpusa izbūve</t>
    </r>
  </si>
  <si>
    <r>
      <rPr>
        <sz val="8.5"/>
        <rFont val="Trebuchet MS"/>
        <family val="2"/>
      </rPr>
      <t>Jaunas telpas 100 cilvēkiem</t>
    </r>
  </si>
  <si>
    <r>
      <rPr>
        <sz val="8.5"/>
        <rFont val="Trebuchet MS"/>
        <family val="2"/>
      </rPr>
      <t>5.S1</t>
    </r>
  </si>
  <si>
    <r>
      <rPr>
        <sz val="8.5"/>
        <rFont val="Trebuchet MS"/>
        <family val="2"/>
      </rPr>
      <t>PSIA “Veselības un sociālās aprūpes centrs “Sloka”” infrastruktūras un sniegto pakalpojumu uzlabošana</t>
    </r>
  </si>
  <si>
    <r>
      <rPr>
        <sz val="8.5"/>
        <rFont val="Trebuchet MS"/>
        <family val="2"/>
      </rPr>
      <t>6.S1</t>
    </r>
  </si>
  <si>
    <r>
      <rPr>
        <sz val="8.5"/>
        <rFont val="Trebuchet MS"/>
        <family val="2"/>
      </rPr>
      <t>Pārējo sociālo iestāžu būvniecība, atjaunošana un uzlabošana</t>
    </r>
  </si>
  <si>
    <r>
      <rPr>
        <sz val="8.5"/>
        <rFont val="Trebuchet MS"/>
        <family val="2"/>
      </rPr>
      <t>1.S2</t>
    </r>
  </si>
  <si>
    <r>
      <rPr>
        <sz val="8.5"/>
        <rFont val="Trebuchet MS"/>
        <family val="2"/>
      </rPr>
      <t>PSIA “Kauguru Veselības centrs” infrastruktūras un sniegto pakalpoju- mu uzlabošana</t>
    </r>
  </si>
  <si>
    <r>
      <rPr>
        <sz val="8.5"/>
        <rFont val="Trebuchet MS"/>
        <family val="2"/>
      </rPr>
      <t>S2.1.3.</t>
    </r>
  </si>
  <si>
    <r>
      <rPr>
        <sz val="8.5"/>
        <rFont val="Trebuchet MS"/>
        <family val="2"/>
      </rPr>
      <t>PSIA “Kauguru Veselības centrs”</t>
    </r>
  </si>
  <si>
    <r>
      <rPr>
        <sz val="8.5"/>
        <rFont val="Trebuchet MS"/>
        <family val="2"/>
      </rPr>
      <t>2.S2</t>
    </r>
  </si>
  <si>
    <r>
      <rPr>
        <sz val="8.5"/>
        <rFont val="Trebuchet MS"/>
        <family val="2"/>
      </rPr>
      <t>SIA “Jūrmalas slimnīca” ēkas Bauskas ielā 5A pārbūve</t>
    </r>
  </si>
  <si>
    <r>
      <rPr>
        <sz val="8.5"/>
        <rFont val="Trebuchet MS"/>
        <family val="2"/>
      </rPr>
      <t>1 rehabilitācijas centrs</t>
    </r>
  </si>
  <si>
    <r>
      <rPr>
        <sz val="8.5"/>
        <rFont val="Trebuchet MS"/>
        <family val="2"/>
      </rPr>
      <t>SIA “Jūrmalas slimnīca”</t>
    </r>
  </si>
  <si>
    <r>
      <rPr>
        <sz val="8.5"/>
        <rFont val="Trebuchet MS"/>
        <family val="2"/>
      </rPr>
      <t>3.S2</t>
    </r>
  </si>
  <si>
    <r>
      <rPr>
        <sz val="8.5"/>
        <rFont val="Trebuchet MS"/>
        <family val="2"/>
      </rPr>
      <t>3 elektromobiļi mājas aprūpes pa- kalpojumu sniegšanas nodrošināšanai</t>
    </r>
  </si>
  <si>
    <r>
      <rPr>
        <b/>
        <sz val="8.5"/>
        <rFont val="Tahoma"/>
        <family val="2"/>
      </rPr>
      <t>Veselīga dzīvesveida sekmēšana (S3)</t>
    </r>
  </si>
  <si>
    <r>
      <rPr>
        <sz val="8.5"/>
        <rFont val="Trebuchet MS"/>
        <family val="2"/>
      </rPr>
      <t>1.S3</t>
    </r>
  </si>
  <si>
    <r>
      <rPr>
        <sz val="8.5"/>
        <rFont val="Trebuchet MS"/>
        <family val="2"/>
      </rPr>
      <t>Peldbaseina izveide valstspilsētas centrālajā daļā</t>
    </r>
  </si>
  <si>
    <r>
      <rPr>
        <sz val="8.5"/>
        <rFont val="Trebuchet MS"/>
        <family val="2"/>
      </rPr>
      <t>Izbūvēts peldbaseins Strēlnieku prospektā 38, un nodrošinātas peldētapmācības nodarbības 1.–6. klašu audzēkņiem</t>
    </r>
  </si>
  <si>
    <r>
      <rPr>
        <sz val="8.5"/>
        <rFont val="Trebuchet MS"/>
        <family val="2"/>
      </rPr>
      <t>2.S3</t>
    </r>
  </si>
  <si>
    <r>
      <rPr>
        <sz val="8.5"/>
        <rFont val="Trebuchet MS"/>
        <family val="2"/>
      </rPr>
      <t>Izveidoti/pilnveidoti brīvpieejas sporta laukumi pilsētā (t.sk.pludmalē) un cita infrastruktūra, kas saistīta ar veselīga dzīvesveida veicināšanu</t>
    </r>
  </si>
  <si>
    <r>
      <rPr>
        <b/>
        <sz val="8.5"/>
        <rFont val="Tahoma"/>
        <family val="2"/>
      </rPr>
      <t>Drošas pilsētvides attīstīšana (S4)</t>
    </r>
  </si>
  <si>
    <r>
      <rPr>
        <sz val="8.5"/>
        <rFont val="Trebuchet MS"/>
        <family val="2"/>
      </rPr>
      <t>1.S4</t>
    </r>
  </si>
  <si>
    <r>
      <rPr>
        <sz val="8.5"/>
        <rFont val="Trebuchet MS"/>
        <family val="2"/>
      </rPr>
      <t>Pludmales fiziskās uzraudzības drošības pasākumu komplekss</t>
    </r>
  </si>
  <si>
    <r>
      <rPr>
        <sz val="8.5"/>
        <rFont val="Trebuchet MS"/>
        <family val="2"/>
      </rPr>
      <t>S4.3.2.</t>
    </r>
  </si>
  <si>
    <r>
      <rPr>
        <sz val="8.5"/>
        <rFont val="Trebuchet MS"/>
        <family val="2"/>
      </rPr>
      <t>Jūrmalas pašvaldības policija</t>
    </r>
  </si>
  <si>
    <r>
      <rPr>
        <b/>
        <sz val="8.5"/>
        <rFont val="Tahoma"/>
        <family val="2"/>
      </rPr>
      <t>Mājokļu politikas īstenošana (S6)</t>
    </r>
  </si>
  <si>
    <r>
      <rPr>
        <sz val="8.5"/>
        <rFont val="Trebuchet MS"/>
        <family val="2"/>
      </rPr>
      <t>1.S6</t>
    </r>
  </si>
  <si>
    <r>
      <rPr>
        <sz val="8.5"/>
        <rFont val="Trebuchet MS"/>
        <family val="2"/>
      </rPr>
      <t>Pašvaldības dzīvojamā fonda remonts</t>
    </r>
  </si>
  <si>
    <r>
      <rPr>
        <sz val="8.5"/>
        <rFont val="Trebuchet MS"/>
        <family val="2"/>
      </rPr>
      <t>S6.1.3.</t>
    </r>
  </si>
  <si>
    <r>
      <rPr>
        <sz val="8.5"/>
        <rFont val="Trebuchet MS"/>
        <family val="2"/>
      </rPr>
      <t>2.S6</t>
    </r>
  </si>
  <si>
    <r>
      <rPr>
        <sz val="8.5"/>
        <rFont val="Trebuchet MS"/>
        <family val="2"/>
      </rPr>
      <t>Pārbūvēta pašvaldības dzīvojamā māja Nometņu ielā 2A</t>
    </r>
  </si>
  <si>
    <r>
      <rPr>
        <sz val="8.5"/>
        <rFont val="Trebuchet MS"/>
        <family val="2"/>
      </rPr>
      <t>Pārbūvēta pašvaldības dzīvojamā māja, nodrošināti atjaunoti dzīvokļi</t>
    </r>
  </si>
  <si>
    <r>
      <rPr>
        <sz val="8.5"/>
        <rFont val="Trebuchet MS"/>
        <family val="2"/>
      </rPr>
      <t>3.S6</t>
    </r>
  </si>
  <si>
    <r>
      <rPr>
        <sz val="8.5"/>
        <rFont val="Trebuchet MS"/>
        <family val="2"/>
      </rPr>
      <t>4.S6</t>
    </r>
  </si>
  <si>
    <r>
      <rPr>
        <sz val="8.5"/>
        <rFont val="Trebuchet MS"/>
        <family val="2"/>
      </rPr>
      <t>Pārbūvēta pašvaldības dzīvojamā māja, nodrošināti atjaunoti dzīvokļi, t.sk. jaunajiem pedagogiem utt.</t>
    </r>
  </si>
  <si>
    <r>
      <rPr>
        <b/>
        <sz val="8.5"/>
        <rFont val="Tahoma"/>
        <family val="2"/>
      </rPr>
      <t>Ērta un integrēta mobilitāte (Ē)</t>
    </r>
  </si>
  <si>
    <r>
      <rPr>
        <b/>
        <sz val="8.5"/>
        <rFont val="Tahoma"/>
        <family val="2"/>
      </rPr>
      <t>Kvalitatīva un droša satiksmes infrastruktūra (Ē1)</t>
    </r>
  </si>
  <si>
    <r>
      <rPr>
        <sz val="8.5"/>
        <rFont val="Trebuchet MS"/>
        <family val="2"/>
      </rPr>
      <t>1.Ē1</t>
    </r>
  </si>
  <si>
    <r>
      <rPr>
        <sz val="8.5"/>
        <rFont val="Trebuchet MS"/>
        <family val="2"/>
      </rPr>
      <t>Pilnveidota velosipēdu ceļu infrastruktūra pilsētā atbilstoši Ceļu fonda izlietošanas programmai (trīs gadu periodā)</t>
    </r>
  </si>
  <si>
    <r>
      <rPr>
        <sz val="8.5"/>
        <rFont val="Trebuchet MS"/>
        <family val="2"/>
      </rPr>
      <t>2.Ē1</t>
    </r>
  </si>
  <si>
    <r>
      <rPr>
        <sz val="8.5"/>
        <rFont val="Trebuchet MS"/>
        <family val="2"/>
      </rPr>
      <t>Gājēju ceļu infrastruktūras izbūve un esošās gājēju infrastruktūras atjaunošana</t>
    </r>
  </si>
  <si>
    <r>
      <rPr>
        <sz val="8.5"/>
        <rFont val="Trebuchet MS"/>
        <family val="2"/>
      </rPr>
      <t>Ē1.1.4.</t>
    </r>
  </si>
  <si>
    <r>
      <rPr>
        <sz val="8.5"/>
        <rFont val="Trebuchet MS"/>
        <family val="2"/>
      </rPr>
      <t>Izbūvētas un atjaunotas ietves atbilstoši Ceļu fonda izlietošanas programmai (trīs gadu periodā)</t>
    </r>
  </si>
  <si>
    <r>
      <rPr>
        <sz val="8.5"/>
        <rFont val="Trebuchet MS"/>
        <family val="2"/>
      </rPr>
      <t>3.Ē1</t>
    </r>
  </si>
  <si>
    <r>
      <rPr>
        <sz val="8.5"/>
        <rFont val="Trebuchet MS"/>
        <family val="2"/>
      </rPr>
      <t>Grantēto ielu asfaltēšana</t>
    </r>
  </si>
  <si>
    <r>
      <rPr>
        <sz val="8.5"/>
        <rFont val="Trebuchet MS"/>
        <family val="2"/>
      </rPr>
      <t>Ē1.2.1.</t>
    </r>
  </si>
  <si>
    <r>
      <rPr>
        <sz val="8.5"/>
        <rFont val="Trebuchet MS"/>
        <family val="2"/>
      </rPr>
      <t>Grantēto ielu asfaltēšana atbilstoši Ceļu fonda izlietošanas programmai (trīs gadu periodā)</t>
    </r>
  </si>
  <si>
    <r>
      <rPr>
        <sz val="8.5"/>
        <rFont val="Trebuchet MS"/>
        <family val="2"/>
      </rPr>
      <t>Grantēto ielu km</t>
    </r>
  </si>
  <si>
    <r>
      <rPr>
        <sz val="8.5"/>
        <rFont val="Trebuchet MS"/>
        <family val="2"/>
      </rPr>
      <t>4.Ē1</t>
    </r>
  </si>
  <si>
    <r>
      <rPr>
        <sz val="8.5"/>
        <rFont val="Trebuchet MS"/>
        <family val="2"/>
      </rPr>
      <t>Ielu asfalta seguma kapitālais remonts</t>
    </r>
  </si>
  <si>
    <r>
      <rPr>
        <sz val="8.5"/>
        <rFont val="Trebuchet MS"/>
        <family val="2"/>
      </rPr>
      <t>Ē1.2.2.</t>
    </r>
  </si>
  <si>
    <r>
      <rPr>
        <sz val="8.5"/>
        <rFont val="Trebuchet MS"/>
        <family val="2"/>
      </rPr>
      <t>Ielu asfalta seguma kapitālais remonts atbilstoši Ceļu fonda izlietošanas programmai (trīs gadu periodā)</t>
    </r>
  </si>
  <si>
    <r>
      <rPr>
        <sz val="8.5"/>
        <rFont val="Trebuchet MS"/>
        <family val="2"/>
      </rPr>
      <t>5.Ē1</t>
    </r>
  </si>
  <si>
    <r>
      <rPr>
        <sz val="8.5"/>
        <rFont val="Trebuchet MS"/>
        <family val="2"/>
      </rPr>
      <t>Seguma remonts, atjaunošana publiskās vietās un pašvaldības teritorijās</t>
    </r>
  </si>
  <si>
    <r>
      <rPr>
        <sz val="8.5"/>
        <rFont val="Trebuchet MS"/>
        <family val="2"/>
      </rPr>
      <t>Seguma remonts, atjaunošana publiskās vietās un pašvaldības teritorijās tiek plānota atbilstoši Ceļu fonda izlietošanas programmai (trīs gadu periodā)</t>
    </r>
  </si>
  <si>
    <r>
      <rPr>
        <sz val="8.5"/>
        <rFont val="Trebuchet MS"/>
        <family val="2"/>
      </rPr>
      <t>6.Ē1</t>
    </r>
  </si>
  <si>
    <r>
      <rPr>
        <sz val="8.5"/>
        <rFont val="Trebuchet MS"/>
        <family val="2"/>
      </rPr>
      <t>Seguma atjaunošana, teritorijas labiekārtošana pilsētas iekškvartālos</t>
    </r>
  </si>
  <si>
    <r>
      <rPr>
        <sz val="8.5"/>
        <rFont val="Trebuchet MS"/>
        <family val="2"/>
      </rPr>
      <t>Seguma atjaunošana, teritorijas labiekārtošana pilsētas iekškvartālos tiek plānota atbilstoši Ceļu fonda izlietošanas programmai (trīs gadu periodā)</t>
    </r>
  </si>
  <si>
    <r>
      <rPr>
        <sz val="8.5"/>
        <rFont val="Trebuchet MS"/>
        <family val="2"/>
      </rPr>
      <t>7.Ē1</t>
    </r>
  </si>
  <si>
    <r>
      <rPr>
        <sz val="8.5"/>
        <rFont val="Trebuchet MS"/>
        <family val="2"/>
      </rPr>
      <t>Jaunu ielu izbūve</t>
    </r>
  </si>
  <si>
    <r>
      <rPr>
        <sz val="8.5"/>
        <rFont val="Trebuchet MS"/>
        <family val="2"/>
      </rPr>
      <t>Jaunu ielu izbūve notiek atbilstoši Ceļu fonda izlietošanas programmai (trīs gadu periodā)</t>
    </r>
  </si>
  <si>
    <r>
      <rPr>
        <sz val="8.5"/>
        <rFont val="Trebuchet MS"/>
        <family val="2"/>
      </rPr>
      <t>Jaunu ielu km</t>
    </r>
  </si>
  <si>
    <r>
      <rPr>
        <sz val="8.5"/>
        <rFont val="Trebuchet MS"/>
        <family val="2"/>
      </rPr>
      <t>8.Ē1</t>
    </r>
  </si>
  <si>
    <r>
      <rPr>
        <sz val="8.5"/>
        <rFont val="Trebuchet MS"/>
        <family val="2"/>
      </rPr>
      <t>Slokas savienojuma un Kauguru apejas izbūve</t>
    </r>
  </si>
  <si>
    <r>
      <rPr>
        <sz val="8.5"/>
        <rFont val="Trebuchet MS"/>
        <family val="2"/>
      </rPr>
      <t>Kauguru apvedceļš</t>
    </r>
  </si>
  <si>
    <r>
      <rPr>
        <sz val="8.5"/>
        <rFont val="Trebuchet MS"/>
        <family val="2"/>
      </rPr>
      <t>9.Ē1</t>
    </r>
  </si>
  <si>
    <r>
      <rPr>
        <sz val="8.5"/>
        <rFont val="Trebuchet MS"/>
        <family val="2"/>
      </rPr>
      <t>Tiltu atjaunošana*</t>
    </r>
  </si>
  <si>
    <r>
      <rPr>
        <sz val="8.5"/>
        <rFont val="Trebuchet MS"/>
        <family val="2"/>
      </rPr>
      <t>Atbilstoši definētajai nepieciešamībai Ceļu fonda izlietošanas programmā (trīs gadu periodā)</t>
    </r>
  </si>
  <si>
    <r>
      <rPr>
        <sz val="8.5"/>
        <rFont val="Trebuchet MS"/>
        <family val="2"/>
      </rPr>
      <t>10.Ē1</t>
    </r>
  </si>
  <si>
    <r>
      <rPr>
        <sz val="8.5"/>
        <rFont val="Trebuchet MS"/>
        <family val="2"/>
      </rPr>
      <t>Dzintaru dzelzceļa pārvada pārbūve</t>
    </r>
  </si>
  <si>
    <r>
      <rPr>
        <sz val="8.5"/>
        <rFont val="Trebuchet MS"/>
        <family val="2"/>
      </rPr>
      <t>11.Ē1</t>
    </r>
  </si>
  <si>
    <r>
      <rPr>
        <sz val="8.5"/>
        <rFont val="Trebuchet MS"/>
        <family val="2"/>
      </rPr>
      <t>Jaundubultu tilta būvniecība</t>
    </r>
  </si>
  <si>
    <r>
      <rPr>
        <sz val="8.5"/>
        <rFont val="Trebuchet MS"/>
        <family val="2"/>
      </rPr>
      <t>Tehniski ekonomiskais pamatojums</t>
    </r>
  </si>
  <si>
    <r>
      <rPr>
        <sz val="8.5"/>
        <rFont val="Trebuchet MS"/>
        <family val="2"/>
      </rPr>
      <t>12.Ē1</t>
    </r>
  </si>
  <si>
    <r>
      <rPr>
        <sz val="8.5"/>
        <rFont val="Trebuchet MS"/>
        <family val="2"/>
      </rPr>
      <t>Jaunu autostāvvietu izbūve pilsētas satiksmes infrastruktūras pilnveidei</t>
    </r>
  </si>
  <si>
    <r>
      <rPr>
        <sz val="8.5"/>
        <rFont val="Trebuchet MS"/>
        <family val="2"/>
      </rPr>
      <t>Ē1.2.3.</t>
    </r>
  </si>
  <si>
    <r>
      <rPr>
        <sz val="8.5"/>
        <rFont val="Trebuchet MS"/>
        <family val="2"/>
      </rPr>
      <t>Jaunu stāvvietu izbūve atbilstoši Ceļu fonda izlietošanas programmai (trīs gadu periodā)</t>
    </r>
  </si>
  <si>
    <r>
      <rPr>
        <sz val="8.5"/>
        <rFont val="Trebuchet MS"/>
        <family val="2"/>
      </rPr>
      <t>Jaunas stāvvietas – vismaz 1  vietā</t>
    </r>
  </si>
  <si>
    <r>
      <rPr>
        <sz val="8.5"/>
        <rFont val="Trebuchet MS"/>
        <family val="2"/>
      </rPr>
      <t>13.Ē1</t>
    </r>
  </si>
  <si>
    <r>
      <rPr>
        <sz val="8.5"/>
        <rFont val="Trebuchet MS"/>
        <family val="2"/>
      </rPr>
      <t>Jūrmalas satiksmes drošības uzlabošana</t>
    </r>
  </si>
  <si>
    <r>
      <rPr>
        <sz val="8.5"/>
        <rFont val="Trebuchet MS"/>
        <family val="2"/>
      </rPr>
      <t>Ē1.2.4.</t>
    </r>
  </si>
  <si>
    <r>
      <rPr>
        <sz val="8.5"/>
        <rFont val="Trebuchet MS"/>
        <family val="2"/>
      </rPr>
      <t>SIA “Jūrmalas gaisma”</t>
    </r>
  </si>
  <si>
    <r>
      <rPr>
        <sz val="8.5"/>
        <rFont val="Trebuchet MS"/>
        <family val="2"/>
      </rPr>
      <t>14.Ē1</t>
    </r>
  </si>
  <si>
    <r>
      <rPr>
        <sz val="8.5"/>
        <rFont val="Trebuchet MS"/>
        <family val="2"/>
      </rPr>
      <t>Ielu apgaismošanas elektriskā tīkla atjaunošana/pārbūve</t>
    </r>
  </si>
  <si>
    <r>
      <rPr>
        <sz val="8.5"/>
        <rFont val="Trebuchet MS"/>
        <family val="2"/>
      </rPr>
      <t>Ē1.3.1.</t>
    </r>
  </si>
  <si>
    <r>
      <rPr>
        <sz val="8.5"/>
        <rFont val="Trebuchet MS"/>
        <family val="2"/>
      </rPr>
      <t>Veikta ielu apgaismošanas elektrotīkla atjaunošana/pārbūve</t>
    </r>
  </si>
  <si>
    <r>
      <rPr>
        <sz val="8.5"/>
        <rFont val="Trebuchet MS"/>
        <family val="2"/>
      </rPr>
      <t>15.Ē1</t>
    </r>
  </si>
  <si>
    <r>
      <rPr>
        <sz val="8.5"/>
        <rFont val="Trebuchet MS"/>
        <family val="2"/>
      </rPr>
      <t>Ielu apgaismošanas elektriskā tīkla atjaunošana sakarā ar AS “Sadales tīkls” veikto pārbūvi</t>
    </r>
  </si>
  <si>
    <r>
      <rPr>
        <sz val="8.5"/>
        <rFont val="Trebuchet MS"/>
        <family val="2"/>
      </rPr>
      <t>16.Ē1</t>
    </r>
  </si>
  <si>
    <r>
      <rPr>
        <sz val="8.5"/>
        <rFont val="Trebuchet MS"/>
        <family val="2"/>
      </rPr>
      <t>Paaugstināta ielu apgaismojuma energosistēmas efektivitāte un sekmēta viedu risinājumu integrēšana apgaismojuma sistēmā pilsētā</t>
    </r>
  </si>
  <si>
    <r>
      <rPr>
        <sz val="8.5"/>
        <rFont val="Trebuchet MS"/>
        <family val="2"/>
      </rPr>
      <t>17.Ē1</t>
    </r>
  </si>
  <si>
    <r>
      <rPr>
        <sz val="8.5"/>
        <rFont val="Trebuchet MS"/>
        <family val="2"/>
      </rPr>
      <t>Apgaismotas pilsētā līdz šim neapgaismotās ielas</t>
    </r>
  </si>
  <si>
    <r>
      <rPr>
        <sz val="8.5"/>
        <rFont val="Trebuchet MS"/>
        <family val="2"/>
      </rPr>
      <t>18.Ē1</t>
    </r>
  </si>
  <si>
    <r>
      <rPr>
        <sz val="8.5"/>
        <rFont val="Trebuchet MS"/>
        <family val="2"/>
      </rPr>
      <t>Mobilitātes punktu izveide (t.sk. mikromobilitātes)*</t>
    </r>
  </si>
  <si>
    <r>
      <rPr>
        <sz val="8.5"/>
        <rFont val="Trebuchet MS"/>
        <family val="2"/>
      </rPr>
      <t>Izveidoti mobilitātes (t.sk. mikromobilitātes, Park&amp;Ride) punkti</t>
    </r>
  </si>
  <si>
    <r>
      <rPr>
        <sz val="8.5"/>
        <rFont val="Trebuchet MS"/>
        <family val="2"/>
      </rPr>
      <t>JVA Attīstības pārvaldes Tūrisma un uzņēmējdarbības attīstības nodaļa</t>
    </r>
  </si>
  <si>
    <r>
      <rPr>
        <sz val="8.5"/>
        <rFont val="Trebuchet MS"/>
        <family val="2"/>
      </rPr>
      <t>19.Ē1</t>
    </r>
  </si>
  <si>
    <r>
      <rPr>
        <sz val="8.5"/>
        <rFont val="Trebuchet MS"/>
        <family val="2"/>
      </rPr>
      <t>Izveidotas jaunas sabiedriskā transporta pieturvietas visā pilsētā</t>
    </r>
  </si>
  <si>
    <r>
      <rPr>
        <sz val="8.5"/>
        <rFont val="Trebuchet MS"/>
        <family val="2"/>
      </rPr>
      <t>Ē2.2.1.</t>
    </r>
  </si>
  <si>
    <r>
      <rPr>
        <sz val="8.5"/>
        <rFont val="Trebuchet MS"/>
        <family val="2"/>
      </rPr>
      <t>Visā pilsētā uzstādītas jauna dizaina pieturvietas</t>
    </r>
  </si>
  <si>
    <r>
      <rPr>
        <sz val="8.5"/>
        <rFont val="Trebuchet MS"/>
        <family val="2"/>
      </rPr>
      <t>20.Ē1</t>
    </r>
  </si>
  <si>
    <r>
      <rPr>
        <sz val="8.5"/>
        <rFont val="Trebuchet MS"/>
        <family val="2"/>
      </rPr>
      <t>Pašvaldības autoparka atjaunošana ar nulles emisiju vai zemu emisiju transportlīdzekļiem</t>
    </r>
  </si>
  <si>
    <r>
      <rPr>
        <sz val="8.5"/>
        <rFont val="Trebuchet MS"/>
        <family val="2"/>
      </rPr>
      <t>Ē2.3.2.</t>
    </r>
  </si>
  <si>
    <r>
      <rPr>
        <sz val="8.5"/>
        <rFont val="Trebuchet MS"/>
        <family val="2"/>
      </rPr>
      <t>Mainot pašvaldības transportlīdzekļus, iegādāti transportlīdzekļi ar nulles emisiju vai zemu emisiju</t>
    </r>
  </si>
  <si>
    <r>
      <rPr>
        <b/>
        <sz val="8.5"/>
        <rFont val="Tahoma"/>
        <family val="2"/>
      </rPr>
      <t>Tūrisms kūrortpilsētas konkurētspējai (T)</t>
    </r>
  </si>
  <si>
    <r>
      <rPr>
        <b/>
        <sz val="8.5"/>
        <rFont val="Tahoma"/>
        <family val="2"/>
      </rPr>
      <t>Daudzveidīgs un kvalitatīvs tūrisma piedāvājums (T1)</t>
    </r>
  </si>
  <si>
    <r>
      <rPr>
        <sz val="8.5"/>
        <rFont val="Trebuchet MS"/>
        <family val="2"/>
      </rPr>
      <t>1.T1</t>
    </r>
  </si>
  <si>
    <r>
      <rPr>
        <sz val="8.5"/>
        <rFont val="Trebuchet MS"/>
        <family val="2"/>
      </rPr>
      <t>Daudzfunkcionāla dabas tūrisma centra jaunbūve un meža parka labiekārtojums Ķemeros (ITI SAM 5.6.2.)</t>
    </r>
  </si>
  <si>
    <r>
      <rPr>
        <sz val="8.5"/>
        <rFont val="Trebuchet MS"/>
        <family val="2"/>
      </rPr>
      <t>T1.1.2.</t>
    </r>
  </si>
  <si>
    <r>
      <rPr>
        <sz val="8.5"/>
        <rFont val="Trebuchet MS"/>
        <family val="2"/>
      </rPr>
      <t>2.T1</t>
    </r>
  </si>
  <si>
    <r>
      <rPr>
        <sz val="8.5"/>
        <rFont val="Trebuchet MS"/>
        <family val="2"/>
      </rPr>
      <t>3.T1</t>
    </r>
  </si>
  <si>
    <r>
      <rPr>
        <sz val="8.5"/>
        <rFont val="Trebuchet MS"/>
        <family val="2"/>
      </rPr>
      <t>T1.4.1.</t>
    </r>
  </si>
  <si>
    <r>
      <rPr>
        <sz val="8.5"/>
        <rFont val="Trebuchet MS"/>
        <family val="2"/>
      </rPr>
      <t>Modernizēti brīvpieejas dzeramā ūdens krāni pilsētā iedzīvotāju un tūristu vajadzībām, kā arī uzskaitīta to padeve</t>
    </r>
  </si>
  <si>
    <r>
      <rPr>
        <sz val="8.5"/>
        <rFont val="Trebuchet MS"/>
        <family val="2"/>
      </rPr>
      <t>4.T1</t>
    </r>
  </si>
  <si>
    <r>
      <rPr>
        <sz val="8.5"/>
        <rFont val="Trebuchet MS"/>
        <family val="2"/>
      </rPr>
      <t>Labiekārtot, attīstīt un pilnveidot Jomas ielu*</t>
    </r>
  </si>
  <si>
    <r>
      <rPr>
        <sz val="8.5"/>
        <rFont val="Trebuchet MS"/>
        <family val="2"/>
      </rPr>
      <t>T1.4.7.</t>
    </r>
  </si>
  <si>
    <r>
      <rPr>
        <sz val="8.5"/>
        <rFont val="Trebuchet MS"/>
        <family val="2"/>
      </rPr>
      <t>Ieviesti projekti, kas sekmēja Jomas ielas attīstību</t>
    </r>
  </si>
  <si>
    <r>
      <rPr>
        <b/>
        <sz val="8.5"/>
        <rFont val="Tahoma"/>
        <family val="2"/>
      </rPr>
      <t>Kūrortpilsētas starptautiskā konkurētspēja  (T3)</t>
    </r>
  </si>
  <si>
    <r>
      <rPr>
        <sz val="8.5"/>
        <rFont val="Trebuchet MS"/>
        <family val="2"/>
      </rPr>
      <t>1.T3</t>
    </r>
  </si>
  <si>
    <r>
      <rPr>
        <sz val="8.5"/>
        <rFont val="Trebuchet MS"/>
        <family val="2"/>
      </rPr>
      <t>Veselības tūrisma infrastruktūras uzlabošana Jūrmalas slimnīcā</t>
    </r>
  </si>
  <si>
    <r>
      <rPr>
        <sz val="8.5"/>
        <rFont val="Trebuchet MS"/>
        <family val="2"/>
      </rPr>
      <t>T3.1.4.</t>
    </r>
  </si>
  <si>
    <r>
      <rPr>
        <sz val="8.5"/>
        <rFont val="Trebuchet MS"/>
        <family val="2"/>
      </rPr>
      <t>2.T3</t>
    </r>
  </si>
  <si>
    <r>
      <rPr>
        <sz val="8.5"/>
        <rFont val="Trebuchet MS"/>
        <family val="2"/>
      </rPr>
      <t>Atjaunot un veikt remontdarbus tūrisma informācijas centra ēkā</t>
    </r>
  </si>
  <si>
    <r>
      <rPr>
        <sz val="8.5"/>
        <rFont val="Trebuchet MS"/>
        <family val="2"/>
      </rPr>
      <t>T3.6.2.</t>
    </r>
  </si>
  <si>
    <r>
      <rPr>
        <sz val="8.5"/>
        <rFont val="Trebuchet MS"/>
        <family val="2"/>
      </rPr>
      <t>Atjaunots Tūrisma informācijas centrs Majoros</t>
    </r>
  </si>
  <si>
    <r>
      <rPr>
        <sz val="8.5"/>
        <rFont val="Trebuchet MS"/>
        <family val="2"/>
      </rPr>
      <t>JVA Komunikācijas pārvalde</t>
    </r>
  </si>
  <si>
    <r>
      <rPr>
        <sz val="8.5"/>
        <rFont val="Trebuchet MS"/>
        <family val="2"/>
      </rPr>
      <t>3.T3</t>
    </r>
  </si>
  <si>
    <r>
      <rPr>
        <sz val="8.5"/>
        <rFont val="Trebuchet MS"/>
        <family val="2"/>
      </rPr>
      <t>Jūrmalas stadiona “Sloka” attīstība</t>
    </r>
  </si>
  <si>
    <r>
      <rPr>
        <sz val="8.5"/>
        <rFont val="Trebuchet MS"/>
        <family val="2"/>
      </rPr>
      <t>T3.11.1.</t>
    </r>
  </si>
  <si>
    <r>
      <rPr>
        <sz val="8.5"/>
        <rFont val="Trebuchet MS"/>
        <family val="2"/>
      </rPr>
      <t>Attīstīta un sakārtota stadiona infrastruktūra</t>
    </r>
  </si>
  <si>
    <r>
      <rPr>
        <sz val="8.5"/>
        <rFont val="Trebuchet MS"/>
        <family val="2"/>
      </rPr>
      <t>Jūrmalas Futbola skola</t>
    </r>
  </si>
  <si>
    <r>
      <rPr>
        <sz val="8.5"/>
        <rFont val="Trebuchet MS"/>
        <family val="2"/>
      </rPr>
      <t>4.T3</t>
    </r>
  </si>
  <si>
    <r>
      <rPr>
        <sz val="8.5"/>
        <rFont val="Trebuchet MS"/>
        <family val="2"/>
      </rPr>
      <t>Slēgtās sporta manēžas izbūve</t>
    </r>
  </si>
  <si>
    <r>
      <rPr>
        <sz val="8.5"/>
        <rFont val="Trebuchet MS"/>
        <family val="2"/>
      </rPr>
      <t>PPP</t>
    </r>
  </si>
  <si>
    <r>
      <rPr>
        <sz val="8.5"/>
        <rFont val="Trebuchet MS"/>
        <family val="2"/>
      </rPr>
      <t>Uzbūvēta slēgtā sporta manēža Slokā</t>
    </r>
  </si>
  <si>
    <r>
      <rPr>
        <sz val="8.5"/>
        <rFont val="Trebuchet MS"/>
        <family val="2"/>
      </rPr>
      <t>Multifunkcionāla slēgtā sporta manēža</t>
    </r>
  </si>
  <si>
    <r>
      <rPr>
        <b/>
        <sz val="8.5"/>
        <rFont val="Tahoma"/>
        <family val="2"/>
      </rPr>
      <t>Mūsdienīga pilsētas pārvaldība – skaidri, caurspīdīgi un efektīvi procesi (A1)</t>
    </r>
  </si>
  <si>
    <r>
      <rPr>
        <sz val="8.5"/>
        <rFont val="Trebuchet MS"/>
        <family val="2"/>
      </rPr>
      <t>1.A1</t>
    </r>
  </si>
  <si>
    <r>
      <rPr>
        <sz val="8.5"/>
        <rFont val="Trebuchet MS"/>
        <family val="2"/>
      </rPr>
      <t>Resursu vadības sistēmu izveide un attīstīšana</t>
    </r>
  </si>
  <si>
    <r>
      <rPr>
        <sz val="8.5"/>
        <rFont val="Trebuchet MS"/>
        <family val="2"/>
      </rPr>
      <t>A1.1.7.</t>
    </r>
  </si>
  <si>
    <r>
      <rPr>
        <sz val="8.5"/>
        <rFont val="Trebuchet MS"/>
        <family val="2"/>
      </rPr>
      <t>2.A1</t>
    </r>
  </si>
  <si>
    <r>
      <rPr>
        <sz val="8.5"/>
        <rFont val="Trebuchet MS"/>
        <family val="2"/>
      </rPr>
      <t>Jūrmalas valstspilsētas pašvaldības administratīvo ēku infrastruktūras attīstība</t>
    </r>
  </si>
  <si>
    <r>
      <rPr>
        <sz val="8.5"/>
        <rFont val="Trebuchet MS"/>
        <family val="2"/>
      </rPr>
      <t>A1.1.11.</t>
    </r>
  </si>
  <si>
    <r>
      <rPr>
        <sz val="8.5"/>
        <rFont val="Trebuchet MS"/>
        <family val="2"/>
      </rPr>
      <t>3.A1</t>
    </r>
  </si>
  <si>
    <r>
      <rPr>
        <sz val="8.5"/>
        <rFont val="Trebuchet MS"/>
        <family val="2"/>
      </rPr>
      <t>Dzimtsarakstu nodaļas izveide Kļavu ielā 1A</t>
    </r>
  </si>
  <si>
    <r>
      <rPr>
        <sz val="8.5"/>
        <rFont val="Trebuchet MS"/>
        <family val="2"/>
      </rPr>
      <t>Dzimtsarakstu nodaļa Jūrmalas centrālajā daļā pie jūras. Laulību ceremoniju skaita pieaugums</t>
    </r>
  </si>
  <si>
    <r>
      <rPr>
        <sz val="8.5"/>
        <rFont val="Trebuchet MS"/>
        <family val="2"/>
      </rPr>
      <t>4.A1</t>
    </r>
  </si>
  <si>
    <r>
      <rPr>
        <sz val="8.5"/>
        <rFont val="Trebuchet MS"/>
        <family val="2"/>
      </rPr>
      <t>Jūrmalas iedzīvotāja kartes attīstība</t>
    </r>
  </si>
  <si>
    <r>
      <rPr>
        <sz val="8.5"/>
        <rFont val="Trebuchet MS"/>
        <family val="2"/>
      </rPr>
      <t>A1.2.8.</t>
    </r>
  </si>
  <si>
    <r>
      <rPr>
        <sz val="8.5"/>
        <rFont val="Trebuchet MS"/>
        <family val="2"/>
      </rPr>
      <t>Jūrmalas iedzīvotāja karte</t>
    </r>
  </si>
  <si>
    <r>
      <rPr>
        <sz val="8.5"/>
        <rFont val="Trebuchet MS"/>
        <family val="2"/>
      </rPr>
      <t>5.A1</t>
    </r>
  </si>
  <si>
    <r>
      <rPr>
        <sz val="8.5"/>
        <rFont val="Trebuchet MS"/>
        <family val="2"/>
      </rPr>
      <t>Pašvaldības operatīvās informācijas centra izveide un attīstība</t>
    </r>
  </si>
  <si>
    <r>
      <rPr>
        <sz val="8.5"/>
        <rFont val="Trebuchet MS"/>
        <family val="2"/>
      </rPr>
      <t>A1.3.1.</t>
    </r>
  </si>
  <si>
    <r>
      <rPr>
        <sz val="8.5"/>
        <rFont val="Trebuchet MS"/>
        <family val="2"/>
      </rPr>
      <t>JPP Operatīvās informācijas centra izveide: videosienas uzstādīšana un instalācija publisku vietu 24/7 videonovērošanai, sabiedriskās kārtības un drošības uzraudzībai</t>
    </r>
  </si>
  <si>
    <r>
      <rPr>
        <sz val="8.5"/>
        <rFont val="Trebuchet MS"/>
        <family val="2"/>
      </rPr>
      <t>Operatīvās informācijas centrs</t>
    </r>
  </si>
  <si>
    <r>
      <rPr>
        <sz val="8.5"/>
        <rFont val="Trebuchet MS"/>
        <family val="2"/>
      </rPr>
      <t>6.A1</t>
    </r>
  </si>
  <si>
    <r>
      <rPr>
        <sz val="8.5"/>
        <rFont val="Trebuchet MS"/>
        <family val="2"/>
      </rPr>
      <t>Jūrmalas valstspilsētas pašvaldības videonovērošanas sistēmas pilnveide</t>
    </r>
  </si>
  <si>
    <r>
      <rPr>
        <sz val="8.5"/>
        <rFont val="Trebuchet MS"/>
        <family val="2"/>
      </rPr>
      <t>A1.3.2.</t>
    </r>
  </si>
  <si>
    <r>
      <rPr>
        <sz val="8.5"/>
        <rFont val="Trebuchet MS"/>
        <family val="2"/>
      </rPr>
      <t>Paplašināts publiskās videonovērošanas tīkls pilsētā</t>
    </r>
  </si>
  <si>
    <r>
      <rPr>
        <sz val="8.5"/>
        <rFont val="Trebuchet MS"/>
        <family val="2"/>
      </rPr>
      <t>JVA Informācijas un komunikācijas tehnoloģiju pārvalde</t>
    </r>
  </si>
  <si>
    <r>
      <rPr>
        <b/>
        <sz val="8.5"/>
        <rFont val="Tahoma"/>
        <family val="2"/>
      </rPr>
      <t>Ilgtspējīgas pilsētas attīstības plānošana (A2)</t>
    </r>
  </si>
  <si>
    <r>
      <rPr>
        <sz val="8.5"/>
        <rFont val="Trebuchet MS"/>
        <family val="2"/>
      </rPr>
      <t>1.A2</t>
    </r>
  </si>
  <si>
    <r>
      <rPr>
        <sz val="8.5"/>
        <rFont val="Trebuchet MS"/>
        <family val="2"/>
      </rPr>
      <t>Līdzdalības budžetēšana*</t>
    </r>
  </si>
  <si>
    <r>
      <rPr>
        <sz val="8.5"/>
        <rFont val="Trebuchet MS"/>
        <family val="2"/>
      </rPr>
      <t>A2.2.3.</t>
    </r>
  </si>
  <si>
    <r>
      <rPr>
        <sz val="8.5"/>
        <rFont val="Trebuchet MS"/>
        <family val="2"/>
      </rPr>
      <t>Ieviesta līdzdalības budžetēšana atbilstoši iedzīvotāju iniciatīvai un paustajam atbalstam/ balsojumam</t>
    </r>
  </si>
  <si>
    <r>
      <rPr>
        <sz val="8.5"/>
        <rFont val="Trebuchet MS"/>
        <family val="2"/>
      </rPr>
      <t>Īstenoti vismaz 7 iedzīvotāju iesniegti projekti</t>
    </r>
  </si>
  <si>
    <r>
      <rPr>
        <sz val="9"/>
        <rFont val="Trebuchet MS"/>
        <family val="2"/>
      </rPr>
      <t>*Investīciju projekts var tikt sadalīts konkrēti definētos projektos (pēc adreses/kadastra/u.tml.) pie Investīciju plāna precizēšanas.</t>
    </r>
  </si>
  <si>
    <t>Jā</t>
  </si>
  <si>
    <t>JVA Īpašumu pārvaldes Pilsētsaimniecības un labiekārtošanas nodaļa</t>
  </si>
  <si>
    <t>Vispārpieņemtu pludmales labiekārtojuma standartu nodrošināšana</t>
  </si>
  <si>
    <t>Infrastruktūras un inženierkomunikāciju izveide/atjaunošana izejās uz jūru*</t>
  </si>
  <si>
    <t>JVA Attīstības pārvaldes Infrastruktūras investīciju projektu nodaļa</t>
  </si>
  <si>
    <t>IAS2030 pasākums: Izveidota infrastruktūra kājāmgājēju kustības nodrošināšanai gar Lielupi visā tās garumā Jūrmalas teritorijā, infrastruktūras risinājumus izvēloties atbilstoši dabas vērtībām: koka laipas uz pāļiem, stingra pamata takas, asfaltēti celiņi</t>
  </si>
  <si>
    <t>Lielupes radīto plūdu un krasta erozijas risku apdraudējumu novēršanas pasākumi Dubultos–Majoros–Dzintaros (SAM 5.1.1.)</t>
  </si>
  <si>
    <t>Veikti Lielupes radīto plūdu un krasta erozijas risku apdraudējuma novēršanas pasākumi Dubultu, Majoru un Dzintaru teritorijā. Izbūvētas un atjaunojotas pretplūdu būves Lielupes kreisajā krastā, lai pielāgotu plūdu riskam pakļautās pilsētas teritorijas klimata pārmaiņām, nodrošinātu iedzīvotājiem kvalitatīvāku dzīves vidi, kā arī palielinātu plūdu riskam pakļautā reģiona (Dubulti-Majori-Dzintari) uzņēmēju saimnieciskās darbības konkurētspēju un nodrošinātu uzņēmējdarbības turpmāku pastāvēšanu</t>
  </si>
  <si>
    <t>Saules kolektoru parka izveide saules enerģijas izmantošanai siltumenerģijas ražošanai Salas ielā 3</t>
  </si>
  <si>
    <t>Jaunu pakalpojumu ieviešana, izmantojot individuālu inovatīvu apku- res un aukstuma sistēmu uzstādīšanu (siltumsūkņi, saules kolektori, saules paneļi, kondicionieri)</t>
  </si>
  <si>
    <r>
      <rPr>
        <sz val="8.5"/>
        <rFont val="Trebuchet MS"/>
        <family val="2"/>
      </rPr>
      <t>CO</t>
    </r>
    <r>
      <rPr>
        <vertAlign val="subscript"/>
        <sz val="8.5"/>
        <rFont val="Trebuchet MS"/>
        <family val="2"/>
      </rPr>
      <t>2</t>
    </r>
    <r>
      <rPr>
        <sz val="8.5"/>
        <rFont val="Trebuchet MS"/>
        <family val="2"/>
      </rPr>
      <t xml:space="preserve"> emisiju samazinājums (tiks aprēķināts, izstrādājot detalizētu projekta tehniski ekonomisko pamatojumu)</t>
    </r>
  </si>
  <si>
    <t>Tiek realizēts, ja tiek piesaistīts ES fondu līdzfinansējums ES fondu plānošanas periodā 2021.–2027. gadam. Tiek izveiodots saules kolektoru parks Salas ielā 3</t>
  </si>
  <si>
    <t>Jaunu klientu piesaiste, pakalpojumu paplašināšana (objektu skaita palielinājums)</t>
  </si>
  <si>
    <t>Ūdensapgādes un kanalizācijas tīklu izbūve pilsētas vietās, kur ūdenssaimniecības tīklu nav. Pievadu un atzaru izbūve no ielas tīkla līdz privātīpašuma robežai. Tiks realizēts, ja tiks piesaistīts ES fondu līdzfinansējums vai cits ārējais finansējums</t>
  </si>
  <si>
    <t>Energoefektivitātes pasākumi sadzīves kanalizācijas novadīšanas un attīrišanas objektos</t>
  </si>
  <si>
    <t>Saules paneļu uzstādīšana izbūvētajos sadzīves kanalizācijas novadīšanas vai attīrīšanas objektos, atjaunojamās enerģijas īpatsvara palielināšanai. Tiks realizēts, ja tiks piesaistīts ES fondu līdzfinansējums vai cits ārējais finansējums</t>
  </si>
  <si>
    <t>Īstenoti pasākumi ēkas energoefektivitātes paaugstināšanai</t>
  </si>
  <si>
    <t>JVA Īpašumu pārvaldes Pašvaldības īpašumu nodaļa</t>
  </si>
  <si>
    <t>Objekta Raiņa ielā 53 pārbūve– pirmsskolas izglītības iestāde</t>
  </si>
  <si>
    <t>Jūrmalas Vaivaru pamatskolas infrastruktūras attīstība</t>
  </si>
  <si>
    <t>Atjaunots Jūrmalas Pumpuru vidusskolas sporta laukuma segums</t>
  </si>
  <si>
    <t>Profesionālās ievirzes sporta izglītības iestāžu atjaunošana</t>
  </si>
  <si>
    <t>Atjaunots stadions (tajā skaitā mākslīgā zāliena seguma futbollaukums 60x40 m, sintētiskā seguma skrejceliņš, multifunkcionāls spēļu laukums, pludmales volejbola laukums, tāllēkšanas bedre, vingrošanas laukums, treneru telpa un inventāra noliktava, apgaismojums, bruģēti celiņi)</t>
  </si>
  <si>
    <t>Atjaunots stadions (tajā skaitā mākslīgā zāliena futbollaukums 60x40 m, sintētiskā seguma skrejceliņš, multifunkcionāls spēļu laukums, pludmales volejbola laukums, tāllēkšanas bedre, vingrošanas laukums, treneru telpa un inventāra noliktava, apgaismojums, bruģēti celiņi)</t>
  </si>
  <si>
    <t>Kultūras centra infrastruktūras pilnveide*</t>
  </si>
  <si>
    <t>Pilnveidota Jūrmalas muzeja un tā filiāļu infrastruktūra</t>
  </si>
  <si>
    <t>Infrastruktūras pieejamība 30 personām</t>
  </si>
  <si>
    <t>Jaunu grupu dzīvokļu izveide sabiedrībā balstītu sociālo pakalpojumu sniegšanai personām ar garīga rakstura traucējumiem (ITI SAM 9.3.1.)</t>
  </si>
  <si>
    <t>Infrastruktūras pilnveide sabiedrībā balstītu sociālo pakalpojumu sniegšanai personām ar garīga rakstura traucējumiem (ITI SAM 9.3.1.)</t>
  </si>
  <si>
    <r>
      <rPr>
        <sz val="8.5"/>
        <rFont val="Trebuchet MS"/>
        <family val="2"/>
      </rPr>
      <t>Izbūvēts pansionāts (ģimeniskai videi) ar 100 vietām (35 m</t>
    </r>
    <r>
      <rPr>
        <vertAlign val="superscript"/>
        <sz val="5"/>
        <rFont val="Trebuchet MS"/>
        <family val="2"/>
      </rPr>
      <t xml:space="preserve">2 </t>
    </r>
    <r>
      <rPr>
        <sz val="8.5"/>
        <rFont val="Trebuchet MS"/>
        <family val="2"/>
      </rPr>
      <t>uz 1 personu), tajā skaitā ēdināšanas bloks, kā arī iegādāts aprīkojums un tehnika (atbilstoši PSIA “Veselības un sociālās aprūpes centrs “Sloka”” vidēja termiņa darbības stratēģijai 2023.–2025. gadam)</t>
    </r>
  </si>
  <si>
    <t>Pārbūvēta ēka rehabilitācijas pasākumu nodrošināšanai, tajā skaitā sportistu rehabilitācijai (atbilstoši SIA “Jūrmalas slimnīca” vidēja termiņa darbības stratēģijai 2023.–2025. gadam)</t>
  </si>
  <si>
    <t>SIA “Jūrmalas slimnīca” infrastruktūras un materiāltehniskās bāzes pilnveide</t>
  </si>
  <si>
    <t>1 pašvaldības peldbaseins pilsētas centrālajā daļā, nodrošināta peldētapmācība visā pilsētā</t>
  </si>
  <si>
    <t>Izveidoti vismaz 3 jauni brīvpieejas sporta laukumi pilsētā, atjaunoti/pilnveidoti vismaz 7</t>
  </si>
  <si>
    <t>Pārbūvētas/atjaunotas glābšanas stacijas. Uzstādītas mobilās glābšanas stacijas</t>
  </si>
  <si>
    <t>Veselīga dzīvesveida veicināšanas infrastruktūras izveide un atjaunošana</t>
  </si>
  <si>
    <t>Pašvaldības dzīvojamās mājas Nometņu ielā 2A pārbūve palīdzības dzīvokļu jautājumu risināšanā nodrošināšanai</t>
  </si>
  <si>
    <t>Pašvaldības ēkas Raiņa ielā 62 Jūrmalā pārbūve un energoefektivitātes paaugstināšana</t>
  </si>
  <si>
    <t>Pārbūvēta ēka Raiņa ielā 62, t.sk. veikta energoefektivitātes uzlabošana</t>
  </si>
  <si>
    <t>Velosipēdu ceļu infrastruktūras attīstība Jūrmalas pilsētā*</t>
  </si>
  <si>
    <t>Pilnveidoti, atjaunoti veloceliņi aptuveni 20 km garumā</t>
  </si>
  <si>
    <t>Ielu apgaismošanas elektrotīkla atjaunošana atbilstoši AS “Sadales tīkls” veiktajai pārbūvei</t>
  </si>
  <si>
    <t>Ielu apgaismojuma ierīkošana Jūrmalas valstspilsētas neapgaismotajās ielās</t>
  </si>
  <si>
    <t>10 mobilitātes punkti (t.sk. mikromobilitātes punkti un Park&amp;Ride)</t>
  </si>
  <si>
    <t>7 % no kopējā autoparka</t>
  </si>
  <si>
    <t>Daudzfunkcionāla dabas tūrisma centra pakalpojumu attīstība un meža parka labiekārtojuma pilnveide Ķemeros (ITI SAM 5.5.1.)</t>
  </si>
  <si>
    <t>Projekta iznākuma rādītāji uz 31.12.2023.:
- objekta apmeklējumu skaita paredzamais pieaugums līdz 60 000 apmeklējumu;
- atbalstīti 2 dabas un kultūras mantojuma objekti – Daudzfunkcionālā dabas tūrisma centra ekspozīcijas zāle un Meža parka teritorija Tūristu ielā 17;
- radīti 2 jauni tūrisma pakalpojumi
- pastāvīgā ekspozīcija par dabu (I un II kārta) Daudzfunkcionālā dabas tūrisma centra ekspozīcijas zālē un dabas izziņa (t.sk. maza mēroga noskaņas pasākumu organizēšana lapenē) centra funkcio- nālajā teritorijā – Meža parkā</t>
  </si>
  <si>
    <t>Ūdensapgādes pakalpojuma nodrošināšana un uzskaite brīvpieejas dzeramā ūdens objektos</t>
  </si>
  <si>
    <t>Izveidoti vismaz 3 brīvpieejas dzeramā ūdens krāni pilsētā. Nodrošināta brīvpieejas ūdenskrānu apsaimnieko- šana un uzturēšana pilsētā uzstādītājiem ūdens krāniem, tai skaitā modernizētajiem.</t>
  </si>
  <si>
    <t>Ķirurģijas nodaļas un dienas stacionāra pakalpojumu kvalitātes pilnveidošana, pamatlīdzekļu iegāde saimnieciskās darbības nodrošināšanai, slimnīcas B korpusa pagrabstāva atjaunošana, sterilizācijas pakalpojuma kvalitātes uzlabošana, sterilizācijas iekārtu iegāde (B korpusa pagrabstāvā)</t>
  </si>
  <si>
    <t>Ieviestas resursu vadības sistēmas atbilstoši identificētai nepieciešamībai (HORIZON, HoP utt.)</t>
  </si>
  <si>
    <t>Jūrmalas valstspilsētas pašvaldības administratīvo ēku infrastruktūras pilnveides pasākumi tiek atspoguļoti, veicot precizējumus Investīciju plānā</t>
  </si>
  <si>
    <t>Pārbūvēta ēka Kļavu ielā 1A, un tajā tiek nodrošināta Dzimtsarakstu nodaļas darbība</t>
  </si>
  <si>
    <t>JŪRMALAS VALSTSPILSĒTAS INVESTĪCIJU PLĀNS 2023.–2029. GADAM</t>
  </si>
  <si>
    <t>Jūrmalas Valsts ģimnāzijas
ēkas Raiņa ielā 55, Jūrmalā,
pārbūve (ITI SAM 8.1.2.)</t>
  </si>
  <si>
    <t>I2.3.3.</t>
  </si>
  <si>
    <t>A</t>
  </si>
  <si>
    <t>X</t>
  </si>
  <si>
    <t>-</t>
  </si>
  <si>
    <t>JVA Attīstības pārvaldes Infrastruktūras
investīciju projektu nodaļa</t>
  </si>
  <si>
    <t>1 pilnībā atjaunota vispārējās izglītī- bas iestāde</t>
  </si>
  <si>
    <t xml:space="preserve">Lielupes pamatskolas pārbūve
un sporta zāles piebūve
(Jūrmalas Aspazijas pamatskola
no 2021.gada 15.jūnija) </t>
  </si>
  <si>
    <t>I2.3.2.</t>
  </si>
  <si>
    <t>16.P3</t>
  </si>
  <si>
    <t>Šķeldas katlu māju izbūve Dubultos</t>
  </si>
  <si>
    <t>P3.2.1.</t>
  </si>
  <si>
    <t>CO2 emisiju samazinājums - 488.68 t gadā, lētāks kurināmais</t>
  </si>
  <si>
    <t>SIA "Jūrmalas siltums"</t>
  </si>
  <si>
    <t>7.S1</t>
  </si>
  <si>
    <t>PSIA "Veselības un sociālās aprūpes centrs "Sloka"" A korpusa pārbūve</t>
  </si>
  <si>
    <t>S2.1.1.</t>
  </si>
  <si>
    <t>Pārbūvēts A korpuss, iegādāts jauns inventārs un tehnika (atbilstoši PSIA “Veselības un sociālās aprūpes centrs “Sloka”” vidēja termiņa darbības stratēģijai 2021.-2025.gadam)</t>
  </si>
  <si>
    <t>A korpuss – 1 sakārtota infrastruktūra</t>
  </si>
  <si>
    <t>PSIA “Veselības un sociālās aprūpes centrs “Sloka””</t>
  </si>
  <si>
    <t>Ēkas Slokas ielā 44 pārbūve</t>
  </si>
  <si>
    <t>Pārbūvēta ēka Slokas ielā 44</t>
  </si>
  <si>
    <t>25.I2</t>
  </si>
  <si>
    <t>26.I2</t>
  </si>
  <si>
    <t>Apgaismojums, infrastruktūra un labiekārtojums brīvā laika pavadīšanai (t.sk. pielāgots atbilstoši Kultūras kvartālam un plānotajai izglītības iestādei Strēlnieku prospektā 32)</t>
  </si>
  <si>
    <t>21.Ē1</t>
  </si>
  <si>
    <t>2022.gadā un 2023.gadā:
-pārbūvēts un atjaunots gājēju un velosipēdu ceļš 4.82 kilometru garumā posmā no Jaunķemeru pludmales kāpu zonas līdz atjaunotā Ķemeru kultūrvēsturiskā parka teritorijai.</t>
  </si>
  <si>
    <t>x</t>
  </si>
  <si>
    <t>Ē1.1.2.
Ē1.1.3.</t>
  </si>
  <si>
    <t>Gājēju un velosipēdu ceļu infrastruktūras atjaunošana posmā no Jaunķemeriem līdz Ķemeriem</t>
  </si>
  <si>
    <t>22.Ē1</t>
  </si>
  <si>
    <t>Siltumefekta gāzu emisiju samazināšana Jūrmalas valstspilsētas pašvaldības publisko teritoriju apgaismojuma infrastruktūra</t>
  </si>
  <si>
    <t>Nē</t>
  </si>
  <si>
    <t>Siltumefekta gāzu emisiju samazināšana un energoefektivitātes uzlabošana Jūrmalas valstspilsētas pašvaldības publisko teritoriju apgaismojuma infrastruktūrā. Saskaņā ar Jūrmalas domes 2022.gada 15.septembra lēmumu Nr.453, pašvaldība var iesniegt līdz trīs projektiem dažādu teritoriju attīstībai.</t>
  </si>
  <si>
    <t>JVA Attīstības pārvaldes
Stratēģiskās plānošanas
nodaļa</t>
  </si>
  <si>
    <t>Labiekārtots Dubultu laukums atbilstoši kūrortpilsētas vajadzībām</t>
  </si>
  <si>
    <t>Konkurētspējīga, pieejama un iekļaujoša izglītība (I)</t>
  </si>
  <si>
    <t>Kvalitatīva dzīve ilgstpējīgai sabiedrībai (S)</t>
  </si>
  <si>
    <t>Atvērta un gudra pārvaldība (A)</t>
  </si>
  <si>
    <t>Jūrmalas muzeja infrastruktūras pilnveide*</t>
  </si>
  <si>
    <t>Jūrmalas valstspilsētas pašvaldības ēkas energoefektivitātes paaug-stināšana Rūpniecības ielā 19</t>
  </si>
  <si>
    <t>Jūrmalas Pirmsskolas izglītības iestādes “Namiņš” energoefektivi-tātes uzlabošanas pasākumi</t>
  </si>
  <si>
    <t>23.Ē1</t>
  </si>
  <si>
    <t>Publisko telpu (t.sk. parki, skvēri, zaļās zonas, daudzdzīvokļu namu pagalmi, Slokas karjers) izveide un atjaunošana apkaimēs*</t>
  </si>
  <si>
    <t>JVA Īpašumu pārvaldes Pašvaldības īpašumu tehniskā nodrošinājuma nodaļa</t>
  </si>
  <si>
    <t>“Jūrmalas kapi”</t>
  </si>
  <si>
    <t>JVA Budžeta  nodaļa</t>
  </si>
  <si>
    <t>Jā/Nē</t>
  </si>
  <si>
    <t>Inovatīvi mobilitātes risinājumi zaļai un drošai pilsētvidei</t>
  </si>
  <si>
    <t>Ē1.2.4.</t>
  </si>
  <si>
    <t>Izstrādāta un ieviesta  vienas drošības uzlabošanas zonas attīstība. Indikatīvi Pumpuros/Jaundubultos starp izglītības iestādēm.</t>
  </si>
  <si>
    <t>Ē1.3.2.</t>
  </si>
  <si>
    <t xml:space="preserve">2022./2023.gadā izbūvēta šķeldas katlu māja Slokas ielā 47A, Jūrmalā. </t>
  </si>
  <si>
    <t xml:space="preserve">Jūrmalas valstspilsētas administrācija: finanšu līdzekļi konkursa kārtībā piešķirti daudzdzīvokļu dzīvojamo māju energoauditiem, tehniskās apsekošanas atzinumiem un būvprojektu izstrādei atbilstoši JD 2022.gada 25.oktobra saistošajiem noteikumiem Nr.50 "Par Jūrmalas valstspilsētas pašvaldības līdzfinansējuma apjomu un tā piešķiršanas kārtību daudzdzīvokļu dzīvojamo māju energoefektivitātes uzlabošanas pasākumu veikšanai"
</t>
  </si>
  <si>
    <t>JVA Kultūras nodaļa, 
Jūrmalas Centrālā bibliotēka</t>
  </si>
  <si>
    <t>JVA Kultūras nodaļa</t>
  </si>
  <si>
    <t>JVA Kultūras nodaļa, 
Jūrmalas muzejs</t>
  </si>
  <si>
    <t>JVA Pilsētplānošanas pārvalde, 
Attīstības pārvaldes Tūrisma un uzņēmējdarbības attīstības nodaļa</t>
  </si>
  <si>
    <t>JVA Pilsētplānošanas pārvalde, 
Īpašumu pārvalde</t>
  </si>
  <si>
    <t>JVA Attīstības pārvaldes Tūrisma un uzņēmējdarbības attīstības nodaļa, 
Stratēģiskās plānošanas nodaļa</t>
  </si>
  <si>
    <t>JVA Komunikācijas pārvalde</t>
  </si>
  <si>
    <t>Iegādāts īpašums Strēlnieku prospektā 32 ar mērķi, veicot pārbūvi, izvietot ēkā iekļaujošās izglītības iestādi un atbilstošu iekļaujošās izglītības centru.</t>
  </si>
  <si>
    <r>
      <rPr>
        <b/>
        <sz val="8.5"/>
        <rFont val="Tahoma"/>
        <family val="2"/>
      </rPr>
      <t>AP2029
darbība</t>
    </r>
  </si>
  <si>
    <r>
      <rPr>
        <b/>
        <sz val="8.5"/>
        <rFont val="Tahoma"/>
        <family val="2"/>
      </rPr>
      <t>2023.–
2025.</t>
    </r>
  </si>
  <si>
    <r>
      <rPr>
        <b/>
        <sz val="8.5"/>
        <rFont val="Tahoma"/>
        <family val="2"/>
      </rPr>
      <t>2026.–
2029.</t>
    </r>
  </si>
  <si>
    <t>Jūrmalas robežzīmes uzstādīšana autoceļa A10 (Rīga–Ventspils) 38,45. kilometrā 2024. gadā</t>
  </si>
  <si>
    <r>
      <rPr>
        <sz val="8.5"/>
        <rFont val="Trebuchet MS"/>
        <family val="2"/>
      </rPr>
      <t>Attīstīta 1 parka infrastruktūra,
1 brīvā laika pavadīšanas infrastruk- tūra apkaimē</t>
    </r>
  </si>
  <si>
    <r>
      <t xml:space="preserve">Valteru/Krastciema apkaimes publiskās telpas pilnveide (t.sk. </t>
    </r>
    <r>
      <rPr>
        <sz val="8.5"/>
        <rFont val="Trebuchet MS"/>
        <family val="2"/>
      </rPr>
      <t>bērnu rotaļu laukums)</t>
    </r>
  </si>
  <si>
    <r>
      <rPr>
        <sz val="8.5"/>
        <rFont val="Trebuchet MS"/>
        <family val="2"/>
      </rPr>
      <t>Atjaunoti un izveidoti bērnu rotaļlaukumi
(t.sk. pludmalē, daudzdzīvokļu namu pagalmos, izglītības iestāžu teritorijā u.tml.)</t>
    </r>
  </si>
  <si>
    <r>
      <rPr>
        <sz val="8.5"/>
        <rFont val="Trebuchet MS"/>
        <family val="2"/>
      </rPr>
      <t>Atjaunota Beberbeķu kapsētas infrastruktūra, labiekārtota teritorija. Labiekārtotas un uzturētas pārējās Jūrmalas valstspilsētas pašvaldības iestādes “Jūrmalas kapi” pārvaldībā esošās kapsētas.
Izvērtēt iespēju kapsētu paplašināšanai, jo esošo piepildījums tuvojas maksimumam</t>
    </r>
  </si>
  <si>
    <r>
      <t xml:space="preserve">Pilnveidota infrastruktūra un inženier-komunikācijas </t>
    </r>
    <r>
      <rPr>
        <sz val="8.5"/>
        <rFont val="Trebuchet MS"/>
        <family val="2"/>
      </rPr>
      <t>izejās uz jūru</t>
    </r>
  </si>
  <si>
    <r>
      <t>Lielupes peldvietu, laivu nolaišanas vietu</t>
    </r>
    <r>
      <rPr>
        <sz val="8.5"/>
        <rFont val="Trebuchet MS"/>
        <family val="2"/>
      </rPr>
      <t xml:space="preserve"> un aktīvās atpūtas vietu izveide, labiekārtošana un uzlabošana*</t>
    </r>
  </si>
  <si>
    <r>
      <rPr>
        <sz val="8.5"/>
        <rFont val="Trebuchet MS"/>
        <family val="2"/>
      </rPr>
      <t>Pilnveidotas 4 peldvietas,
attīstītas 2 peldvietas</t>
    </r>
  </si>
  <si>
    <r>
      <rPr>
        <sz val="8.5"/>
        <rFont val="Trebuchet MS"/>
        <family val="2"/>
      </rPr>
      <t>Papildināta iebraukšanas sistēma, iebraukšanas
e-pakalpojumu uzlabojumi. Kontroles iekārtu atjaunošana un papildināšana</t>
    </r>
  </si>
  <si>
    <r>
      <rPr>
        <sz val="8.5"/>
        <rFont val="Trebuchet MS"/>
        <family val="2"/>
      </rPr>
      <t xml:space="preserve">Ir uzstādītas attālinātās vadības un vizualizācijas sistēmas katlumājās. Optimizēts šķeldas katlu </t>
    </r>
    <r>
      <rPr>
        <sz val="8.5"/>
        <rFont val="Trebuchet MS"/>
        <family val="2"/>
        <charset val="186"/>
      </rPr>
      <t>darbības</t>
    </r>
    <r>
      <rPr>
        <sz val="8.5"/>
        <rFont val="Trebuchet MS"/>
        <family val="2"/>
      </rPr>
      <t xml:space="preserve"> režīms, palielināts AER īpatsvars</t>
    </r>
  </si>
  <si>
    <r>
      <rPr>
        <sz val="8.5"/>
        <rFont val="Trebuchet MS"/>
        <family val="2"/>
      </rPr>
      <t>Izbūvēta šķeldas katlumāja (5 MW). Siltumenerģija tiek ražota ar atjaunojamajiem energoresursiem, kā rezultātā par 20 000 MWh samazinās ar dabasgāzi saražotais apjoms un iegūts
4000 t CO</t>
    </r>
    <r>
      <rPr>
        <vertAlign val="subscript"/>
        <sz val="8.5"/>
        <rFont val="Trebuchet MS"/>
        <family val="2"/>
      </rPr>
      <t>2</t>
    </r>
    <r>
      <rPr>
        <sz val="8.5"/>
        <rFont val="Trebuchet MS"/>
        <family val="2"/>
      </rPr>
      <t xml:space="preserve"> emisiju samazinājums gadā</t>
    </r>
  </si>
  <si>
    <r>
      <t>1. Iegādāti elektroauto operatoriem.
2. Veikta klientu ikgadējā aptauja.
3. Visiem klientiem izveidots profils e-vidē.
4. Veikti tirgus izpētes pasākumi jaunu objektu pieslēgšanas</t>
    </r>
    <r>
      <rPr>
        <sz val="8.5"/>
        <rFont val="Trebuchet MS"/>
        <family val="2"/>
      </rPr>
      <t xml:space="preserve"> potenciāla apzināšanai (centralizētajā un decentralizētajā siltumapgādes sistēmā).
5. Veikta pārvades sistēmas digatilizācija – siltumnesēja temperatūras stabilizācija, siltuma zudumu samazinājums. Energoefektivitātes pienākuma shēmas saistību pildīšana.
6. Iegādāta hidrauliskā modelēšanas programma - siltuma zudumu samazināšana (MWh/apkures grādu dienas), aprēķinot nepieciešamo siltumavotu izejas temperatūru, spiediena starpību. Elektroener- ģijas patēriņa samazināšana (kWh), nomaināmo cauruļu diametru aprēķins, to ietekme uz visu hidraulisko sistēmu</t>
    </r>
  </si>
  <si>
    <r>
      <rPr>
        <sz val="8.5"/>
        <rFont val="Trebuchet MS"/>
        <family val="2"/>
      </rPr>
      <t>Jūrmalas ūdenssaimniecības</t>
    </r>
    <r>
      <rPr>
        <sz val="8.5"/>
        <rFont val="Trebuchet MS"/>
        <family val="2"/>
        <charset val="186"/>
      </rPr>
      <t xml:space="preserve"> attīstības</t>
    </r>
    <r>
      <rPr>
        <sz val="8.5"/>
        <rFont val="Trebuchet MS"/>
        <family val="2"/>
      </rPr>
      <t xml:space="preserve"> projekta IV kārtas īstenošana</t>
    </r>
  </si>
  <si>
    <t>Turpinās ūdensapgādes un kanalizācijas tīklu paplašināšana (IV kārta). Ūdenssaimniecības tīklu izbūve dažādās pilsētas apkaimēs, izveidojot centralizētā ūdensapgādes un sadzīves kanalizācijas novadīšanas tīklu un pieslēgumu pievadus un atzarus līdz privātīpašuma robežai</t>
  </si>
  <si>
    <r>
      <rPr>
        <sz val="8.5"/>
        <rFont val="Trebuchet MS"/>
        <family val="2"/>
      </rPr>
      <t>Ūdensapgādes un kanalizācijas tīkliem var pieslēgties Dzintari un Majori, Buļļuciems - Bulduri, Dubulti - Pumpuri, Valteri un Krastciems, Asari, Jaunķemeri - Ķemeri apkaimēs.
Tīklu izbūve turpinās Bražciems - Bul- duri, Asari - Ķemeri, Sloka un Vaivari, Kaugurciems un Slokas apkaimēs.</t>
    </r>
  </si>
  <si>
    <r>
      <rPr>
        <sz val="8.5"/>
        <rFont val="Trebuchet MS"/>
        <family val="2"/>
      </rPr>
      <t>Iegādāti pamatlīdzekļi kapitālsabiedrības saimnie- ciskās darbības nodrošināšanai:
1) ūdensvada un kanalizācijas tīklu pārbūve,
2) kanalizācijas pārsūknēšanas staciju pārbūve,
3) automašīnu iegāde,
4) biroja tehnikas iegāde,
5) nepieciešamo iekārtu iegāde</t>
    </r>
  </si>
  <si>
    <r>
      <t xml:space="preserve">1 saules enerģijas stacija
</t>
    </r>
    <r>
      <rPr>
        <sz val="9.35"/>
        <rFont val="Trebuchet MS"/>
        <family val="2"/>
        <charset val="186"/>
      </rPr>
      <t>iegūstamā jauda 2,1 MWh gadā</t>
    </r>
  </si>
  <si>
    <r>
      <rPr>
        <sz val="8.5"/>
        <rFont val="Trebuchet MS"/>
        <family val="2"/>
      </rPr>
      <t>Dūņu apstrādes tehnoloģijas pilnveide Slokas NAI teritorijā:
- biogāzes ražošana;
- dūņu kompostēšana;
- dūņu žāvēšana;
- hidrauliskās un bioreaktoru jaudas palielināšana;
- energoefektivitātes pasākumu īstenošana
Tiks realizēts, ja tiks piesaistīts ES fondu līdzfinansējums vai cits ārējais finansējums</t>
    </r>
  </si>
  <si>
    <r>
      <t>Jūrmalas valstspilsētas pašvaldības ēkas energoefektivitātes paaugstināšana</t>
    </r>
    <r>
      <rPr>
        <sz val="8.5"/>
        <rFont val="Trebuchet MS"/>
        <family val="2"/>
      </rPr>
      <t xml:space="preserve"> Dubultu prospektā 1, lit.1</t>
    </r>
  </si>
  <si>
    <r>
      <rPr>
        <sz val="8.5"/>
        <rFont val="Trebuchet MS"/>
        <family val="2"/>
      </rPr>
      <t>Jūrmalas valstspilsētas administrāci- jas ēkas pārbūve un energoefektivi- tātes paaugstināšana
Jomas ielā 1/5</t>
    </r>
  </si>
  <si>
    <t>1.I2</t>
  </si>
  <si>
    <r>
      <rPr>
        <sz val="8.5"/>
        <rFont val="Trebuchet MS"/>
        <family val="2"/>
      </rPr>
      <t>Veikta pirmsskolas izglītības iestādes ēkas pilna pārbūve un tai piegulošās teritorijas labiekārtošana,</t>
    </r>
    <r>
      <rPr>
        <sz val="8.5"/>
        <rFont val="Trebuchet MS"/>
        <family val="2"/>
        <charset val="186"/>
      </rPr>
      <t xml:space="preserve"> t.sk. mēbeļu iegāde (2024. gads)</t>
    </r>
  </si>
  <si>
    <r>
      <rPr>
        <sz val="8.5"/>
        <rFont val="Trebuchet MS"/>
        <family val="2"/>
      </rPr>
      <t>JVA Attīstības pārvaldes Infrastruktūras
investīciju projektu nodaļa</t>
    </r>
  </si>
  <si>
    <t>2.I2</t>
  </si>
  <si>
    <t>3.I2</t>
  </si>
  <si>
    <t>4.I2</t>
  </si>
  <si>
    <t>5.I2</t>
  </si>
  <si>
    <t>6.I2</t>
  </si>
  <si>
    <t>7.I2</t>
  </si>
  <si>
    <t>8.I2</t>
  </si>
  <si>
    <t>9.I2</t>
  </si>
  <si>
    <t>10.I2</t>
  </si>
  <si>
    <t>11.I2</t>
  </si>
  <si>
    <t>12.I2</t>
  </si>
  <si>
    <t>13.I2</t>
  </si>
  <si>
    <t>14.I2</t>
  </si>
  <si>
    <t>15.I2</t>
  </si>
  <si>
    <t>16.I2</t>
  </si>
  <si>
    <t>17.I2</t>
  </si>
  <si>
    <t>18.I2</t>
  </si>
  <si>
    <t>19.I2</t>
  </si>
  <si>
    <t>20.I2</t>
  </si>
  <si>
    <t>21.I2</t>
  </si>
  <si>
    <t>22.I2</t>
  </si>
  <si>
    <t>23.I2</t>
  </si>
  <si>
    <t>24.I2</t>
  </si>
  <si>
    <t>Pārbūvēta Dzintaru koncertzāles Lielā zāle un labiekārtota teritorija. Daudzveidīga koncertprogramma Dzintaru koncertzālē.</t>
  </si>
  <si>
    <r>
      <rPr>
        <sz val="8.5"/>
        <rFont val="Trebuchet MS"/>
        <family val="2"/>
      </rPr>
      <t>L3.1.3.
L3.3.1.
L3.3.2.</t>
    </r>
  </si>
  <si>
    <r>
      <rPr>
        <sz val="8.5"/>
        <rFont val="Trebuchet MS"/>
        <family val="2"/>
      </rPr>
      <t xml:space="preserve">Izveidots ergoterapeita kabinets, iegādāts </t>
    </r>
    <r>
      <rPr>
        <sz val="8.5"/>
        <rFont val="Trebuchet MS"/>
        <family val="2"/>
        <charset val="186"/>
      </rPr>
      <t>specializētais</t>
    </r>
    <r>
      <rPr>
        <sz val="8.5"/>
        <rFont val="Trebuchet MS"/>
        <family val="2"/>
      </rPr>
      <t xml:space="preserve"> transports, uzstādīts jauns žogs,
uzstādīts strāvas ģenerators, nomainīti apgaismes stabi un daļēji labiekārtota teritorija, izveidota dzeramā ūdens padeves vieta ar sensora signālu klientiem ar funkcionāliem traucējumiem centra teritorijā (atbilstoši PSIA “Veselības un sociālās aprūpes centrs “Sloka”” vidēja termiņa darbības stratēģijai 2023.–2025. gadam)</t>
    </r>
  </si>
  <si>
    <r>
      <t>2023. gadā: kondicionēšanas sistēma, darsonvalizācijas iekārta, ultraskaņas iekārta</t>
    </r>
    <r>
      <rPr>
        <sz val="8.5"/>
        <rFont val="Trebuchet MS"/>
        <family val="2"/>
      </rPr>
      <t xml:space="preserve">, lāzerterapijas iekārta, amplipulss, automātiskais perimetrs, bērnu refraktometrs, </t>
    </r>
    <r>
      <rPr>
        <sz val="8.5"/>
        <rFont val="Trebuchet MS"/>
        <family val="2"/>
        <charset val="186"/>
      </rPr>
      <t>ultrasonogrāfijas</t>
    </r>
    <r>
      <rPr>
        <sz val="8.5"/>
        <rFont val="Trebuchet MS"/>
        <family val="2"/>
      </rPr>
      <t xml:space="preserve"> iekārta, skābekļa koncentrators, </t>
    </r>
    <r>
      <rPr>
        <sz val="8.5"/>
        <rFont val="Trebuchet MS"/>
        <family val="2"/>
        <charset val="186"/>
      </rPr>
      <t>zobārstniecības iekārta un datortehnika. Iegādāts autotransports.</t>
    </r>
    <r>
      <rPr>
        <sz val="8.5"/>
        <rFont val="Trebuchet MS"/>
        <family val="2"/>
      </rPr>
      <t xml:space="preserve"> 
2024.gadā: kušete ar elektrisko vadību, vakuumsūknis, ķirurģisko operāciju galds operāciju telpā, </t>
    </r>
    <r>
      <rPr>
        <sz val="8.5"/>
        <rFont val="Trebuchet MS"/>
        <family val="2"/>
        <charset val="186"/>
      </rPr>
      <t>ķirurģisko operāciju lampa</t>
    </r>
    <r>
      <rPr>
        <sz val="8.5"/>
        <rFont val="Trebuchet MS"/>
        <family val="2"/>
      </rPr>
      <t xml:space="preserve">, kā arī veikts pirmā stāva un otrā stāva gaiteņu remonts, </t>
    </r>
    <r>
      <rPr>
        <sz val="8.5"/>
        <rFont val="Trebuchet MS"/>
        <family val="2"/>
        <charset val="186"/>
      </rPr>
      <t>iegādāta datortehnika</t>
    </r>
    <r>
      <rPr>
        <sz val="8.5"/>
        <rFont val="Trebuchet MS"/>
        <family val="2"/>
      </rPr>
      <t xml:space="preserve">.
2025.gadā: </t>
    </r>
    <r>
      <rPr>
        <sz val="8.5"/>
        <rFont val="Trebuchet MS"/>
        <family val="2"/>
        <charset val="186"/>
      </rPr>
      <t>LOR iekārta, vakuumsūknis procedūru kabinetā</t>
    </r>
    <r>
      <rPr>
        <sz val="8.5"/>
        <rFont val="Trebuchet MS"/>
        <family val="2"/>
      </rPr>
      <t>, uzlabota infrastruktūra – arhīva telpa, administrācijas telpa, iegādātas mēbeles. Klīniskais psihologs. (Atbilstoši PSIA “Kauguru Veselības centrs” vidēja termiņa darbības stratēģijai 2023.–2025. gadam)</t>
    </r>
  </si>
  <si>
    <r>
      <rPr>
        <sz val="8.5"/>
        <rFont val="Trebuchet MS"/>
        <family val="2"/>
      </rPr>
      <t>Uzlabota infrastruktūra, iegādāts autotransports,
pilnveidota materiāltehniskā bāze</t>
    </r>
  </si>
  <si>
    <r>
      <rPr>
        <sz val="8.5"/>
        <rFont val="Trebuchet MS"/>
        <family val="2"/>
      </rPr>
      <t>S2.3.1.
S2.3.2.</t>
    </r>
  </si>
  <si>
    <r>
      <t>Uzlabota saimniecības ēkas energoefektivitāte, B korpusa pagrabstāva renovācija</t>
    </r>
    <r>
      <rPr>
        <sz val="8.5"/>
        <rFont val="Trebuchet MS"/>
        <family val="2"/>
      </rPr>
      <t>, iegādātas dažādas medicīnas iekārtas, mēbeles, IKT, 3 elektromobiļi (atbilstoši SIA “Jūrmalas slimnīca” vidēja termiņa darbības stratēģijai 2023.–2025. gadam)</t>
    </r>
  </si>
  <si>
    <r>
      <rPr>
        <sz val="8.5"/>
        <rFont val="Trebuchet MS"/>
        <family val="2"/>
      </rPr>
      <t>S3.4.1.
S3.4.2.</t>
    </r>
  </si>
  <si>
    <r>
      <rPr>
        <sz val="8.5"/>
        <rFont val="Trebuchet MS"/>
        <family val="2"/>
      </rPr>
      <t>Ē1.1.2.
Ē1.1.3.</t>
    </r>
  </si>
  <si>
    <r>
      <rPr>
        <sz val="8.5"/>
        <rFont val="Trebuchet MS"/>
        <family val="2"/>
      </rPr>
      <t xml:space="preserve">Izbūvēts Slokas savienojums ar Kauguriem atbilstoši teritorijas plānojumam un Jūrmalas pilsētas </t>
    </r>
    <r>
      <rPr>
        <sz val="8.5"/>
        <rFont val="Trebuchet MS"/>
        <family val="2"/>
        <charset val="186"/>
      </rPr>
      <t>attīstības</t>
    </r>
    <r>
      <rPr>
        <sz val="8.5"/>
        <rFont val="Trebuchet MS"/>
        <family val="2"/>
      </rPr>
      <t xml:space="preserve"> stratēģijai 2010.–2030. gadam (ja pieejams ES fondu finansējums)</t>
    </r>
  </si>
  <si>
    <r>
      <rPr>
        <sz val="8.5"/>
        <rFont val="Trebuchet MS"/>
        <family val="2"/>
      </rPr>
      <t xml:space="preserve">Veikta jauna autotilta tehniski ekonomiskā </t>
    </r>
    <r>
      <rPr>
        <sz val="8.5"/>
        <rFont val="Trebuchet MS"/>
        <family val="2"/>
        <charset val="186"/>
      </rPr>
      <t>pamatojuma</t>
    </r>
    <r>
      <rPr>
        <sz val="8.5"/>
        <rFont val="Trebuchet MS"/>
        <family val="2"/>
      </rPr>
      <t xml:space="preserve"> izstrāde</t>
    </r>
  </si>
  <si>
    <r>
      <t>Nomainīti satiksmes vadības kontrolieri, iestatīti “zaļie viļņi”, sinhronizēti luksofori, izveidoti regulējami</t>
    </r>
    <r>
      <rPr>
        <sz val="8.5"/>
        <rFont val="Trebuchet MS"/>
        <family val="2"/>
      </rPr>
      <t xml:space="preserve"> krustojumi, t.sk.gājēju pārejas, u.c.</t>
    </r>
  </si>
  <si>
    <r>
      <t>Paaugstināt ielu apgaismojuma energosistēmas efektivitāti un sekmēt viedu risinājumu integrēšanu apgaismojuma</t>
    </r>
    <r>
      <rPr>
        <sz val="8.5"/>
        <rFont val="Trebuchet MS"/>
        <family val="2"/>
      </rPr>
      <t xml:space="preserve"> sistēmā</t>
    </r>
  </si>
  <si>
    <r>
      <rPr>
        <sz val="8.5"/>
        <rFont val="Trebuchet MS"/>
        <family val="2"/>
      </rPr>
      <t>Ē1.3.1.
Ē1.3.2.</t>
    </r>
  </si>
  <si>
    <r>
      <rPr>
        <sz val="8.5"/>
        <rFont val="Trebuchet MS"/>
        <family val="2"/>
      </rPr>
      <t>Ē1.3.1.
Ē1.3.3.</t>
    </r>
  </si>
  <si>
    <r>
      <t xml:space="preserve">Projekta iznākuma rādītāji uz 31.12.2023.:
</t>
    </r>
    <r>
      <rPr>
        <sz val="8.5"/>
        <rFont val="Trebuchet MS"/>
        <family val="2"/>
      </rPr>
      <t>- objekta apmeklējumu skaita paredzamais pieaugums līdz 60 000 apmeklējumu;
- atbalstīti 2 dabas un kultūras mantojuma objekti – Daudzfunkcionālā dabas tūrisma centra ekspozīcijas zāle un Meža parka teritorija Tūristu ielā 17;
- radīti 2 tūrisma pakalpojumi - pastāvīgā ekspozīcija par dabu (I kārta) Daudzfunkcionālā dabas tūrisma centra ekspozīcijas zālē un dabas izziņa (t.sk. maza mēroga noskaņas pasākumu organizēšana
lapenē) centra funkcionālajā teritorijā
– Meža parkā;
- revitalizēta degradēta teritorija līdz 15,74 ha platībā</t>
    </r>
  </si>
  <si>
    <r>
      <rPr>
        <sz val="8.5"/>
        <rFont val="Trebuchet MS"/>
        <family val="2"/>
      </rPr>
      <t>Labiekārtota meža parka teritorija, izbūvētas telpas un izveidota centra pastāvīgā ekspozīcija (I un II  kārta), t.sk. aprīkotas telpas,
kas nepieciešamas pakalpojuma sniegšanai</t>
    </r>
  </si>
  <si>
    <r>
      <rPr>
        <sz val="8.5"/>
        <rFont val="Trebuchet MS"/>
        <family val="2"/>
      </rPr>
      <t>T3.11.3.
T3.11.4.</t>
    </r>
  </si>
  <si>
    <t>P2.6.1</t>
  </si>
  <si>
    <t>L3.2.2.</t>
  </si>
  <si>
    <t>Kvalitatīvi veselības aprūpes pakalpojumi (S2)</t>
  </si>
  <si>
    <t>S3.3.6.</t>
  </si>
  <si>
    <t>Ē2.1.2.</t>
  </si>
  <si>
    <t>17.P3</t>
  </si>
  <si>
    <t>Saules paneļu izvietošana ūdenssaimniecības ēkās</t>
  </si>
  <si>
    <t>Saules paneļu uzstādīšana, energoefektivitātes risinājumi garāžas ēkai un apkures koģenerācijas katla uzstādīšana, aizstājot esošo apkures katlu</t>
  </si>
  <si>
    <t>JVA Īpašumu pārvaldes Pilsētsaimniecības un labiekārtošanas nodaļa, 
Pašvaldības īpašumu nodaļa, 
Pilsētplānošanas pārvalde</t>
  </si>
  <si>
    <t>JVA Īpašumu pārvalde</t>
  </si>
  <si>
    <r>
      <rPr>
        <sz val="8.5"/>
        <rFont val="Trebuchet MS"/>
        <family val="2"/>
      </rPr>
      <t>Jūrmalas ostas pārvalde</t>
    </r>
    <r>
      <rPr>
        <sz val="8.5"/>
        <rFont val="Trebuchet MS"/>
        <family val="2"/>
        <charset val="186"/>
      </rPr>
      <t xml:space="preserve">
JVA Īpašumu pārvalde</t>
    </r>
  </si>
  <si>
    <t>JVA Audita un kapitāldaļu pārvaldības nodaļas Kapitāldaļu pārvaldīšanas daļa</t>
  </si>
  <si>
    <t>SIA “Jūrmalas gaisma”, 
JVA Audita un kapitāldaļu pārvaldības nodaļas Kapitāldaļu pārvaldīšanas daļa</t>
  </si>
  <si>
    <t>SIA “Jūrmalas gaisma”,
JVA Audita un kapitāldaļu pārvaldības nodaļas Kapitāldaļu pārvaldīšanas daļa</t>
  </si>
  <si>
    <t>JVA Audita un kapitāldaļu pārvaldības nodaļas Kapitāldaļu pārvaldīšanas daļa,
Attīstības pārvaldes Stratēģiskās plānošanas nodaļa</t>
  </si>
  <si>
    <t>JVA Attīstības pārvaldes Inženierbūvju nodaļa</t>
  </si>
  <si>
    <t>JVA Audita un kapitāldaļu pārvaldības nodaļas Kapitāldaļu pārvaldīšanas daļa, 
Attīstības pārvaldes Stratēģiskās plānošanas nodaļa</t>
  </si>
  <si>
    <t>Izglītības pārvalde, 
JVA Īpašumu pārvaldes Pašvaldības īpašumu nodaļa, 
Pašvaldības īpašumu tehniskā nodrošinājuma nodaļa, 
JPII “Madara”</t>
  </si>
  <si>
    <t>Izglītības pārvalde, 
JVA Īpašumu pārvaldes Pašvaldības īpašumu nodaļa, 
Pašvaldības īpašumu tehniskā nodrošinājuma nodaļa, 
Jūrmalas Vaivaru pamatskola</t>
  </si>
  <si>
    <t>Izglītības pārvalde, 
JVA Īpašumu pārvaldes Pašvaldības īpašumu nodaļa, 
Pašvaldības īpašumu tehniskā nodrošinājuma nodaļa, 
Jūrmalas Mežmalas pamatskola</t>
  </si>
  <si>
    <t>Izglītības pārvalde, 
Jūrmalas Valsts ģimnāzija</t>
  </si>
  <si>
    <t>Izglītības pārvalde, 
Jūrmalas Aspazijas pamatskola</t>
  </si>
  <si>
    <t>Jūrmalas Bērnu un jauniešu interešu centrs, 
Izglītības pārvalde</t>
  </si>
  <si>
    <t xml:space="preserve">JVA  Īpašumu pārvaldes Pašvaldības īpašumu tehniskā nodrošinājuma nodaļa
JVA Kultūras nodaļa,
SIA "Dzintaru koncertzāle"
JVA Audita un kapitāldaļu pārvaldības nodaļas Kapitāldaļu pārvaldīšanas daļa
</t>
  </si>
  <si>
    <r>
      <t>JVA Attīstības pārvaldes</t>
    </r>
    <r>
      <rPr>
        <strike/>
        <sz val="8.5"/>
        <rFont val="Trebuchet MS"/>
        <family val="2"/>
        <charset val="186"/>
      </rPr>
      <t xml:space="preserve"> </t>
    </r>
    <r>
      <rPr>
        <sz val="8.5"/>
        <rFont val="Trebuchet MS"/>
        <family val="2"/>
        <charset val="186"/>
      </rPr>
      <t>Inženierbūvju</t>
    </r>
    <r>
      <rPr>
        <strike/>
        <sz val="8.5"/>
        <rFont val="Trebuchet MS"/>
        <family val="2"/>
        <charset val="186"/>
      </rPr>
      <t xml:space="preserve"> </t>
    </r>
    <r>
      <rPr>
        <sz val="8.5"/>
        <rFont val="Trebuchet MS"/>
        <family val="2"/>
        <charset val="186"/>
      </rPr>
      <t>nodaļa</t>
    </r>
  </si>
  <si>
    <t>JVA Attīstības pārvaldes Inženierbūvju nodaļa, 
Stratēģiskās plānošanas nodaļa</t>
  </si>
  <si>
    <t>JVA Attīstības pārvaldes Infrastruktūras investīciju projektu nodaļa, 
Inženierbūvju nodaļa,
Stratēģiskās plānošanas nodaļa</t>
  </si>
  <si>
    <t>JVA Īpašumu pārvaldes Saimniecības nodaļa</t>
  </si>
  <si>
    <r>
      <rPr>
        <sz val="8.5"/>
        <rFont val="Trebuchet MS"/>
        <family val="2"/>
        <charset val="186"/>
      </rPr>
      <t>JVA Audita un kapitāldaļu pārvaldības nodaļas Kapitāldaļu pārvaldīšanas daļa</t>
    </r>
    <r>
      <rPr>
        <strike/>
        <sz val="8.5"/>
        <rFont val="Trebuchet MS"/>
        <family val="2"/>
        <charset val="186"/>
      </rPr>
      <t xml:space="preserve">,
</t>
    </r>
    <r>
      <rPr>
        <sz val="8.5"/>
        <rFont val="Trebuchet MS"/>
        <family val="2"/>
        <charset val="186"/>
      </rPr>
      <t>SIA "Jūrmalas gaisma"</t>
    </r>
  </si>
  <si>
    <r>
      <rPr>
        <sz val="8.5"/>
        <rFont val="Trebuchet MS"/>
        <family val="2"/>
        <charset val="186"/>
      </rPr>
      <t>JVA Audita un kapitāldaļu pārvaldības nodaļas Kapitāldaļu pārvaldīšanas daļa</t>
    </r>
    <r>
      <rPr>
        <strike/>
        <sz val="8.5"/>
        <rFont val="Trebuchet MS"/>
        <family val="2"/>
        <charset val="186"/>
      </rPr>
      <t xml:space="preserve">,
</t>
    </r>
    <r>
      <rPr>
        <sz val="8.5"/>
        <rFont val="Trebuchet MS"/>
        <family val="2"/>
        <charset val="186"/>
      </rPr>
      <t>SIA "Jūrmalas ūdens"</t>
    </r>
  </si>
  <si>
    <t>JVA Audita un kapitāldaļu pārvaldības nodaļas Kapitāldaļu pārvaldīšanas daļa,
Attīstības pārvaldes Tūrisma un uzņēmējdarbības attīstības nodaļa</t>
  </si>
  <si>
    <t>Jūrmalas Labklājības pārvalde, 
Izglītības pārvalde</t>
  </si>
  <si>
    <t>8.P2</t>
  </si>
  <si>
    <t>P2.5.2.</t>
  </si>
  <si>
    <t>Izstrādāti pētījumi un rasti risinājumu iespējamie modeļi notekūdeņu piesārņojuma slodzes mazināšanai Baltijas jūras piekrastes teritorijā ar CE &lt;2000 un vienlaikus izteiktu sezonālo tūrismu.</t>
  </si>
  <si>
    <t>Starptautisks pētījums, vidēja termiņa rezultātu izvērtējuma konference Jūrmalā 2024. gadā, priekšlikumu un izaicinājumu apkopojums notekūdeņu savākšanas un attīrīšanas procesa pilnveidei, lai situāciju ilgtermiņā risinātu teritorijās ar daļēju notekūdeņu novadīšanas tīkla pārklājumu</t>
  </si>
  <si>
    <t>SIA “Jūrmalas ūdens”</t>
  </si>
  <si>
    <r>
      <t xml:space="preserve">Lielupes kreisā krasta nostiprinājuma izbūve Lielupes grīvas teritorijā (ieteka jūrā)
</t>
    </r>
    <r>
      <rPr>
        <i/>
        <sz val="8.5"/>
        <rFont val="Trebuchet MS"/>
        <family val="2"/>
        <charset val="186"/>
      </rPr>
      <t xml:space="preserve">
Sākotnējais nosaukums: Hidrotehniskās būves izveide (precizēts 2023.decembrī)</t>
    </r>
  </si>
  <si>
    <r>
      <t xml:space="preserve">Atbilstoši Jūrmalas domes 2023.gada 28.septembra lēmumam Nr.448 - indikatīvie sagaidāmie rezultāti:  
1. plūdu risku un krasta erozijas mazināšana Jūrmalas pilsētā; 
2. smilšu sanesumu mazināšana Lielupes grīvā;
3. padziļināts kuģošanas ceļš Lielupes grīvā, kas nodrošina patstāvīgu navigāciju, kas ir nepieciešama Jūrmalas ostas turpmākai darbībai.
Projektu plānots realizēt - Eiropas Savienības kohēzijas politikas programmas 2021.-2027. gadam specifiskā atbalsta mērķa 2.1.3 “Veicināt pielāgošanos klimata pārmaiņām, risku novēršanu un noturību pret katastrofām” pasākuma 2.1.3.2. “Nacionālās nozīmes plūdu un krasta erozijas pasākumi”.
</t>
    </r>
    <r>
      <rPr>
        <i/>
        <sz val="8.5"/>
        <rFont val="Trebuchet MS"/>
        <family val="2"/>
        <charset val="186"/>
      </rPr>
      <t>Informācijai. Sākotnējā redakcija - IAS2030 pasākums: Izveidota hidrotehniskā būve (mols, aizsargbarjera-viļņlauzis vai cita veida inženiertehniskais risinājums) Lielupes ietekas jūrā padziļināšanai un uzturēšanai (sadaļa precizēta 2023.gada decembrī)</t>
    </r>
  </si>
  <si>
    <t xml:space="preserve">Padziļināts kuģošanas ceļš, nodrošināta Jūrmalas ostas pilnvērtīga darbība. Sasniedzamie rādītāji:
1.zaļā infrastruktūra, kas izveidota vai atjaunināta nolūkā pielāgoties klimata pārmaiņām – 50 ha;
2.jaunizveidota vai nostiprināta piekrastes joslas un upju un ezeru krastu aizsardzība pret plūdiem – 1,2 km;
3.iedzīvotāju skaits, kuriem pieejama jauna vai “zaļā” infrastruktūra (2 km rādiusā) – 6436;
4.iedzīvotāju skaits, kas gūst labumu no pretplūdu pasākumiem – 3773. </t>
  </si>
  <si>
    <t>JVA Īpašumu pārvaldes Pilsēt- saimniecības un labiekārtošanas nodaļa</t>
  </si>
  <si>
    <t>1 atjaunota atvērtā zona (publiskā teritorija) Jūrmalas pilsētvidē</t>
  </si>
  <si>
    <t>Pašvaldības īpašumu pārvaldīšanas centrs</t>
  </si>
  <si>
    <t>Izglītības pārvalde, 
Jūrmalas Majoru vidusskola</t>
  </si>
  <si>
    <t>JVA Attīstības pārvalde</t>
  </si>
  <si>
    <t>Izveidots jauns grupu dzīvoklis 8 personām ar garīga rakstura traucējumiem Hercoga Jēkaba ielā 4</t>
  </si>
  <si>
    <t>Nodrošināt pilsētas iedzīvotājiem iespēju pastaigāties ar suņiem bez pavadas tiem paredzētā iežogotā laukumā.</t>
  </si>
  <si>
    <t>Daļēji</t>
  </si>
  <si>
    <t>Iedzīvotājiem brīvā laika pavadīšanai pielāgota publiskā ārtelpa (t.sk. bērnu rotaļlaukums, peldvieta, stāvvieta,  brīvpieejas sporta laukums u.c.). Ideju plānots iesniegt 2024.gadā Eiropas Jūrlietu, zvejniecības un akvakultūras fonda finansējuma saņemšanai.</t>
  </si>
  <si>
    <t>1 brīvā laika pavadīšanai labiekārtota infrastruktūra apkaimē</t>
  </si>
  <si>
    <t>Rīcības virziens: Uzņēmējdarbībai pievilcīga vide (T2)</t>
  </si>
  <si>
    <t>1.T2</t>
  </si>
  <si>
    <t>Slokas bijušās papīrfabrikas un  tās piegulošās teritorijas revitalizācija uzņēmējdarbības vides atbalstam</t>
  </si>
  <si>
    <t>T2.3.4.</t>
  </si>
  <si>
    <t>B</t>
  </si>
  <si>
    <t>JVA Attīstības pārvaldes Tūrisma un uzņēmējdarbības attīstības nodaļa</t>
  </si>
  <si>
    <t>Projekta īstenošana atbilstoši Jūrmalas domes 2023.gada 27.aprīļa lēmumam Nr.160 "Par Apvārsnis Eiropa 2021-2027 “Iekļaujošas, drošas, pieejamas un ilgtspējīgas pilsētas mobilitātes projektēšana” projekta “Inovatīvi mobilitātes risinājumi zaļai un drošai pilsētvidei” īstenošanu". 
2026.-2027.gadā paredz uzlabot drošības zonu pie Jūrmalas Pumpuru vidusskolas un Jūrmalas Jaundubultu pamatskolas, kā arī Poruka prospektā (posmā starp abām skolām). Finansējums 110 tūkst.EUR apjomā, paredzēts infrastruktūras pilnveidei.</t>
  </si>
  <si>
    <t>JŪRMALAS VALSTSPILSĒTAS PAŠVALDĪBAS INVESTĪCIJU PLĀNS 2023.–2025. GADAM</t>
  </si>
  <si>
    <t>AP2029
darbība</t>
  </si>
  <si>
    <t>Projekts uzsākts līdz 2023.g.</t>
  </si>
  <si>
    <t>Veiktās investīci-jas līdz 2023.g.</t>
  </si>
  <si>
    <t>Projekta prioritā-te
(A, B, C)</t>
  </si>
  <si>
    <t>2023.–
2025.</t>
  </si>
  <si>
    <t>2023.</t>
  </si>
  <si>
    <t>2024.</t>
  </si>
  <si>
    <t>2025.</t>
  </si>
  <si>
    <t>Projekta izmaksas KOPĀ (Investīciju plāna periodā)</t>
  </si>
  <si>
    <t>2026.–
2029.</t>
  </si>
  <si>
    <t>Projekta indikatīvais finansējums (tūkstoši EUR)</t>
  </si>
  <si>
    <t>Eiropas Savienības un cits ārējais finansējums</t>
  </si>
  <si>
    <t>Finanšu instrumenti</t>
  </si>
  <si>
    <t>Pašvaldības budžeta līdzekļi</t>
  </si>
  <si>
    <t>Pašvaldības ņemtie kredītlīdzekļi</t>
  </si>
  <si>
    <t>Eiropas Savienības un cits ārējais finansējums**</t>
  </si>
  <si>
    <t>Valsts mērķdo-tācija</t>
  </si>
  <si>
    <t>Cits finansējums</t>
  </si>
  <si>
    <t xml:space="preserve">Kopā </t>
  </si>
  <si>
    <t>Eiropas Savienības un cits ārējais finansē-jums**</t>
  </si>
  <si>
    <t>KOPĀ INVESTĪCIJAS</t>
  </si>
  <si>
    <t xml:space="preserve">Klimatnoturīga pilsētvide </t>
  </si>
  <si>
    <t>P</t>
  </si>
  <si>
    <t>Pilsētas labiekārtojums – publiskā ārtelpa</t>
  </si>
  <si>
    <t>P1</t>
  </si>
  <si>
    <t>1.P1</t>
  </si>
  <si>
    <t>Jūrmalas robežzīmes izveide un uzstādīšana (uz autoceļa A10)</t>
  </si>
  <si>
    <t>P1.1.3.</t>
  </si>
  <si>
    <t>Jūrmalas robežzīmes uzstādīšana autoceļa A10 (Rīga–Ventspils) 38,45. kilometrā 2023. gadā. 
2022.gadā izstrādāts būvprojekts.</t>
  </si>
  <si>
    <t>1 robežzīme pie iebraukšanas Jūrmalā</t>
  </si>
  <si>
    <t>Jūrmalas Kultūrtelpas un vides dizaina centrs</t>
  </si>
  <si>
    <t>2.P1</t>
  </si>
  <si>
    <t>Jaundubultu parka atjaunošana un infrastruktūras pilnveide</t>
  </si>
  <si>
    <t>P1.1.4.</t>
  </si>
  <si>
    <t>Apgaismojums, infrastruktūra un labiekārtojums brīvā laika pavadīšanai (t.sk. pielāgots atbilstoši Kultūras kvartālam un plānotajai izglītības iestādei Strēlnieku prospektā 32).</t>
  </si>
  <si>
    <t>Attīstīta 1 parka infrastruktūra,
1 brīvā laika pavadīšanas infrastruk- tūra apkaimē</t>
  </si>
  <si>
    <t>JVA Kultūras nodaļa, Jūrmalas Vaivaru pamatskola, SIA “Jūrmalas gaisma”, JVA Audita un kapitāldaļu pārvaldības nodaļas Kapitāldaļu pārvaldīšanas daļa</t>
  </si>
  <si>
    <t>3.P1</t>
  </si>
  <si>
    <t>Asaru parka attīstība un infrastruk- tūras pilnveide</t>
  </si>
  <si>
    <r>
      <t xml:space="preserve">Pilnveidots apgaismojums, izveidota </t>
    </r>
    <r>
      <rPr>
        <i/>
        <sz val="8.5"/>
        <rFont val="Trebuchet MS"/>
        <family val="2"/>
        <charset val="186"/>
      </rPr>
      <t xml:space="preserve">dip-dap </t>
    </r>
    <r>
      <rPr>
        <sz val="8.5"/>
        <rFont val="Trebuchet MS"/>
        <family val="2"/>
        <charset val="186"/>
      </rPr>
      <t>trase (2022. gadā uzsākts), soliņi, piknika vieta (galds ar soliem), nojume āra nodarbībām u.tml.</t>
    </r>
  </si>
  <si>
    <t>Pilnveidota 1 brīvā laika pavadīšanas vieta</t>
  </si>
  <si>
    <t>SIA “Jūrmalas gaisma”, JVA Audita un kapitāldaļu pārvaldības nodaļas Kapitāldaļu pārvaldīšanas daļa, Attīstības pārvaldes Tūrisma un uzņēmējdarbības attīstības nodaļa, Infrastruktūras investīciju projektu nodaļa, Stratēģiskās plānošanas nodaļa</t>
  </si>
  <si>
    <t>4.P1</t>
  </si>
  <si>
    <t>SIA “Jūrmalas gaisma”, JVA Audita un kapitāldaļu pārvaldības nodaļas Kapitāldaļu pārvaldīšanas daļa,  JVA Pilsētplānošanas pārvalde, Attīstības pārvaldes Stratēģiskās plānošanas nodaļa</t>
  </si>
  <si>
    <t>5.P1</t>
  </si>
  <si>
    <t>Dubultu laukuma attīstība (Pils laukums)</t>
  </si>
  <si>
    <t>Labiekārtots Dubultu laukums atbilstoši kūrortpilsētas vajadzībām.</t>
  </si>
  <si>
    <t>1 labiekārtota teritorija pilsētas centrā</t>
  </si>
  <si>
    <t>SIA “Jūrmalas gaisma”, JVA Audita un kapitāldaļu pārvaldības nodaļas Kapitāldaļu pārvaldīšanas daļa,  Pilsētplānošanas pārvalde, Īpašumu pārvaldes Pašvaldības īpašumu nodaļa, Kultūrtelpas un vides dizaina centrs</t>
  </si>
  <si>
    <t>6.P1</t>
  </si>
  <si>
    <t>Valteru/Krastciema apkaimes publiskās telpas pilnveide (t.sk. bērnu rotaļu laukums)</t>
  </si>
  <si>
    <t>P1.1.5.</t>
  </si>
  <si>
    <t>Iedzīvotājiem brīvā laika pavadīšanai pielāgota publiskā ārtelpa (t.sk. bērnu rotaļlaukums un brīvpieejas sporta laukums).</t>
  </si>
  <si>
    <t>1 brīvā laika pavadīšanai labiekārto- ta infrastruktūra apkaimē</t>
  </si>
  <si>
    <t>JVA Pilsētplānošanas pārvalde,
SIA “Jūrmalas gaisma”, JVA Audita un kapitāldaļu pārvaldības nodaļas Kapitāldaļu pārvaldīšanas daļa, Attīstības pārvaldes Stratēģiskās plānošanas nodaļa</t>
  </si>
  <si>
    <t>7.P1</t>
  </si>
  <si>
    <t>Bērnu rotaļu laukumu atjaunošana un izveide*</t>
  </si>
  <si>
    <r>
      <rPr>
        <u/>
        <sz val="8.5"/>
        <rFont val="Trebuchet MS"/>
        <family val="2"/>
        <charset val="186"/>
      </rPr>
      <t>2023. gadā:</t>
    </r>
    <r>
      <rPr>
        <sz val="8.5"/>
        <rFont val="Trebuchet MS"/>
        <family val="2"/>
        <charset val="186"/>
      </rPr>
      <t xml:space="preserve">
- Uzstādīts nožogojums rotaļu laukumam Tallinas ielā 42/44.
- Jūrmalas pirmsskolas izglītības iestādēm (JPII "Namiņš" un JPII "Madara" iegādāts un uzstādīts bērnu rotaļu un sporta laukumu aprīkojums, sintētiskais segums. 
2024. gadā:
Atjaunots segums un rotaļu iekārtas esošajos rotaļu laukumos.</t>
    </r>
  </si>
  <si>
    <t>Bērnu laukumu infrastruktūras izveide un atjaunošana atbilstoši identificētai vajadzībai</t>
  </si>
  <si>
    <t>Jūrmalas valstspilsētas pašvaldības pirmsskolas izglītības iestādes</t>
  </si>
  <si>
    <t>8.P1</t>
  </si>
  <si>
    <t>Suņu pastaigu laukuma izveide (Dzintari-Bulduri)</t>
  </si>
  <si>
    <t>P1.1.6.</t>
  </si>
  <si>
    <t>1 suņu pastaigu laukums</t>
  </si>
  <si>
    <t>9.P1</t>
  </si>
  <si>
    <t>Sanitāro mezglu (WC) izveide un uzturēšana cilvēku koncentrēšanās vietās, t.sk. ārpus vasaras sezonas</t>
  </si>
  <si>
    <t>P1.1.7.</t>
  </si>
  <si>
    <t>Sabiedrisko tualešu (WC) izveide un uzturēšana cilvēku koncentrēšanās vietās, t.sk. ārpus vasaras sezonas.</t>
  </si>
  <si>
    <t>Atbilstoši nepieciešamībai</t>
  </si>
  <si>
    <t>11.P1</t>
  </si>
  <si>
    <t>Kapsētu labiekārtošana*</t>
  </si>
  <si>
    <t>P1.1.11.</t>
  </si>
  <si>
    <t>Atjaunota Beberbeķu kapsētas infrastruktūra, labiekārtota teritorija. Labiekārtotas un uzturētas pārējās Jūrmalas valstspilsētas pašvaldības iestādes “Jūrmalas kapi” pārvaldībā esošās kapsētas.
Izvērtēt iespēju kapsētu paplašināšanai, jo esošo piepildījums tuvojas maksimumam.</t>
  </si>
  <si>
    <t>Labiekārtotas pašvaldības kapsētas</t>
  </si>
  <si>
    <t>12.P1</t>
  </si>
  <si>
    <t>P1.2.1.</t>
  </si>
  <si>
    <r>
      <rPr>
        <u/>
        <sz val="8.5"/>
        <rFont val="Trebuchet MS"/>
        <family val="2"/>
        <charset val="186"/>
      </rPr>
      <t>2023.gadā plānots:</t>
    </r>
    <r>
      <rPr>
        <sz val="8.5"/>
        <rFont val="Trebuchet MS"/>
        <family val="2"/>
        <charset val="186"/>
      </rPr>
      <t xml:space="preserve">
- Jaunu pludmales pārģērbšanās kabīnu izgatavošana</t>
    </r>
  </si>
  <si>
    <t>Jaunas pārģērbšanās kabīnes</t>
  </si>
  <si>
    <t>13.P1</t>
  </si>
  <si>
    <t>Pilnveidots apgaismojums, atjaunotas laipas, nodrošinātas inženierkomunikācijas utt.</t>
  </si>
  <si>
    <t>Pilnveidota infrastruktūra un inženierkomunikācijas izejās uz jūru</t>
  </si>
  <si>
    <t>16.P1</t>
  </si>
  <si>
    <t>Lielupes peldvietu, laivu nolaišanas vietu un aktīvās atpūtas vietu izveide, labiekārtošana un uzlabošana*</t>
  </si>
  <si>
    <t>P1.3.3.</t>
  </si>
  <si>
    <t>Izveidotas jaunas peldvietas, laivu nolaišanas vietas pie Lielupes, pilnveidots/atjaunots labiekārtojums esošajās peldvietās.</t>
  </si>
  <si>
    <t>Pilnveidotas 4 peldvietas,
attīstītas 2 peldvietas</t>
  </si>
  <si>
    <t>JVA Attīstības pārvaldes Infrastruktūras investīciju projektu nodaļa, 
Stratēģiskās plānošanas nodaļa</t>
  </si>
  <si>
    <t>17.P1</t>
  </si>
  <si>
    <t>Infrastruktūras atjaunošana izejās uz upi*</t>
  </si>
  <si>
    <t>P1.3.4.</t>
  </si>
  <si>
    <t>Pilnveidots/izveidots apgaismojums un atjaunots/ uzlabots ceļa segums.</t>
  </si>
  <si>
    <t>4 izejas uz upi</t>
  </si>
  <si>
    <t>18.P1</t>
  </si>
  <si>
    <t>Jūrmalas ostas infrastruktūras attīstība*</t>
  </si>
  <si>
    <t>P1.3.5.</t>
  </si>
  <si>
    <t>Atbilstoši Jūrmalas ostas stratēģijai (izstrādes procesā).</t>
  </si>
  <si>
    <t>Jūrmalas ostas pārvalde</t>
  </si>
  <si>
    <t>19.P1</t>
  </si>
  <si>
    <t>Drošas kuģošanas nodrošināšana Lielupē</t>
  </si>
  <si>
    <t>P1.3.6.</t>
  </si>
  <si>
    <t>Ikgadēji tiek veikti Lielupes grīvas kuģu kanāla padziļināšanas darbi.</t>
  </si>
  <si>
    <t>Ikgadējie kanāla padziļināšanas darbi</t>
  </si>
  <si>
    <t>Pielāgošanās klimata pārmaiņām</t>
  </si>
  <si>
    <t>P2</t>
  </si>
  <si>
    <t>1.P2</t>
  </si>
  <si>
    <t>Krasta stiprinājuma izbūve Jūrmalas ostas teritorijā</t>
  </si>
  <si>
    <t>P2.1.3.</t>
  </si>
  <si>
    <t>Veikts krasta stiprinājums Tīklu ielā 10 un 17.</t>
  </si>
  <si>
    <t>1 krasta stiprinājums pret plūdu draudiem</t>
  </si>
  <si>
    <t>2.P2</t>
  </si>
  <si>
    <t>Veikti Lielupes radīto plūdu un krasta erozijas risku apdraudējuma novēršanas pasākumi Dubultu, Majoru un Dzintaru teritorijā. Izbūvētas un atjaunojotas pretplūdu būves Lielupes kreisajā krastā, lai pielāgotu plūdu riskam pakļautās pilsētas teritorijas klimata pārmaiņām, nodrošinātu iedzīvotājiem kvalitatīvāku dzīves vidi, kā arī palielinātu plūdu riskam pakļautā reģiona (Dubulti-Majori-Dzintari) uzņēmēju saimnieciskās darbības konkurētspēju un nodrošinātu uzņēmējdarbības turpmāku pastāvēšanu. Kopējās projekta īstenošanai nepieciešamās izmaksas 5 205,55 tūkst. EUR tai skaitā Eiropas Savienības un cits ārējais finansējums 3 441,69 tūkst. EUR (ieskaitot Valsts budžeta dotāciju) un pašvaldības līdzfinansējums
1 763,87 tūkst. EUR (ieskatot neattiecināmās izmaksas un ārpus projekta izmaksas). (Lēmums Nr. 401, 23.08.2018.).</t>
  </si>
  <si>
    <t>Pilsētas centrālās daļas nodrošinājums pret plūdiem – 1 projekts</t>
  </si>
  <si>
    <t>Jūrmalas ostas pārvalde
JVA Īpašumu pārvalde</t>
  </si>
  <si>
    <t>5.P2</t>
  </si>
  <si>
    <t>Iebraukšanas nodevas Jūrmalas valstspilsētā kontroles sistēmas attīstīšana</t>
  </si>
  <si>
    <t>P2.1.4.</t>
  </si>
  <si>
    <r>
      <rPr>
        <u/>
        <sz val="8.5"/>
        <rFont val="Trebuchet MS"/>
        <family val="2"/>
        <charset val="186"/>
      </rPr>
      <t>2023.gadā:</t>
    </r>
    <r>
      <rPr>
        <sz val="8.5"/>
        <rFont val="Trebuchet MS"/>
        <family val="2"/>
        <charset val="186"/>
      </rPr>
      <t xml:space="preserve">
- Caurlaides.jurmala.lv sadaļas pakalpojumu lietojamības funkcionalitātes papildinājumi (10c/h).
- E-pakalpojuma papildinājumu izstrāde (200 c/h) - paziņojumu, saskarņu izmaiņas.
</t>
    </r>
  </si>
  <si>
    <t>JVA Informācijas un komunikācijas tehnoloģiju pārvaldes Sistēmu nodrošinājuma nodaļa</t>
  </si>
  <si>
    <t>JVA Īpašumu pārvaldes Nodokļu nodaļa, Jūrmalas pašvaldības policija</t>
  </si>
  <si>
    <t>6.P2</t>
  </si>
  <si>
    <t>“ReNutriWater” projekts – attīrīto notekūdeņu atkārtota izmantošana dabā</t>
  </si>
  <si>
    <t>P2.2.2.</t>
  </si>
  <si>
    <t>Attīrīti notekūdeņi tiek racionāli izmantoti dabā, tostarp pašvaldība un iedzīvotāji ir tiešie labuma guvēji. Projekts paredz attīrīto notēkūdeņu pastiprinātu monitoringu un atkārtotu izmantošanu pilsētas apzaļumošanas vajadzībām; JŪ laboratorijas kapacitātes celšana</t>
  </si>
  <si>
    <t>Notekūdeņu apjoma samazināšanās</t>
  </si>
  <si>
    <t>7.P2</t>
  </si>
  <si>
    <t>Lietus ūdens kanalizācijas un meliorācijas sistēmas pilnveide un attīstība*</t>
  </si>
  <si>
    <t>P2.6.1.</t>
  </si>
  <si>
    <t>Tiks precizēts pēc plāna izstrādes 2023. gadā</t>
  </si>
  <si>
    <r>
      <rPr>
        <u/>
        <sz val="8.5"/>
        <rFont val="Trebuchet MS"/>
        <family val="2"/>
        <charset val="186"/>
      </rPr>
      <t>2023.gadā:</t>
    </r>
    <r>
      <rPr>
        <sz val="8.5"/>
        <rFont val="Trebuchet MS"/>
        <family val="2"/>
        <charset val="186"/>
      </rPr>
      <t xml:space="preserve">
- Būvprojekta izstrāde meliorācijas sistēmai Katedrāles un E. Dārziņa ielā 15. - veikti būvdarbi.</t>
    </r>
  </si>
  <si>
    <t>JVA Attīstības  pārvaldes Inženierbūvju nodaļa</t>
  </si>
  <si>
    <t>Klimatneitrāla un resursu efektīva apsaimniekošana</t>
  </si>
  <si>
    <t>P3</t>
  </si>
  <si>
    <t>1.P3</t>
  </si>
  <si>
    <t>Katlumāju atjaunošana/attīstīšana</t>
  </si>
  <si>
    <t>Ir uzstādītas attālinātās vadības un vizualizācijas sistēmas katlumājās. Optimizēts šķeldas katlu darbības režīms, palielināts AER īpatsvars, samazinātas izmaksas un CO2 emisijas.</t>
  </si>
  <si>
    <t>Katlumāju attālinātas vadības pieslēg- šana pie esošās tālvadības sistēmas (SCADA)</t>
  </si>
  <si>
    <t>SIA “Jūrmalas siltums”</t>
  </si>
  <si>
    <t>2.P3</t>
  </si>
  <si>
    <t>Novecojušo siltumtrašu posmu nomaiņa (siltumtrašu pārbūve)</t>
  </si>
  <si>
    <t>Siltuma zudumu samazināšana, MWh/normatīvo apkures grādu dienas, avārijas risku mazināšana.</t>
  </si>
  <si>
    <t>Vidēji 500 MWh uz pārbūvējamiem posmiem (~1427 m)</t>
  </si>
  <si>
    <t>3.P3</t>
  </si>
  <si>
    <t>C</t>
  </si>
  <si>
    <t>Tiek realizēts, ja tiek piesaistīts ES fondu līdzfinansējums ES fondu plānošanas periodā 2021.–2027. gadam. Tiek izveidots saules kolektoru parks Salas ielā 3.</t>
  </si>
  <si>
    <r>
      <t>CO</t>
    </r>
    <r>
      <rPr>
        <vertAlign val="subscript"/>
        <sz val="8.5"/>
        <rFont val="Trebuchet MS"/>
        <family val="2"/>
        <charset val="186"/>
      </rPr>
      <t>2</t>
    </r>
    <r>
      <rPr>
        <sz val="8.5"/>
        <rFont val="Trebuchet MS"/>
        <family val="2"/>
        <charset val="186"/>
      </rPr>
      <t xml:space="preserve"> emisiju samazinājums (tiks aprēķināts, izstrādājot detalizētu projekta tehniski ekonomisko pamatojumu)</t>
    </r>
  </si>
  <si>
    <t>4.P3</t>
  </si>
  <si>
    <t>Šķeldas katlumājas Nometņu ielā 21A attīstība</t>
  </si>
  <si>
    <t>Izbūvēta šķeldas katlumāja (5 MW). Siltumenerģija tiek ražota ar atjaunojamajiem energoresursiem, kā rezultātā par 20 000 MWh samazinās ar dabasgāzi saražotais apjoms un iegūts 4000 t CO2 emisiju samazinājums gadā. Izmešu (PM10 daļiņu) samazinājums atbilstoši normatīvajam regulējumam t.i. 30 mg/Nm3. Rekonstruēts skurstenis, kā rezultātā uzlabosies dūmu izkliede pie dažādiem klimatiskajiem apstākļiem.</t>
  </si>
  <si>
    <r>
      <t>CO</t>
    </r>
    <r>
      <rPr>
        <vertAlign val="subscript"/>
        <sz val="8.5"/>
        <rFont val="Trebuchet MS"/>
        <family val="2"/>
        <charset val="186"/>
      </rPr>
      <t>2</t>
    </r>
    <r>
      <rPr>
        <sz val="8.5"/>
        <rFont val="Trebuchet MS"/>
        <family val="2"/>
        <charset val="186"/>
      </rPr>
      <t xml:space="preserve"> emisiju samazinājums par 4000 t gadā</t>
    </r>
  </si>
  <si>
    <t>5.P3</t>
  </si>
  <si>
    <t>Jaunu pakalpojumu ieviešana, izmantojot individuālu inovatīvu apkures un aukstuma sistēmu uzstādīšanu (siltumsūkņi, saules kolektori, saules paneļi, kondicionieri)</t>
  </si>
  <si>
    <t>Jaunu klientu piesaiste, pakalpojumu paplašināšana (objektu skaita palielinājums).</t>
  </si>
  <si>
    <t>Palielināts objektu skaits – vismaz par 1</t>
  </si>
  <si>
    <t>6.P3</t>
  </si>
  <si>
    <t>SIA “Jūrmalas siltums” darba efektivizācija</t>
  </si>
  <si>
    <r>
      <rPr>
        <u/>
        <sz val="8.5"/>
        <rFont val="Trebuchet MS"/>
        <family val="2"/>
        <charset val="186"/>
      </rPr>
      <t>2023.gadā:</t>
    </r>
    <r>
      <rPr>
        <sz val="8.5"/>
        <rFont val="Trebuchet MS"/>
        <family val="2"/>
        <charset val="186"/>
      </rPr>
      <t xml:space="preserve">
-Veikta klientu ikgadējā aptauja. (notiks turpmāk katru gadu)
-Visiem klientiem izveidots profils e-vidē.
-Veikti tirgus izpētes pasākumi jaunu objektu pieslēgšanas potenciāla apzināšanai (centralizētajā un decentralizētajā siltumapgādes sistēmā). (notiks turpmāk katru gadu)
-Veikta pārvades sistēmas digitalizācija – siltumnesēja temperatūras stabilizācija, siltuma zudumu samazinājums. Energoefektivitātes pienākuma shēmas saistību pildīšana. (notiks turpmāk katru gadu)
-Iegādāta hidrauliskā modelēšanas programma - siltuma zudumu samazināšana (MWh/apkures grādu dienas), aprēķinot nepieciešamo siltumavotu izejas temperatūru, spiediena starpību. Elektroenerģijas patēriņa samazināšana (kWh), nomaināmo cauruļu diametru aprēķins, to ietekme uz visu hidraulisko sistēmu. (notiks turpmāk katru gadu)
</t>
    </r>
    <r>
      <rPr>
        <u/>
        <sz val="8.5"/>
        <rFont val="Trebuchet MS"/>
        <family val="2"/>
        <charset val="186"/>
      </rPr>
      <t>2025.gadā:</t>
    </r>
    <r>
      <rPr>
        <sz val="8.5"/>
        <rFont val="Trebuchet MS"/>
        <family val="2"/>
        <charset val="186"/>
      </rPr>
      <t xml:space="preserve">
-Iegādāti elektroauto operatoriem.</t>
    </r>
  </si>
  <si>
    <t>Samazināts siltuma zudums, uzlabota darba efektivitāte utt.</t>
  </si>
  <si>
    <t>7.P3</t>
  </si>
  <si>
    <t>Jūrmalas ūdenssaimniecības attīstī- bas projekta IV kārtas īstenošana</t>
  </si>
  <si>
    <t>P3.3.1.</t>
  </si>
  <si>
    <r>
      <rPr>
        <u/>
        <sz val="8.5"/>
        <rFont val="Trebuchet MS"/>
        <family val="2"/>
        <charset val="186"/>
      </rPr>
      <t>2023. gadā:</t>
    </r>
    <r>
      <rPr>
        <sz val="8.5"/>
        <rFont val="Trebuchet MS"/>
        <family val="2"/>
        <charset val="186"/>
      </rPr>
      <t xml:space="preserve">
Izbūvēti ūdenssaimniecības tīkli dažādās pilsētas apkaimēs, izveidojot centralizētā ūdensapgādes un sadzīves kanalizācijas novadīšanas tīklu, pieslēgumu pievadus un atzarus līdz privātīpašuma robežai.</t>
    </r>
  </si>
  <si>
    <t>Ūdensapgādes un kanalizācijas tīkliem var pieslēgties Dzintari un Majori, Buļļuciems - Bulduri, Dubulti - Pumpuri, Valteri un Krastciems, Asari, Jaunķemeri - Ķemeri apkaimēs.
Tīklu izbūve turpinās Bražciems - Bul- duri, Asari - Ķemeri, Sloka un Vaivari, Kaugurciems un Slokas apkaimēs.</t>
  </si>
  <si>
    <t>8.P3</t>
  </si>
  <si>
    <t>Ūdenssaimniecības infrastruktūras attīstība un uzturēšana</t>
  </si>
  <si>
    <r>
      <rPr>
        <u/>
        <sz val="8.5"/>
        <rFont val="Trebuchet MS"/>
        <family val="2"/>
        <charset val="186"/>
      </rPr>
      <t>2023.gadā:</t>
    </r>
    <r>
      <rPr>
        <sz val="8.5"/>
        <rFont val="Trebuchet MS"/>
        <family val="2"/>
        <charset val="186"/>
      </rPr>
      <t xml:space="preserve">
veikta atsevišķu ielu posmu ūdensvada un kanalizācijas tīklu pārbūve, iegādāta nepieciešamā biroja tehnika un ūdenssaimniecības iekārtas
</t>
    </r>
    <r>
      <rPr>
        <u/>
        <sz val="8.5"/>
        <rFont val="Trebuchet MS"/>
        <family val="2"/>
        <charset val="186"/>
      </rPr>
      <t>2024.gadā:</t>
    </r>
    <r>
      <rPr>
        <sz val="8.5"/>
        <rFont val="Trebuchet MS"/>
        <family val="2"/>
        <charset val="186"/>
      </rPr>
      <t xml:space="preserve">
veikta kanalizācijas pārsūknēšanas staciju pārbūve, iegādātas nepieciešamās automašīnas, veikta atsevišķu ielu posmu ūdensvada un kanalizācijas tīklu rekonstrukcija
</t>
    </r>
    <r>
      <rPr>
        <u/>
        <sz val="8.5"/>
        <rFont val="Trebuchet MS"/>
        <family val="2"/>
        <charset val="186"/>
      </rPr>
      <t xml:space="preserve">2025.gadā:
</t>
    </r>
    <r>
      <rPr>
        <sz val="8.5"/>
        <rFont val="Trebuchet MS"/>
        <family val="2"/>
        <charset val="186"/>
      </rPr>
      <t>veikta atsevišķu ielu posmu ūdensvada un kanalizācijas tīklu pārbūve, iegādāta nepieciešamā biroja tehnika un ūdenssaimniecības iekārtas</t>
    </r>
  </si>
  <si>
    <t>9.P3</t>
  </si>
  <si>
    <t>Tīklu paplašināšana un pieslēgumu izveide pilsētā</t>
  </si>
  <si>
    <r>
      <rPr>
        <u/>
        <sz val="8.5"/>
        <rFont val="Trebuchet MS"/>
        <family val="2"/>
        <charset val="186"/>
      </rPr>
      <t>2024. – 2025. gadā:</t>
    </r>
    <r>
      <rPr>
        <sz val="8.5"/>
        <rFont val="Trebuchet MS"/>
        <family val="2"/>
        <charset val="186"/>
      </rPr>
      <t xml:space="preserve">
Ūdensapgādes un kanalizācijas tīklu izbūve pilsētas vietās, kur ūdenssaimniecības tīklu nav. Pievadu un atzaru izbūve no ielas tīkla līdz privātīpašuma robežai.</t>
    </r>
  </si>
  <si>
    <t>Izbūvēti ūdenspagādes tīkli un pievadi/ atzari pieslēguma izveidei</t>
  </si>
  <si>
    <t>10.P3</t>
  </si>
  <si>
    <t>Saules enerģijas stacijas izveidošana Slokas NAI teritorijā Mežmalas ielā 41</t>
  </si>
  <si>
    <t>P3.3.3.</t>
  </si>
  <si>
    <r>
      <rPr>
        <u/>
        <sz val="8.5"/>
        <rFont val="Trebuchet MS"/>
        <family val="2"/>
        <charset val="186"/>
      </rPr>
      <t>2023.gadā:</t>
    </r>
    <r>
      <rPr>
        <sz val="8.5"/>
        <rFont val="Trebuchet MS"/>
        <family val="2"/>
        <charset val="186"/>
      </rPr>
      <t xml:space="preserve">
Izveidota saules enerģijas stacija Slokas notekūdeņu attīrīšanas iekārtu NAI teritorijā Mežmalas ielā 41, aizstājot iepirkto elektroenerģiju ar pašsaražoto atjaunojamo enerģiju.</t>
    </r>
  </si>
  <si>
    <t>1 saules enerģijas stacija
iegūstamā jauda 2,1 MWh gadā</t>
  </si>
  <si>
    <t>11.P3</t>
  </si>
  <si>
    <t>Energoefektivitātes pasākumi ūdensapgādes objektos</t>
  </si>
  <si>
    <r>
      <rPr>
        <u/>
        <sz val="8.5"/>
        <rFont val="Trebuchet MS"/>
        <family val="2"/>
        <charset val="186"/>
      </rPr>
      <t>2023.gadā:</t>
    </r>
    <r>
      <rPr>
        <sz val="8.5"/>
        <rFont val="Trebuchet MS"/>
        <family val="2"/>
        <charset val="186"/>
      </rPr>
      <t xml:space="preserve">
Saules paneļu uzstādīšana izbūvētajos ūdensapgādes objektos, atjaunojamās enerģijas īpatsvara palielināšanai. Tiks realizēts, ja tiks piesaistīts ES fondu līdzfinansējums vai cits ārējais finansējums</t>
    </r>
  </si>
  <si>
    <t>Saules paneļu uzstādīšana vai cita risinājuma īstenošana atjaunojamās enerģijas ieguvei</t>
  </si>
  <si>
    <t>12.P3</t>
  </si>
  <si>
    <r>
      <rPr>
        <u/>
        <sz val="8.5"/>
        <rFont val="Trebuchet MS"/>
        <family val="2"/>
        <charset val="186"/>
      </rPr>
      <t>2023. gadā:</t>
    </r>
    <r>
      <rPr>
        <sz val="8.5"/>
        <rFont val="Trebuchet MS"/>
        <family val="2"/>
        <charset val="186"/>
      </rPr>
      <t xml:space="preserve">
Atbilstoši Ministru kabineta noteikumiem, kurus plānots pieņemt 2023.g. sākumā par energoefektivitātes pasākumu realizāciju, tiks sagatavots projekta pieteikums, kurā tiks precizētas veicamās aktivitātes dažādos objektos.
</t>
    </r>
    <r>
      <rPr>
        <u/>
        <sz val="8.5"/>
        <rFont val="Trebuchet MS"/>
        <family val="2"/>
        <charset val="186"/>
      </rPr>
      <t xml:space="preserve">
2024. gadā:</t>
    </r>
    <r>
      <rPr>
        <sz val="8.5"/>
        <rFont val="Trebuchet MS"/>
        <family val="2"/>
        <charset val="186"/>
      </rPr>
      <t xml:space="preserve">
Saules paneļu uzstādīšana vai cita risinājuma īstenošana, izbūvētajos sadzīves kanalizācijas novadīšanas vai attīrīšanas objektos</t>
    </r>
  </si>
  <si>
    <t>13.P3</t>
  </si>
  <si>
    <t>Biofiltrācijas lauku izveidošana Lielupē un Ķemeros</t>
  </si>
  <si>
    <r>
      <rPr>
        <u/>
        <sz val="8.5"/>
        <rFont val="Trebuchet MS"/>
        <family val="2"/>
        <charset val="186"/>
      </rPr>
      <t>2024. – 2025. gadā:</t>
    </r>
    <r>
      <rPr>
        <sz val="8.5"/>
        <rFont val="Trebuchet MS"/>
        <family val="2"/>
        <charset val="186"/>
      </rPr>
      <t xml:space="preserve">
Izveidoti biofiltrācijas lauki Ķemeros un Lielupē (ar iespēju realizēt projektus atsevišķi) radot iespēju notekūdeņu attīrīšanai izmantot augus (fito attīrīšana) un izveidot ātraudzīgo kārklu audzes.</t>
    </r>
  </si>
  <si>
    <t>Izveidoti biofiltrācijas lauki Ķemeros un Lielupē</t>
  </si>
  <si>
    <t>14.P3</t>
  </si>
  <si>
    <t>Slokas NAI modernizācija</t>
  </si>
  <si>
    <r>
      <t xml:space="preserve">Dūņu apstrādes tehnoloģijas pilnveide Slokas NAI teritorijā:
- biogāzes ražošana;
- dūņu kompostēšana;
- dūņu žāvēšana;
- hidrauliskās un bioreaktoru jaudas palielināšana;
- energoefektivitātes pasākumu īstenošana.
</t>
    </r>
    <r>
      <rPr>
        <u/>
        <sz val="8.5"/>
        <rFont val="Trebuchet MS"/>
        <family val="2"/>
        <charset val="186"/>
      </rPr>
      <t>2023. gadā:</t>
    </r>
    <r>
      <rPr>
        <sz val="8.5"/>
        <rFont val="Trebuchet MS"/>
        <family val="2"/>
        <charset val="186"/>
      </rPr>
      <t xml:space="preserve">
Plānota projekta partnerības līguma slēgšana;
Pojekta īstenošanas uzsākšana;
Konkursa dokumentācijas izstrāde projektēšanas un būvdarbu līgumam
</t>
    </r>
    <r>
      <rPr>
        <u/>
        <sz val="8.5"/>
        <rFont val="Trebuchet MS"/>
        <family val="2"/>
        <charset val="186"/>
      </rPr>
      <t>2024. gadā:</t>
    </r>
    <r>
      <rPr>
        <sz val="8.5"/>
        <rFont val="Trebuchet MS"/>
        <family val="2"/>
        <charset val="186"/>
      </rPr>
      <t xml:space="preserve">
Projekta realizācija - būvdarbi
</t>
    </r>
    <r>
      <rPr>
        <u/>
        <sz val="8.5"/>
        <rFont val="Trebuchet MS"/>
        <family val="2"/>
        <charset val="186"/>
      </rPr>
      <t>2025. gadā:</t>
    </r>
    <r>
      <rPr>
        <sz val="8.5"/>
        <rFont val="Trebuchet MS"/>
        <family val="2"/>
        <charset val="186"/>
      </rPr>
      <t xml:space="preserve">
Projekta realizācija - būvdarbi
</t>
    </r>
  </si>
  <si>
    <t>Veikta dūņu apstrādes procesa uzlabošana, apstrādājot dūņas efek- tīvākā veidā</t>
  </si>
  <si>
    <t>15.P3</t>
  </si>
  <si>
    <t>Esošā spiedvada Jūrmala - Rīga atjaunošana sadzīves kanalizācijas novadīšanai uz Rīgas NAI “Daugavgrīva”</t>
  </si>
  <si>
    <r>
      <rPr>
        <u/>
        <sz val="8.5"/>
        <rFont val="Trebuchet MS"/>
        <family val="2"/>
        <charset val="186"/>
      </rPr>
      <t>2024.-2025. gadā:</t>
    </r>
    <r>
      <rPr>
        <sz val="8.5"/>
        <rFont val="Trebuchet MS"/>
        <family val="2"/>
        <charset val="186"/>
      </rPr>
      <t xml:space="preserve">
Atjaunots spiedvads Lielupe - Daugavgrīva, notekūdeņu novadīšanas procesa nodrošināšanai un vides risku mazināšanai potenciālo avāriju gadījumā.</t>
    </r>
  </si>
  <si>
    <t>Atjaunots spiedvads (11km) vai atsevišķi tā posmi</t>
  </si>
  <si>
    <r>
      <rPr>
        <u/>
        <sz val="8.5"/>
        <rFont val="Trebuchet MS"/>
        <family val="2"/>
        <charset val="186"/>
      </rPr>
      <t>2023. gadā:</t>
    </r>
    <r>
      <rPr>
        <sz val="8.5"/>
        <rFont val="Trebuchet MS"/>
        <family val="2"/>
        <charset val="186"/>
      </rPr>
      <t xml:space="preserve">
Projekta termiņš ir 31.03.2023. 
Paredzēti labiekārtošanas darbi. 
</t>
    </r>
  </si>
  <si>
    <r>
      <t>CO</t>
    </r>
    <r>
      <rPr>
        <vertAlign val="subscript"/>
        <sz val="8.5"/>
        <rFont val="Trebuchet MS"/>
        <family val="2"/>
        <charset val="186"/>
      </rPr>
      <t>2</t>
    </r>
    <r>
      <rPr>
        <sz val="8.5"/>
        <rFont val="Trebuchet MS"/>
        <family val="2"/>
        <charset val="186"/>
      </rPr>
      <t xml:space="preserve"> emisiju samazinājums - 488.68 t gadā, lētāks kurināmais</t>
    </r>
  </si>
  <si>
    <r>
      <rPr>
        <u/>
        <sz val="8.5"/>
        <rFont val="Trebuchet MS"/>
        <family val="2"/>
        <charset val="186"/>
      </rPr>
      <t>2023. gadā:</t>
    </r>
    <r>
      <rPr>
        <sz val="8.5"/>
        <rFont val="Trebuchet MS"/>
        <family val="2"/>
        <charset val="186"/>
      </rPr>
      <t xml:space="preserve">
Saules paneļu uzstādīšana un citu enerģoefektivitātes pasākumu īstenošana Jūrmalā, Promenādes ielā 1a</t>
    </r>
  </si>
  <si>
    <t>SIA "Jūrmalas ūdens"</t>
  </si>
  <si>
    <t>Ēku energoefektivitātes celšana</t>
  </si>
  <si>
    <t>P4</t>
  </si>
  <si>
    <t>1.P4</t>
  </si>
  <si>
    <t>Jūrmalas valstspilsētas pašvaldības ēkas energoefektivitātes paaugstināšana Dubultu prospektā 1, lit.1</t>
  </si>
  <si>
    <t>P4.1.2.</t>
  </si>
  <si>
    <t>Īstenoti pasākumi ēkas energoefektivitātes paaugstināšanai.</t>
  </si>
  <si>
    <t>1 energoefektīva ēka</t>
  </si>
  <si>
    <t>JVA Attīstības pārvaldes Stratēģiskās plānošanas nodaļa</t>
  </si>
  <si>
    <t>2.P4</t>
  </si>
  <si>
    <t>Jūrmalas valstspilsētas administrācijas ēkas pārbūve un energoefektivitātes paaugstināšana
Jomas ielā 1/5</t>
  </si>
  <si>
    <t>4.P4</t>
  </si>
  <si>
    <t>Jūrmalas Pirmsskolas izglītības iestādes “Namiņš” energoefektivi- tātes uzlabošanas pasākumi</t>
  </si>
  <si>
    <t>1 energoefektīva pirmsskolas izglītības iestādes ēka</t>
  </si>
  <si>
    <t>5.P4</t>
  </si>
  <si>
    <t>Daudzdzīvokļu dzīvojamo ēku energoefektivitātes pasākumu atbalsta programmas īstenošana un sabiedrības informēšana</t>
  </si>
  <si>
    <t>P4.2.3.</t>
  </si>
  <si>
    <t>Atbalsta saņēmēju skaits – JVA vismaz 10 daudzdzīvokļu dzīvojamās mājas</t>
  </si>
  <si>
    <t xml:space="preserve">Konkurētspējīga, pieejama un iekļaujoša izglītība </t>
  </si>
  <si>
    <t>I</t>
  </si>
  <si>
    <t xml:space="preserve">Izglītības satura un procesa attīstība </t>
  </si>
  <si>
    <t>I2</t>
  </si>
  <si>
    <t>Jūrmalas pirmsskolas izglītības iestādes “Bitīte” pārbūve</t>
  </si>
  <si>
    <t>I2.3.1.</t>
  </si>
  <si>
    <r>
      <rPr>
        <u/>
        <sz val="8.5"/>
        <rFont val="Trebuchet MS"/>
        <family val="2"/>
        <charset val="186"/>
      </rPr>
      <t>2023. gadā:</t>
    </r>
    <r>
      <rPr>
        <sz val="8.5"/>
        <rFont val="Trebuchet MS"/>
        <family val="2"/>
        <charset val="186"/>
      </rPr>
      <t xml:space="preserve">
Tiek veikta pirmsskolas izglītības iestādes ēkas pilna pārbūve un tai piegulošās teritorijas labiekārtošana.
</t>
    </r>
    <r>
      <rPr>
        <u/>
        <sz val="8.5"/>
        <rFont val="Trebuchet MS"/>
        <family val="2"/>
        <charset val="186"/>
      </rPr>
      <t>2024.gadā:</t>
    </r>
    <r>
      <rPr>
        <sz val="8.5"/>
        <rFont val="Trebuchet MS"/>
        <family val="2"/>
        <charset val="186"/>
      </rPr>
      <t xml:space="preserve">
Objekta pabeigšana un mēbeļu iegāde.</t>
    </r>
  </si>
  <si>
    <t>1 atjaunota/pārbūvēta PII ēka</t>
  </si>
  <si>
    <t>Izglītības pārvalde, 
JVA Īpašumu pārvaldes Pašvaldības īpašumu nodaļa, 
JPII “Bitīte”</t>
  </si>
  <si>
    <t>Jūrmalas pirmsskolas izglītības iestādes “Madara” pārbūve</t>
  </si>
  <si>
    <r>
      <rPr>
        <u/>
        <sz val="8.5"/>
        <rFont val="Trebuchet MS"/>
        <family val="2"/>
        <charset val="186"/>
      </rPr>
      <t>2023.–2026. gadā:</t>
    </r>
    <r>
      <rPr>
        <sz val="8.5"/>
        <rFont val="Trebuchet MS"/>
        <family val="2"/>
        <charset val="186"/>
      </rPr>
      <t xml:space="preserve">
Veikta pirmsskolas izglītības iestādes ēkas pilna pārbūve un tai piegulošās teritorijas labiekārtošana.</t>
    </r>
  </si>
  <si>
    <t>Jūrmalas pirmsskolas izglītības iestādes “Saulīte” pārbūve</t>
  </si>
  <si>
    <t>Veikta pirmsskolas izglītības iestādes ēkas pilna pārbūve un tai piegulošās teritorijas labiekārtošana.</t>
  </si>
  <si>
    <t>Izglītības pārvalde, 
JVA Īpašumu pārvaldes Pašvaldības īpašumu nodaļa, 
Pašvaldības īpašumu tehniskā nodrošinājuma nodaļa, 
JPII “Saulīte”</t>
  </si>
  <si>
    <t>Jūrmalas pirmsskolas izglītības iestādes “Mārīte” pārbūve</t>
  </si>
  <si>
    <t>JVA Izglītības pārvalde, Īpašumu pārvaldes Pašvaldības īpašumu nodaļa, Pašvaldības īpašumu tehniskā nodrošinājuma nodaļa, JPII “Mārīte”</t>
  </si>
  <si>
    <t>Objekta Raiņa ielā 53 pārbūve pirmsskolas izglītības iestāde</t>
  </si>
  <si>
    <t>JVA Izglītības pārvalde, Īpašumu pārvaldes Pašvaldības īpašumu nodaļa, Pašvaldības īpašumu tehniskā nodrošinājuma nodaļa</t>
  </si>
  <si>
    <t>Jūrmalas pirmsskolas izglītības iestāžu atjaunošana*</t>
  </si>
  <si>
    <t>Ikgadējie nepieciešamie pirmsskolas izglītības iestādes ēkas atjaunošanas darbi. Saraksts tiek precizēts ar kārtējo Investīcijas plānu.</t>
  </si>
  <si>
    <t>Katru m.g. visas JPII iestādes ēkas ir tehniski labā stāvoklī</t>
  </si>
  <si>
    <t>JVA  Īpašumu pārvaldes Pašvaldības īpašumu tehniskā nodrošinājuma nodaļa</t>
  </si>
  <si>
    <t>Izglītības pārvalde,
 JVA Īpašumu pārvaldes Pašvaldības īpašumu nodaļa, 
visas PII</t>
  </si>
  <si>
    <t>Jūrmalas Kauguru vidusskolas sākumskolas atjaunošana/pārbūve Lēdurgas ielā</t>
  </si>
  <si>
    <t>Veikta sākumskolas ēkas pilna pārbūve un tai pieg- ulošās teritorijas labiekārtošana.</t>
  </si>
  <si>
    <t>1 atjaunota/pārbūvēta sākumskola</t>
  </si>
  <si>
    <t>Iegādāts īpašums Strēlnieku prospektā 32 ar mērķi, veicot pārbūvi, izvietot ēkā iekļaujošās izglītības iestādi un atbilstošu iekļaujošās izglītības centru (JD 25.10.2022. lēmums Nr.464 "Par Jūrmalas Luda Bērziņa pamatskolas dibināšanu,  reorganizējot Jūrmalas pamatskolu un Jūrmalas Vaivaru pamatskolu"). Saskaņā ar lēmuma 7.punktu ir jāparedz finansējums būvprojekta izstrādei 2023.gadā. 
Avanss projektēšanai - 60 tūkstoši EUR - nav iekļauts JVP 2023.gada budžetā.</t>
  </si>
  <si>
    <t>Pilsētas centrā ir iekļaujošās izglītības centrs un izglītības iestāde</t>
  </si>
  <si>
    <t>Jūrmalas Mežmalas pamatskolas sporta zāles pārbūve</t>
  </si>
  <si>
    <t>2022.gadā pabeigts būvprojekts. Ir nepieciešams uzsākt būvdarbu 2023.gadā, ņemot aizdevumu. JVP 2023.gada budžetā nav paredzēts. Indikatīvi tiek plānots uz 2024.gadu.
Labiekārtota sporta zāle: pārbūvēta ventilācijas un apkures sistēma, atjaunots zāles grīdas segums, pārbūvēts apgaismojums, elektrība, vājstrāva, veikts zāles, ģērbtuvju un balkona kosmētiskais remonts.</t>
  </si>
  <si>
    <t>1 atjaunota sporta zāle</t>
  </si>
  <si>
    <t>Jūrmalas Mežmalas pamatskolas telpu atjaunošana</t>
  </si>
  <si>
    <t>Atjaunota Jūrmalas Mežmalas pamatskola.</t>
  </si>
  <si>
    <t>Vispārējās izglītības iestāžu atjaunošana*</t>
  </si>
  <si>
    <t>Ikgadējie nepieciešamie atjaunošanas darbi. Saraksts tiek precizēts ar kārtējo Investīciju plānu.</t>
  </si>
  <si>
    <t>Katru mācību gadu visas skolas ir tehniski labā stāvoklī</t>
  </si>
  <si>
    <t>Izglītības pārvalde, 
JVA Īpašumu pārvaldes Pašvaldības īpašumu nodaļa, 
visas pamatskolas un vidusskolas (t.sk. ģimnāzija)</t>
  </si>
  <si>
    <t>Jūrmalas Jaundubultu pamatskolas stadiona atjaunošana</t>
  </si>
  <si>
    <r>
      <rPr>
        <u/>
        <sz val="8.5"/>
        <rFont val="Trebuchet MS"/>
        <family val="2"/>
        <charset val="186"/>
      </rPr>
      <t>2023.gadā:</t>
    </r>
    <r>
      <rPr>
        <sz val="8.5"/>
        <rFont val="Trebuchet MS"/>
        <family val="2"/>
        <charset val="186"/>
      </rPr>
      <t xml:space="preserve">
Apmaksas veikšana par būvprojekta izstrādi.
Tiek sagatavots projekta pieteikums aizdevuma saņemšanai. Iepirkuma procedūra noslēgums plānots 2023.gada 21.jūlijā. Pēc aizdevuma apstiprinājuma - 2023.gadā plānots veikt avansa apmaksu būvdarbu līgumam - 20% apmērā. 
</t>
    </r>
    <r>
      <rPr>
        <u/>
        <sz val="8.5"/>
        <rFont val="Trebuchet MS"/>
        <family val="2"/>
        <charset val="186"/>
      </rPr>
      <t xml:space="preserve">
2024.gadā:</t>
    </r>
    <r>
      <rPr>
        <sz val="8.5"/>
        <rFont val="Trebuchet MS"/>
        <family val="2"/>
        <charset val="186"/>
      </rPr>
      <t xml:space="preserve">
Atjaunots stadions (tajā skaitā mākslīgā zāliena seguma futbollaukums 60x40 m, sintētiskā seguma skrejceliņš, multifunkcionāls spēļu laukums, pludmales volejbola laukums, tāllēkšanas bedre, vingrošanas laukums,  apgaismojums, bruģēti celiņi).</t>
    </r>
  </si>
  <si>
    <t>1 atjaunota āra sporta infrastruktūra</t>
  </si>
  <si>
    <t>Izglītības pārvalde, 
Jūrmalas Sporta servisa centrs, 
Jūrmalas Jaundubultu pamatskola</t>
  </si>
  <si>
    <t>Jūrmalas Mežmalas pamatskolas āra sporta stadiona atjaunošana</t>
  </si>
  <si>
    <r>
      <rPr>
        <u/>
        <sz val="8.5"/>
        <rFont val="Trebuchet MS"/>
        <family val="2"/>
        <charset val="186"/>
      </rPr>
      <t xml:space="preserve">2023.gadā: </t>
    </r>
    <r>
      <rPr>
        <sz val="8.5"/>
        <rFont val="Trebuchet MS"/>
        <family val="2"/>
        <charset val="186"/>
      </rPr>
      <t xml:space="preserve">
Plānotais būvdarbu uzsākšanas laiks objektā - 2.pusgads. 
</t>
    </r>
    <r>
      <rPr>
        <u/>
        <sz val="8.5"/>
        <rFont val="Trebuchet MS"/>
        <family val="2"/>
        <charset val="186"/>
      </rPr>
      <t xml:space="preserve">2024. gadā:
</t>
    </r>
    <r>
      <rPr>
        <sz val="8.5"/>
        <rFont val="Trebuchet MS"/>
        <family val="2"/>
        <charset val="186"/>
      </rPr>
      <t>Orientējoši būvdrbu pabeigšana un objekta nodošana ekspluatācijā - 2.pusgads.
Atjaunots stadions (tajā skaitā mākslīgā zāliena futbollaukums 60x40 m, sintētiskā seguma skrejceliņš, multifunkcionāls spēļu laukums, pludmales volejbola laukums, tāllēkšanas bedre, vingrošanas laukums un inventāra noliktava, apgaismojums, bruģēti celiņi).</t>
    </r>
  </si>
  <si>
    <t>Izglītības pārvalde, 
Jūrmalas Sporta servisa centrs, 
Jūrmalas Mežmalas pamatskola</t>
  </si>
  <si>
    <t>Jūrmalas Valsts ģimnāzijas āra sporta infrastruktūras atjaunošana</t>
  </si>
  <si>
    <r>
      <rPr>
        <u/>
        <sz val="8.5"/>
        <rFont val="Trebuchet MS"/>
        <family val="2"/>
        <charset val="186"/>
      </rPr>
      <t>2023.gadā:</t>
    </r>
    <r>
      <rPr>
        <sz val="8.5"/>
        <rFont val="Trebuchet MS"/>
        <family val="2"/>
        <charset val="186"/>
      </rPr>
      <t xml:space="preserve">
Būvprojekta izstrādes uzsākšana.
Atjaunota āra sporta infrastruktūra/stadions.</t>
    </r>
  </si>
  <si>
    <t>Jūrmalas Sporta servisa centrs</t>
  </si>
  <si>
    <t>Jūrmalas Aspazijas pamatskolas āra sporta infrastruktūras pilnveide</t>
  </si>
  <si>
    <t>Pilnveidota sporta infrastruktūra, lai sekmētu futbola attīstību pašvaldībā.</t>
  </si>
  <si>
    <t>JVA Izglītības pārvalde, 
Jūrmalas Sporta servisa centrs, 
Jūrmalas Aspazijas pamatskola, 
Jūrmalas Futbola skola</t>
  </si>
  <si>
    <t>Jūrmalas Ķemeru pamatskolas āra sporta infrastruktūras atjaunošana</t>
  </si>
  <si>
    <t>Atjaunota āra sporta infrastruktūra/stadions.</t>
  </si>
  <si>
    <t>JVA Izglītības pārvalde, 
Jūrmalas Sporta servisa centrs, 
Jūrmalas Ķemeru pamatskola</t>
  </si>
  <si>
    <t>Jūrmalas Majoru vidusskolas sporta laukuma izveide</t>
  </si>
  <si>
    <t>2023.gadā:
Būvprojekta izstrādes uzsākšana.
Atjaunota āra sporta infrastruktūra/stadions.</t>
  </si>
  <si>
    <t>Atjaunots sporta laukuma segums.</t>
  </si>
  <si>
    <t>1 pilnveidota sporta infrastruktūra</t>
  </si>
  <si>
    <t>JVA Izglītības pārvalde, Jūrmalas Pumpuru vidusskola</t>
  </si>
  <si>
    <t>Veikta skolas ēkas pārbūve un infrastruktūras pilnveide, radot pilnībā modernizētu un
ergonomisku mācību vidi. Izveidots metodiskais centrs. Kopējās projekta īstenošanai nepieciešamās izmaksas 8 160,42 tūkst. EUR tai skaitā Eiropas Savienības un cits ārējais finansējums 6 642,96 tūkst. EUR (ieskaitot Valsts budžeta dotāciju) un pašvaldības līdzfinansējums
1 517,45 tūkst. EUR (ieskatot neattiecināmās izmaksas un ārpus projekta izmaksas). (Lēmums Nr. 68, 21.02.2019.).</t>
  </si>
  <si>
    <t>1 pilnībā pārbūvēta vispārējās izglītības iestāde</t>
  </si>
  <si>
    <t>2023.gadā:
Jūrmalas Aspazijas pamatskolas pārbūves pabeigšana.
Mēbeļu iepirkums - 2milj.EUR. - nav iekļauts pašvaldības 2023.gada budžetā.</t>
  </si>
  <si>
    <t xml:space="preserve">Augstu sasniegumu profesionālās ievirzes izglītībā veicināšana </t>
  </si>
  <si>
    <t>I3</t>
  </si>
  <si>
    <t>1.I3</t>
  </si>
  <si>
    <t>I3.1.4.</t>
  </si>
  <si>
    <t>Ik gadu tiek veikti nepieciešamie atjaunošanas darbi.</t>
  </si>
  <si>
    <t>Jūrmalas Sporta skola, 
Jūrmalas Futbola skola, 
Izglītības pārvalde, 
Jūrmalas Sporta servisa centrs</t>
  </si>
  <si>
    <t>Interešu izglītības, mūžizglītības un brīvā laika pavadīšanas iespēju integrācija (t.sk. darbs ar jaunatni)</t>
  </si>
  <si>
    <t>I4</t>
  </si>
  <si>
    <t>1.I4</t>
  </si>
  <si>
    <t>BJIC telpu atjaunošana un teritorijas labiekārtošana</t>
  </si>
  <si>
    <t>I4.1.1.</t>
  </si>
  <si>
    <t>Atjaunota Bērnu un jauniešu interešu centra fasāde, iekštelpas un veikti labiekārtošanas darbi.</t>
  </si>
  <si>
    <t>Atjaunota 1 interešu izglītības iestādes ēka</t>
  </si>
  <si>
    <t>Jūrmalas Bērnu un jauniešu interešu centrs, 
JVA Izglītības pārvalde</t>
  </si>
  <si>
    <t xml:space="preserve">Laikmetīga kultūra </t>
  </si>
  <si>
    <t>L</t>
  </si>
  <si>
    <t xml:space="preserve">Kultūras pieejamība un sabiedrības līdzdalība </t>
  </si>
  <si>
    <t>L1</t>
  </si>
  <si>
    <t>1.L1</t>
  </si>
  <si>
    <t>L1.1.5.
L1.3.4.</t>
  </si>
  <si>
    <t>Atbilstoši ikgadējiem nepieciešamajiem darbiem iestādes pārziņā esošajās ēkās.</t>
  </si>
  <si>
    <t>JVA Kultūras nodaļa, 
Jūrmalas Kultūras centrs</t>
  </si>
  <si>
    <t>2.L1</t>
  </si>
  <si>
    <t>Jūrmalas bibliotēku infrastruktūras un materiāltehniskās bāzes pilnveide*</t>
  </si>
  <si>
    <t>L1.2.3.</t>
  </si>
  <si>
    <t xml:space="preserve">Starptautiski atpazīstama kultūras un mākslas pilsēta </t>
  </si>
  <si>
    <t>L2</t>
  </si>
  <si>
    <t>1.L2</t>
  </si>
  <si>
    <t>Dzintaru koncertzāles attīstība</t>
  </si>
  <si>
    <t>L2.1.1.</t>
  </si>
  <si>
    <r>
      <rPr>
        <u/>
        <sz val="8.5"/>
        <rFont val="Trebuchet MS"/>
        <family val="2"/>
        <charset val="186"/>
      </rPr>
      <t>2023. gadā:</t>
    </r>
    <r>
      <rPr>
        <sz val="8.5"/>
        <rFont val="Trebuchet MS"/>
        <family val="2"/>
        <charset val="186"/>
      </rPr>
      <t xml:space="preserve">
Novērsti ēkas pamatu bojājumi un pagraba telpu applūšanas iespējamība. Labiekārtotas Lielās zāles sabiedriskās tualetes.
Iegādāti pamatlīdzekļi, kuri nepieciešami saimnieciskās darbības nodrošināšanai.
Nodrošināta daudzveidīga koncertprogramma Dzintaru koncertzālē.</t>
    </r>
  </si>
  <si>
    <t xml:space="preserve">Pārbūvēta Lielā zāle un labiekārtota teritorija. </t>
  </si>
  <si>
    <t>2.L2</t>
  </si>
  <si>
    <t>Rezidenču centra ar izstāžu telpām attīstība</t>
  </si>
  <si>
    <t>L2.1.3.</t>
  </si>
  <si>
    <t>Izveidots rezidenču centrs.</t>
  </si>
  <si>
    <t>1 rezidenču centrs</t>
  </si>
  <si>
    <t>JVA Kultūras nodaļa,
Jūrmalas muzejs</t>
  </si>
  <si>
    <t>Kultūras mantojums kā pilsētas identitāt</t>
  </si>
  <si>
    <t>L3</t>
  </si>
  <si>
    <t>1.L3</t>
  </si>
  <si>
    <t>Jūrmalas  muzeja infrastruktūras pilnveide*</t>
  </si>
  <si>
    <r>
      <rPr>
        <u/>
        <sz val="8.5"/>
        <rFont val="Trebuchet MS"/>
        <family val="2"/>
        <charset val="186"/>
      </rPr>
      <t xml:space="preserve">2023. gadā:
Izmaiņu projekts būprojekta sadalīšanai kārtās. 
</t>
    </r>
    <r>
      <rPr>
        <sz val="8.5"/>
        <rFont val="Trebuchet MS"/>
        <family val="2"/>
        <charset val="186"/>
      </rPr>
      <t xml:space="preserve">
2024.gads:
Pārbūvēts Jūrmalas muzeja 2. stāvs (novērstas terases noteces problēmas, izveidota pārplūdes lūka, nodrošināts fasādes kosmētiskais remonts).</t>
    </r>
  </si>
  <si>
    <t>3.L3</t>
  </si>
  <si>
    <t xml:space="preserve">Ilgtspējīga kūrortpilsēta ārpus sezonas – zinātne un izglītība sabiedrības ilgtspējīgai attīstībai </t>
  </si>
  <si>
    <t>L3.2.3.</t>
  </si>
  <si>
    <t>Plānots finansējums no Eiropas pilsētas iniciatīva-inovatīvas darbības ar projektu "Ilgtspēja kūrortpilsētā ārpus sezonas – zinātne un izglītība sabiedrības attīstībai". Projekta rezultāti:
1.Atjaunotas 2 ēkas Lienes ielā 15 un uzbūvēta 1 ēka Tīklu ielā 1;
2.Izveidotas 2 ekspozīcijas pilsētas iedzīvotāju un viesu vajadzībām;
3.Izstrādāti 6 zinātniskie pētījumi par Jūrmalas vēsturi un bioloģiju;
4.Veikta zinātniskā darbība Jūrmalā – indikatīvi 30 studenti;
5.Indikatīvi 3000 skolēnu apmeklējuši jaunos objektus un izmantojuši izstrādātos pakalpojumus.</t>
  </si>
  <si>
    <t>Jūrmalas muzejs</t>
  </si>
  <si>
    <t>JVA Attīstības pārvaldes Infrastruktūras
investīciju projektu nodaļa, 
Stratēģiskās plānošanas nodaļa, 
Kultūras nodaļa</t>
  </si>
  <si>
    <t xml:space="preserve">Kvalitatīva dzīve ilgstpējīgai sabiedrībai </t>
  </si>
  <si>
    <t>S</t>
  </si>
  <si>
    <t xml:space="preserve">Kvalitatīvs sociālais atbalsts </t>
  </si>
  <si>
    <t>S1</t>
  </si>
  <si>
    <t>1.S1</t>
  </si>
  <si>
    <t>S1.3.5.</t>
  </si>
  <si>
    <t>Paplašināts Dienas aprūpes centrā Dūņu ceļā 2 pieejamo sociālo pakalpojumu klāsts, veicot telpu pārbūvi, atjaunošanu un aprīkošanu un nodrošinot pakalpojumu pieejamību 30 personām ar garīga rakstura traucējumiem. Kopējās projekta īstenošanai nepieciešamās izmaksas 1 692,42 tūkst. EUR tai skaitā Eiropas Savienības un cits ārējais finansējums 1 422,38 tūkst. EUR (ieskaitot Valsts budžeta dotāciju) un pašvaldības līdzfinansējums 270,04 tūkst. EUR (ieskatot neattiecināmās izmaksas un ārpus projekta izmaksas). (Lēmums Nr. 658, 19.12.2019.).</t>
  </si>
  <si>
    <t>Jūrmalas Labklājības pārvalde</t>
  </si>
  <si>
    <t>2.S1</t>
  </si>
  <si>
    <t>Izveidots jauns grupu dzīvoklis 8 personām ar garīga rakstura traucējumiem Hercoga Jēkaba
ielā 4. Kopējās projekta īstenošanai nepieciešamās izmaksas 1 692,42 tūkst. EUR tai skaitā Eiropas Savienības un cits ārējais finansējums 1 422,38 tūkst. EUR (ieskaitot Valsts budžeta dotāciju) un pašvaldības līdzfinansējums 270,04 tūkst. EUR (ieskatot neattiecināmās izmaksas un ārpus projekta izmaksas). (Lēmums Nr. 658, 19.12.2019.).</t>
  </si>
  <si>
    <t>Grupu dzīvoklis 8 personām</t>
  </si>
  <si>
    <t>3.S1</t>
  </si>
  <si>
    <t>PSIA “Veselības un sociālās aprūpes centrs “Sloka”” B korpusa pārbūve</t>
  </si>
  <si>
    <t>S1.3.1.</t>
  </si>
  <si>
    <t>Pārbūvēts B korpuss, iegādāts jauns inventārs un tehnika (atbilstoši PSIA “Veselības un sociālās aprūpes centrs “Sloka”” vidēja termiņa darbības stratēģijai 2023.–2025. gadam).</t>
  </si>
  <si>
    <t>B korpuss – 1 sakārtota infrastruktūra</t>
  </si>
  <si>
    <t>4.S1</t>
  </si>
  <si>
    <t>PSIA “Veselības un sociālās aprūpes centrs “Sloka”” jauna korpusa izbūve</t>
  </si>
  <si>
    <r>
      <t>Izbūvēts pansionāts (ģimeniskai videi) ar 100 vietām (35 m</t>
    </r>
    <r>
      <rPr>
        <vertAlign val="superscript"/>
        <sz val="8.5"/>
        <rFont val="Trebuchet MS"/>
        <family val="2"/>
        <charset val="186"/>
      </rPr>
      <t xml:space="preserve">2 </t>
    </r>
    <r>
      <rPr>
        <sz val="8.5"/>
        <rFont val="Trebuchet MS"/>
        <family val="2"/>
        <charset val="186"/>
      </rPr>
      <t>uz 1 personu), tajā skaitā ēdināšanas bloks, kā arī iegādāts aprīkojums un tehnika (atbilstoši PSIA “Veselības un sociālās aprūpes centrs “Sloka”” vidēja termiņa darbības stratēģijai 2023.–2025. gadam).</t>
    </r>
  </si>
  <si>
    <t>Jaunas telpas 100 cilvēkiem</t>
  </si>
  <si>
    <t>5.S1</t>
  </si>
  <si>
    <t>PSIA “Veselības un sociālās aprūpes centrs “Sloka”” infrastruktūras un sniegto pakalpojumu uzlabošana</t>
  </si>
  <si>
    <t>Izveidots ergoterapeita kabinets, iegādāts specializētais transports, uzstādīts jauns žogs,
uzstādīts strāvas ģenerators, nomainīti apgaismes stabi un daļēji labiekārtota teritorija, izveidota dzeramā ūdens padeves vieta ar sensora signālu klientiem ar funkcionāliem traucējumiem centra teritorijā (atbilstoši PSIA “Veselības un sociālās aprūpes centrs “Sloka”” vidēja termiņa darbības stratēģijai 2023.–2025. gadam).</t>
  </si>
  <si>
    <t>6.S1</t>
  </si>
  <si>
    <t>Pārējo sociālo iestāžu būvniecība, atjaunošana un uzlabošana</t>
  </si>
  <si>
    <t>Pārbūvēts A korpuss, iegādāts jauns inventārs un tehnika (atbilstoši PSIA “Veselības un sociālās aprūpes centrs “Sloka”” vidēja termiņa darbības stratēģijai 2021.-2025.gadam).</t>
  </si>
  <si>
    <t xml:space="preserve">Kvalitatīvi veselības aprūpes pakalpojumi </t>
  </si>
  <si>
    <t>S2</t>
  </si>
  <si>
    <t>1.S2</t>
  </si>
  <si>
    <t>PSIA “Kauguru Veselības centrs” infrastruktūras un sniegto pakalpoju- mu uzlabošana</t>
  </si>
  <si>
    <t>S2.1.3.</t>
  </si>
  <si>
    <r>
      <rPr>
        <u/>
        <sz val="8.5"/>
        <rFont val="Trebuchet MS"/>
        <family val="2"/>
        <charset val="186"/>
      </rPr>
      <t>2023. gadā:</t>
    </r>
    <r>
      <rPr>
        <sz val="8.5"/>
        <rFont val="Trebuchet MS"/>
        <family val="2"/>
        <charset val="186"/>
      </rPr>
      <t xml:space="preserve">
Iegādāta kondicionēšanas sistēma, darsonvalizācijas iekārta, ultraskaņas iekārta, lāzerterapijas iekārta, amplipulss, automātiskais perimetrs, bērnu refraktometrs, ultrasonogrāfijas iekārta, skābekļa koncentrators, zobārstniecības iekārta un datortehnika. Iegādāts autotransports. 
</t>
    </r>
    <r>
      <rPr>
        <u/>
        <sz val="8.5"/>
        <rFont val="Trebuchet MS"/>
        <family val="2"/>
        <charset val="186"/>
      </rPr>
      <t>2024.gadā:</t>
    </r>
    <r>
      <rPr>
        <sz val="8.5"/>
        <rFont val="Trebuchet MS"/>
        <family val="2"/>
        <charset val="186"/>
      </rPr>
      <t xml:space="preserve">
Iegādāta datortehnika, kušete ar elektrisko vadību, vakuumsūknis, ķirurģisko operāciju galds operāciju telpā, ķirurģisko operāciju lampa, kā arī veikts pirmā stāva un otrā stāva gaiteņu remonts.
</t>
    </r>
    <r>
      <rPr>
        <u/>
        <sz val="8.5"/>
        <rFont val="Trebuchet MS"/>
        <family val="2"/>
        <charset val="186"/>
      </rPr>
      <t>2025.gadā:</t>
    </r>
    <r>
      <rPr>
        <sz val="8.5"/>
        <rFont val="Trebuchet MS"/>
        <family val="2"/>
        <charset val="186"/>
      </rPr>
      <t xml:space="preserve">
Iegādāta LOR iekārta, vakuumsūknis procedūru kabinetā, mēbeles. Uzlabota infrastruktūra – arhīva telpa, administrācijas telpa. Klīniskais psihologs. (Atbilstoši PSIA “Kauguru Veselības centrs” vidēja termiņa darbības stratēģijai 2023.–2025. gadam).</t>
    </r>
  </si>
  <si>
    <t>Uzlabota infrastruktūra, iegādāts autotransports, pilnveidota materiāltehniskā bāze</t>
  </si>
  <si>
    <t>PSIA “Kauguru Veselības centrs”</t>
  </si>
  <si>
    <t>2.S2</t>
  </si>
  <si>
    <t>SIA “Jūrmalas slimnīca” ēkas Bauskas ielā 5A pārbūve</t>
  </si>
  <si>
    <t>S2.3.1.
S2.3.2.</t>
  </si>
  <si>
    <r>
      <rPr>
        <u/>
        <sz val="8.5"/>
        <rFont val="Trebuchet MS"/>
        <family val="2"/>
        <charset val="186"/>
      </rPr>
      <t>2024. gadā:</t>
    </r>
    <r>
      <rPr>
        <sz val="8.5"/>
        <rFont val="Trebuchet MS"/>
        <family val="2"/>
        <charset val="186"/>
      </rPr>
      <t xml:space="preserve">
Pārbūvēta ēka rehabilitācijas pasākumu nodrošināšanai, tajā skaitā sportistu rehabilitācijai (atbilstoši SIA “Jūrmalas slimnīca” vidēja termiņa darbības stratēģijai 2023.–2025. gadam).</t>
    </r>
  </si>
  <si>
    <t>1 rehabilitācijas centrs</t>
  </si>
  <si>
    <t>SIA “Jūrmalas slimnīca”</t>
  </si>
  <si>
    <t>3.S2</t>
  </si>
  <si>
    <r>
      <rPr>
        <u/>
        <sz val="8.5"/>
        <rFont val="Trebuchet MS"/>
        <family val="2"/>
        <charset val="186"/>
      </rPr>
      <t>2023. gadā:</t>
    </r>
    <r>
      <rPr>
        <sz val="8.5"/>
        <rFont val="Trebuchet MS"/>
        <family val="2"/>
        <charset val="186"/>
      </rPr>
      <t xml:space="preserve">
Uzlabota saimniecības ēkas energoefektivitāte, medicīnas pakalpojumu sniegšanas kvalitāte (iegādātas dažādas medicīnas iekārtas, mēbeles, IKT), uzsākta B korpusa pagrabstāva renovācija.
</t>
    </r>
    <r>
      <rPr>
        <u/>
        <sz val="8.5"/>
        <rFont val="Trebuchet MS"/>
        <family val="2"/>
        <charset val="186"/>
      </rPr>
      <t>2024. gadā:</t>
    </r>
    <r>
      <rPr>
        <sz val="8.5"/>
        <rFont val="Trebuchet MS"/>
        <family val="2"/>
        <charset val="186"/>
      </rPr>
      <t xml:space="preserve">
Veikta B korpusa pagrabstāva renovācija, uzlabota sterilizācijas pakalpojumu kvalitāte, medicīnas pakalpojumu sniegšanas kvalitāte - iegādātas dažādas medicīnas iekārtas, mēbeles, IKT.
</t>
    </r>
    <r>
      <rPr>
        <u/>
        <sz val="8.5"/>
        <rFont val="Trebuchet MS"/>
        <family val="2"/>
        <charset val="186"/>
      </rPr>
      <t>2025. gadā:</t>
    </r>
    <r>
      <rPr>
        <sz val="8.5"/>
        <rFont val="Trebuchet MS"/>
        <family val="2"/>
        <charset val="186"/>
      </rPr>
      <t xml:space="preserve">
Uzlabota medicīnas pakalpojumu sniegšanas kvalitāte - iegādātas dažādas medicīnas iekārtas, mēbeles, IKT, 3 elektromobiļi (atbilstoši SIA “Jūrmalas slimnīca” vidēja termiņa darbības stratēģijai 2023.–2025. gadam).</t>
    </r>
  </si>
  <si>
    <t>3 elektromobiļi mājas aprūpes pa- kalpojumu sniegšanas nodrošināšanai</t>
  </si>
  <si>
    <t>Veselīga dzīvesveida sekmēšana</t>
  </si>
  <si>
    <t>S3</t>
  </si>
  <si>
    <t>1.S3</t>
  </si>
  <si>
    <t>Peldbaseina izveide valstspilsētas centrālajā daļā</t>
  </si>
  <si>
    <t>Izbūvēts peldbaseins Strēlnieku prospektā 38, un nodrošinātas peldētapmācības nodarbības 1.–6. klašu audzēkņiem.</t>
  </si>
  <si>
    <t>Jūrmalas Sporta servisa centrs,
Izglītības pārvalde, 
Jūrmalas Sporta skola</t>
  </si>
  <si>
    <t>2.S3</t>
  </si>
  <si>
    <t>S3.4.1.
S3.4.2.</t>
  </si>
  <si>
    <r>
      <rPr>
        <u/>
        <sz val="8.5"/>
        <rFont val="Trebuchet MS"/>
        <family val="2"/>
        <charset val="186"/>
      </rPr>
      <t>2023.gadā plānots:</t>
    </r>
    <r>
      <rPr>
        <sz val="8.5"/>
        <rFont val="Trebuchet MS"/>
        <family val="2"/>
        <charset val="186"/>
      </rPr>
      <t xml:space="preserve">
- Sporta laukuma Engures ielā 1/3/5 basketbola grozu demontāža un jaunu grozu uzstādīšana.
- Dzintaru mežaparka trīs basketbola laukumu sintētiskā seguma atjaunošana un trīs basketbola grozu demontāžai jaunu grozu uzstādīšanai.</t>
    </r>
  </si>
  <si>
    <t>Drošas pilsētvides attīstīšana</t>
  </si>
  <si>
    <t>S4</t>
  </si>
  <si>
    <t>1.S4</t>
  </si>
  <si>
    <t>Pludmales fiziskās uzraudzības drošības pasākumu komplekss</t>
  </si>
  <si>
    <t>S4.3.2.</t>
  </si>
  <si>
    <t xml:space="preserve">Pārbūvētas/atjaunotas glābšanas stacijas. Uzstādītas mobilās glābšanas stacijas.
2023.gadā:
- Glābšanas stacijas ēkas pārbūves projekta dokumentācijas izstrāde / (GS Bulduri, GS Kauguri).
- Izbūvētas tipveida glābšanas stacijas. Paredzēts izbūvēt pludmalē Kauguru (K.Zolta iela), Majoru (Pilsoņu iela), Bulduru peldvietās (6.līnija).
</t>
  </si>
  <si>
    <t>Jūrmalas pašvaldības policija</t>
  </si>
  <si>
    <t>Mājokļu politikas īstenošana</t>
  </si>
  <si>
    <t>S6</t>
  </si>
  <si>
    <t>1.S6</t>
  </si>
  <si>
    <t>Pašvaldības dzīvojamā fonda remonts</t>
  </si>
  <si>
    <t>S6.1.3.</t>
  </si>
  <si>
    <t>4.S6</t>
  </si>
  <si>
    <t>Pārbūvēta ēka Raiņa ielā 62, t.sk. veikta energoefektivitātes uzlabošana.</t>
  </si>
  <si>
    <t>Pārbūvēta pašvaldības dzīvojamā māja, nodrošināti atjaunoti dzīvokļi, t.sk. jaunajiem pedagogiem utt.</t>
  </si>
  <si>
    <t>Ērta un integrēta mobilitāte</t>
  </si>
  <si>
    <t>Ē</t>
  </si>
  <si>
    <t xml:space="preserve">Kvalitatīva un droša satiksmes infrastruktūra </t>
  </si>
  <si>
    <t>Ē1</t>
  </si>
  <si>
    <t>1.Ē1</t>
  </si>
  <si>
    <t>Pilnveidota velosipēdu ceļu infrastruktūra pilsētā atbilstoši Ceļu fonda izlietošanas programmai (trīs gadu periodā).</t>
  </si>
  <si>
    <t>2.Ē1</t>
  </si>
  <si>
    <t>Gājēju ceļu infrastruktūras izbūve un esošās gājēju infrastruktūras atjaunošana</t>
  </si>
  <si>
    <t>Ē1.1.4.</t>
  </si>
  <si>
    <t>Izbūvētas un atjaunotas ietves atbilstoši Ceļu fonda izlietošanas programmai (trīs gadu periodā).</t>
  </si>
  <si>
    <t>3.Ē1</t>
  </si>
  <si>
    <t>Grantēto ielu asfaltēšana</t>
  </si>
  <si>
    <t>Ē1.2.1.</t>
  </si>
  <si>
    <t>Grantēto ielu asfaltēšana atbilstoši Ceļu fonda izlietošanas programmai (trīs gadu periodā).</t>
  </si>
  <si>
    <t>Grantēto ielu km</t>
  </si>
  <si>
    <t>4.Ē1</t>
  </si>
  <si>
    <t>Ielu asfalta seguma kapitālais remonts</t>
  </si>
  <si>
    <t>Ē1.2.2.</t>
  </si>
  <si>
    <t>Ielu asfalta seguma kapitālais remonts atbilstoši Ceļu fonda izlietošanas programmai (trīs gadu periodā).</t>
  </si>
  <si>
    <t>5.Ē1</t>
  </si>
  <si>
    <t>Seguma remonts, atjaunošana publiskās vietās un pašvaldības teritorijās</t>
  </si>
  <si>
    <t>Seguma remonts, atjaunošana publiskās vietās un pašvaldības teritorijās tiek plānota atbilstoši Ceļu fonda izlietošanas programmai (trīs gadu periodā).</t>
  </si>
  <si>
    <t>6.Ē1</t>
  </si>
  <si>
    <t>Seguma atjaunošana, teritorijas labiekārtošana pilsētas iekškvartālos</t>
  </si>
  <si>
    <t>Seguma atjaunošana, teritorijas labiekārtošana pilsētas iekškvartālos tiek plānota atbilstoši Ceļu fonda izlietošanas programmai (trīs gadu periodā).</t>
  </si>
  <si>
    <t>7.Ē1</t>
  </si>
  <si>
    <t>Jaunu ielu izbūve</t>
  </si>
  <si>
    <t>Jaunu ielu izbūve notiek atbilstoši Ceļu fonda izlietošanas programmai (trīs gadu periodā).</t>
  </si>
  <si>
    <t>Jaunu ielu km</t>
  </si>
  <si>
    <t>9.Ē1</t>
  </si>
  <si>
    <t>Tiltu atjaunošana*</t>
  </si>
  <si>
    <t>Atbilstoši definētajai nepieciešamībai Ceļu fonda izlietošanas programmā (trīs gadu periodā).</t>
  </si>
  <si>
    <t>10.Ē1</t>
  </si>
  <si>
    <t>Dzintaru dzelzceļa pārvada pārbūve</t>
  </si>
  <si>
    <t>Plānotais būvniecības procesa uzsākšanās laiks - 2023.gada 2.pusgads. 
Nodod ekspluatācijā pārbūvētu Dzintaru dzelzceļa pārvadu (t.sk.  gājēju celiņu, veloceliņu un autostāvvietu Dzintaru dzelzceļa pārvadam piekrītošajos zemes nodalījumos) plānots 2025.gadā.</t>
  </si>
  <si>
    <t>Pārbūvēta pilsētas maģistrālā iela/ pārvads.
Pārbūvēti gājēju celiņi, veloceliņi un izveidotas autostāvvietas (75 vieglām automašīnām un 12 autobusiem).</t>
  </si>
  <si>
    <t>12.Ē1</t>
  </si>
  <si>
    <t>Jaunu autostāvvietu izbūve pilsētas satiksmes infrastruktūras pilnveidei</t>
  </si>
  <si>
    <t>Ē1.2.3.</t>
  </si>
  <si>
    <t>Jaunu stāvvietu izbūve atbilstoši Ceļu fonda izlietošanas programmai (trīs gadu periodā).</t>
  </si>
  <si>
    <t>Jaunas stāvvietas – vismaz 1  vietā</t>
  </si>
  <si>
    <t>13.Ē1</t>
  </si>
  <si>
    <t>Jūrmalas satiksmes drošības uzlabošana</t>
  </si>
  <si>
    <t>Nomainīti satiksmes vadības kontrolieri, iestatīti “zaļie viļņi”, sinhronizēti luksofori, izveidoti regulējami krustojumi, t.sk.gājēju pārejas, u.c.</t>
  </si>
  <si>
    <t>SIA “Jūrmalas gaisma”</t>
  </si>
  <si>
    <t>JVA Attīstības pārvaldes Inženierbūvju  nodaļa, 
JVA Audita un kapitāldaļu pārvaldības nodaļas Kapitāldaļu pārvaldīšanas daļa</t>
  </si>
  <si>
    <t>14.Ē1</t>
  </si>
  <si>
    <t>Ielu apgaismošanas elektriskā tīkla atjaunošana/pārbūve</t>
  </si>
  <si>
    <t>Ē1.3.1.</t>
  </si>
  <si>
    <r>
      <t xml:space="preserve">
</t>
    </r>
    <r>
      <rPr>
        <u/>
        <sz val="8.5"/>
        <rFont val="Trebuchet MS"/>
        <family val="2"/>
        <charset val="186"/>
      </rPr>
      <t>2025. gadā:</t>
    </r>
    <r>
      <rPr>
        <sz val="8.5"/>
        <rFont val="Trebuchet MS"/>
        <family val="2"/>
        <charset val="186"/>
      </rPr>
      <t xml:space="preserve">
Veikta ielu apgaismošanas elektrotīkla atjaunošana/ pārbūve Dubultu prospektā no Kļavu ielas līdz Dārzu ielai (2800 m) un Ormaņu ielā no Turaidas ielas līdz Jaunā ielai (400 m).</t>
    </r>
  </si>
  <si>
    <t>15.Ē1</t>
  </si>
  <si>
    <t>Ielu apgaismošanas elektriskā tīkla atjaunošana sakarā ar AS “Sadales tīkls” veikto pārbūvi</t>
  </si>
  <si>
    <r>
      <rPr>
        <u/>
        <sz val="8.5"/>
        <rFont val="Trebuchet MS"/>
        <family val="2"/>
        <charset val="186"/>
      </rPr>
      <t>2024. gadā:</t>
    </r>
    <r>
      <rPr>
        <sz val="8.5"/>
        <rFont val="Trebuchet MS"/>
        <family val="2"/>
        <charset val="186"/>
      </rPr>
      <t xml:space="preserve">
Atjaunots ielu apgaismošanas elektrotīkls atbilstoši AS “Sadales tīkls” veiktajai pārbūvei L. Paegles ielā (Valkas iela - Zivju iela) un Kārsas ielā (Valkas iela - Zivju iela).
</t>
    </r>
    <r>
      <rPr>
        <u/>
        <sz val="8.5"/>
        <rFont val="Trebuchet MS"/>
        <family val="2"/>
        <charset val="186"/>
      </rPr>
      <t>2025. gadā:</t>
    </r>
    <r>
      <rPr>
        <sz val="8.5"/>
        <rFont val="Trebuchet MS"/>
        <family val="2"/>
        <charset val="186"/>
      </rPr>
      <t xml:space="preserve">
Veikta ielu apgaismošanas elektrisko tīklu renovācija un projektēšana K. Zolta ielā (Talsu šos. - kāpas).</t>
    </r>
  </si>
  <si>
    <t>16.Ē1</t>
  </si>
  <si>
    <t>Paaugstināt ielu apgaismojuma energosistēmas efektivitāti un sekmēt viedu risinājumu integrēšanu apgaismojuma sistēmā</t>
  </si>
  <si>
    <t>Ē1.3.1.
Ē1.3.2.</t>
  </si>
  <si>
    <t>Paaugstināta ielu apgaismojuma energosistēmas efektivitāte un sekmēta viedu risinājumu integrēšana apgaismojuma sistēmā pilsētā.</t>
  </si>
  <si>
    <t>17.Ē1</t>
  </si>
  <si>
    <t>Ē1.3.1.
Ē1.3.3.</t>
  </si>
  <si>
    <r>
      <rPr>
        <u/>
        <sz val="8.5"/>
        <rFont val="Trebuchet MS"/>
        <family val="2"/>
        <charset val="186"/>
      </rPr>
      <t>2024.gadā:</t>
    </r>
    <r>
      <rPr>
        <sz val="8.5"/>
        <rFont val="Trebuchet MS"/>
        <family val="2"/>
        <charset val="186"/>
      </rPr>
      <t xml:space="preserve">
Apgaismota pilsētā līdz šim neapgaismotā Zivju iela no Daugavpils ielas līdz Dzirnavu ielai (500 m).</t>
    </r>
  </si>
  <si>
    <t>18.Ē1</t>
  </si>
  <si>
    <t>Mobilitātes punktu izveide (t.sk. mikromobilitātes)*</t>
  </si>
  <si>
    <t>Izveidoti mobilitātes (t.sk. mikromobilitātes, Park&amp;Ride) punkti.</t>
  </si>
  <si>
    <t>19.Ē1</t>
  </si>
  <si>
    <t>Izveidotas jaunas sabiedriskā transporta pieturvietas visā pilsētā</t>
  </si>
  <si>
    <t>Ē2.2.1.</t>
  </si>
  <si>
    <t>Visā pilsētā uzstādītas jauna dizaina pieturvietas.</t>
  </si>
  <si>
    <t>20.Ē1</t>
  </si>
  <si>
    <t>Pašvaldības autoparka atjaunošana ar nulles emisiju vai zemu emisiju transportlīdzekļiem</t>
  </si>
  <si>
    <t>Ē2.3.2.</t>
  </si>
  <si>
    <t>Mainot pašvaldības transportlīdzekļus, iegādāti transportlīdzekļi ar nulles emisiju vai zemu emisiju.</t>
  </si>
  <si>
    <r>
      <rPr>
        <u/>
        <sz val="8.5"/>
        <rFont val="Trebuchet MS"/>
        <family val="2"/>
        <charset val="186"/>
      </rPr>
      <t>2022. un 2023.gadā:</t>
    </r>
    <r>
      <rPr>
        <sz val="8.5"/>
        <rFont val="Trebuchet MS"/>
        <family val="2"/>
        <charset val="186"/>
      </rPr>
      <t xml:space="preserve">
-pārbūvēts un atjaunots gājēju un velosipēdu ceļš 4.82 kilometru garumā posmā no Jaunķemeru pludmales kāpu zonas līdz atjaunotā Ķemeru kultūrvēsturiskā parka teritorijai.</t>
    </r>
  </si>
  <si>
    <t>Siltumnīcefekta gāzu emisiju samazināšana Jūrmalas valstspilsētas pašvaldības publisko teritoriju apgaismojuma infrastruktūra</t>
  </si>
  <si>
    <t xml:space="preserve">Siltumefekta gāzu emisiju samazināšana un energoefektivitātes uzlabošana Jūrmalas valstspilsētas pašvaldības publisko teritoriju apgaismojuma infrastruktūrā. Saskaņā ar Jūrmalas domes 2022.gada 15.septembra lēmumu Nr.453. </t>
  </si>
  <si>
    <t>Projekta ietvaros ir plānots modernizēt apgaismojumu šādās ielās:
1.	Jūrmala, Z. Meierovica iela (no Emelīnas ielas līdz Jomas ielai) 
2.	Jūrmala, Jomas iela 
3.	Jūrmala, Lienes iela 
4.	Jūrmala, Meža prospekts 
5.	Jūrmala, Rīgas ielas - Dzintaru pārvads 
6.	Jūrmala, Priedaines satiksmes mezgls 
7.	Jūrmala, Pērkona iela 
8.	Jūrmala, Lielupes tilts 
9.	Jūrmala, Rīgas iela 
Rezultātā aizstājot 286 nātrija (Na) gaismekļus uz gaismu izstarojošu diožu (LED) tipa gaismekļiem un ieviešot viedo ielu apgaismojuma vadības sistēmu, rezultātā sasniedzot CO2 emisiju samazinājumu par 18,8242 tonnām gadā.</t>
  </si>
  <si>
    <t xml:space="preserve">Izstrādāta un ieviesta  vienas drošības uzlabošanas zonas attīstība. Indikatīvi Pumpuros/Jaundubultos starp izglītības iestādēm.
</t>
  </si>
  <si>
    <t>JVA Infrastruktūras investīciju projektu nodaļa, 
JVA Audita un kapitāldaļu pārvaldības nodaļas Kapitāldaļu pārvaldīšanas daļa,
SIA "Jūrmalas gaisma"</t>
  </si>
  <si>
    <t xml:space="preserve">Tūrisms kūrortpilsētas konkurētspējai </t>
  </si>
  <si>
    <t>T</t>
  </si>
  <si>
    <t>Daudzveidīgs un kvalitatīvs tūrisma piedāvājums</t>
  </si>
  <si>
    <t>T1</t>
  </si>
  <si>
    <t>1.T1</t>
  </si>
  <si>
    <t>Daudzfunkcionāla dabas tūrisma centra jaunbūve un meža parka labiekārtojums Ķemeros (ITI SAM 5.6.2.)</t>
  </si>
  <si>
    <t>T1.1.2.</t>
  </si>
  <si>
    <t>Labiekārtota meža parka teritorija, izbūvētas telpas un izveidota centra pastāvīgā ekspozīcija (I kārta), t.sk. aprīkotas telpas, kas nepieciešamas pakalpojuma sniegšanai. Kopējās projekta īstenošanai nepieciešamās izmaksas
13 786,25 tūkst. EUR tai skaitā Eiropas Savienības un cits ārējais finansējums 5 138,74 tūkst. EUR (ieskaitot Valsts budžeta dotāciju) un pašvaldības līdzfinansējums 8 647,51 tūkst. EUR (ieskatot neattiecināmās izmaksas un ārpus projekta izmaksas). (Lēmums Nr. 382, 27.08.2020.).</t>
  </si>
  <si>
    <t>Projekta iznākuma rādītāji uz 31.12.2023.:
- objekta apmeklējumu skaita paredzamais pieaugums līdz 60 000 apmeklējumu;
- atbalstīti 2 dabas un kultūras mantojuma objekti – Daudzfunkcionālā dabas tūrisma centra ekspozīcijas zāle un Meža parka teritorija Tūristu ielā 17;
- radīti 2 tūrisma pakalpojumi - pastāvīgā ekspozīcija par dabu (I kārta) Daudzfunkcionālā dabas tūrisma centra ekspozīcijas zālē un dabas izziņa (t.sk. maza mēroga noskaņas pasākumu organizēšana
lapenē) centra funkcionālajā teritorijā
– Meža parkā;
- revitalizēta degradēta teritorija līdz 15,74 ha platībā</t>
  </si>
  <si>
    <t>2.T1</t>
  </si>
  <si>
    <t>Labiekārtota meža parka teritorija, izbūvētas telpas un izveidota centra pastāvīgā ekspozīcija (I un II  kārta), t.sk. aprīkotas telpas,
kas nepieciešamas pakalpojuma sniegšanai. Kopējās projekta īstenošanai nepieciešamās izmaksas 6 361,14 tūkst. EUR tai skaitā Eiropas Savienības un cits ārējais finansējums 1 020,65 tūkst. EUR (ieskaitot Valsts budžeta dotāciju) un pašvaldības līdzfinansējums 5 340,49 tūkst. EUR (ieskatot neattiecināmās izmaksas un ārpus projekta izmaksas). (Lēmums Nr. 642, 26.11.2020.).</t>
  </si>
  <si>
    <t>Projekta iznākuma rādītāji uz 31.12.2023.:
- objekta apmeklējumu skaita paredzamais pieaugums līdz 60 000 apmeklējumu;
- atbalstīti 2 dabas un kultūras mantojuma objekti – Daudzfunkcionālā dabas tūrisma centra ekspozīcijas zāle un Meža parka teritorija Tūristu ielā 17;
- radīti 2 jauni tūrisma pakalpojumi
- pastāvīgā ekspozīcija par dabu (I un II kārta) Daudzfunkcionālā dabas tūrisma centra ekspozīcijas zālē un dabas izziņa (t.sk. maza mēroga noskaņas pasākumu organizēšana lapenē) centra funkcionālajā teritorijā – Meža parkā</t>
  </si>
  <si>
    <t>3.T1</t>
  </si>
  <si>
    <t>T1.4.1.</t>
  </si>
  <si>
    <t>Modernizēti brīvpieejas dzeramā ūdens krāni pilsētā iedzīvotāju un tūristu vajadzībām, kā arī uzskaitīta to padeve.</t>
  </si>
  <si>
    <t>Izveidoti vismaz 3 brīvpieejas dzeramā ūdens krāni pilsētā. Nodrošināta brīvpieejas ūdenskrānu apsaimniekošana un uzturēšana pilsētā uzstādītājiem ūdens krāniem, tai skaitā modernizētajiem.</t>
  </si>
  <si>
    <t>4.T1</t>
  </si>
  <si>
    <t>Labiekārtot, attīstīt un pilnveidot Jomas ielu*</t>
  </si>
  <si>
    <t>T1.4.7.</t>
  </si>
  <si>
    <t>Ieviesti projekti, kas sekmēja Jomas ielas attīstību.</t>
  </si>
  <si>
    <t xml:space="preserve">Kūrortpilsētas starptautiskā konkurētspēja </t>
  </si>
  <si>
    <t>T3</t>
  </si>
  <si>
    <t>1.T3</t>
  </si>
  <si>
    <t>Veselības tūrisma infrastruktūras uzlabošana Jūrmalas slimnīcā</t>
  </si>
  <si>
    <t>T3.1.4.</t>
  </si>
  <si>
    <t>Ķirurģijas nodaļas un dienas stacionāra pakalpojumu kvalitātes pilnveidošana, pamatlīdzekļu iegāde saimnieciskās darbības nodrošināšanai, slimnīcas B korpusa pagrabstāva atjaunošana, sterilizācijas pakalpojuma kvalitātes uzlabošana, sterilizācijas iekārtu iegāde (B korpusa pagrabstāvā).</t>
  </si>
  <si>
    <t>2.T3</t>
  </si>
  <si>
    <t>Atjaunot un veikt remontdarbus tūrisma informācijas centra ēkā</t>
  </si>
  <si>
    <t>T3.6.2.</t>
  </si>
  <si>
    <t>Atjaunots Tūrisma informācijas centrs Majoros.</t>
  </si>
  <si>
    <t>JVA Īpašumu pārvaldes Pašvaldības īpašumu Tehniskā nodrošinājuma nodaļa</t>
  </si>
  <si>
    <t>3.T3</t>
  </si>
  <si>
    <t>Jūrmalas stadiona “Sloka” attīstība</t>
  </si>
  <si>
    <t>T3.11.1.</t>
  </si>
  <si>
    <t>Attīstīta un sakārtota stadiona infrastruktūra.</t>
  </si>
  <si>
    <t>Jūrmalas Futbola skola</t>
  </si>
  <si>
    <t>Atvērta un gudra pārvaldība</t>
  </si>
  <si>
    <t>Mūsdienīga pilsētas pārvaldība – skaidri, caurspīdīgi un efektīvi procesi</t>
  </si>
  <si>
    <t>A1</t>
  </si>
  <si>
    <t>1.A1</t>
  </si>
  <si>
    <t>Resursu vadības sistēmu izveide un attīstīšana</t>
  </si>
  <si>
    <t>A1.1.7.</t>
  </si>
  <si>
    <t>2023.gadā:
- Resursu vadības sistēmas attīstība - uzņemto saistību kontrole.
-  Budžeta plānošanas un izpildes kontroles sistēmas risinājuma papildinājumu izstrāde.</t>
  </si>
  <si>
    <t>JVA Informācijas un komuni- kācijas tehnoloģiju pārvaldes Sistēmu nodrošinājuma nodaļa</t>
  </si>
  <si>
    <t>JVA Budžeta nodaļa</t>
  </si>
  <si>
    <t>2.A1</t>
  </si>
  <si>
    <t>Jūrmalas valstspilsētas pašvaldības administratīvo ēku infrastruktūras attīstība</t>
  </si>
  <si>
    <t>A1.1.11.</t>
  </si>
  <si>
    <t>Jūrmalas valstspilsētas pašvaldības administratīvo ēku infrastruktūras pilnveides pasākumi tiek atspoguļoti, veicot precizējumus Investīciju plānā.</t>
  </si>
  <si>
    <t>3.A1</t>
  </si>
  <si>
    <t>Dzimtsarakstu nodaļas izveide Kļavu ielā 1A</t>
  </si>
  <si>
    <t>Pārbūvēta ēka Kļavu ielā 1A, un tajā tiek nodrošināta Dzimtsarakstu nodaļas darbība.</t>
  </si>
  <si>
    <t>Dzimtsarakstu nodaļa Jūrmalas centrālajā daļā pie jūras. Laulību ceremoniju skaita pieaugums</t>
  </si>
  <si>
    <t>JVA Pilsētplānošanas pārvalde, 
Dzimtsarakstu nodaļa, 
JVA Īpašumu pārvaldes Pašvaldības īpašumu nodaļa</t>
  </si>
  <si>
    <t>4.A1</t>
  </si>
  <si>
    <t>Jūrmalas iedzīvotāja kartes attīstība</t>
  </si>
  <si>
    <t>A1.2.8.</t>
  </si>
  <si>
    <t>Jūrmalas iedzīvotāja karte.</t>
  </si>
  <si>
    <t>5.A1</t>
  </si>
  <si>
    <t>Pašvaldības operatīvās informācijas centra izveide un attīstība</t>
  </si>
  <si>
    <t>A1.3.1.</t>
  </si>
  <si>
    <t>JPP Operatīvās informācijas centra izveide: videosienas uzstādīšana un instalācija publisku vietu 24/7 videonovērošanai, sabiedriskās kārtības un drošības uzraudzībai.</t>
  </si>
  <si>
    <t>Operatīvās informācijas centrs</t>
  </si>
  <si>
    <t>JVA Informācijas un komunikācijas tehnoloģiju pārvaldes Tehniskā nodrošinājuma nodaļa, 
Īpašumu pārvaldes Pašvaldības īpašumu tehniskā nodrošinājuma nodaļa</t>
  </si>
  <si>
    <t>6.A1</t>
  </si>
  <si>
    <t>Jūrmalas valstspilsētas pašvaldības videonovērošanas sistēmas pilnveide</t>
  </si>
  <si>
    <t>A1.3.2.</t>
  </si>
  <si>
    <t>Paplašināts publiskās videonovērošanas tīkls pilsētā.</t>
  </si>
  <si>
    <t>JVA Informācijas un komunikācijas tehnoloģiju pārvalde</t>
  </si>
  <si>
    <t>Ilgtspējīgas pilsētas attīstības plānošana (A2)</t>
  </si>
  <si>
    <t>A2</t>
  </si>
  <si>
    <t>1.A2</t>
  </si>
  <si>
    <t>Līdzdalības budžetēšana*</t>
  </si>
  <si>
    <t>A2.2.3.</t>
  </si>
  <si>
    <t>Ieviesta līdzdalības budžetēšana atbilstoši iedzīvotāju iniciatīvai un paustajam atbalstam/ balsojumam.</t>
  </si>
  <si>
    <t>Īstenoti vismaz 7 iedzīvotāju iesniegti projekti</t>
  </si>
  <si>
    <t>*Investīciju projekts var tikt sadalīts konkrēti definētos projektos (pēc adreses/kadastra/u.tml.) pie Investīciju plāna precizēšanas.
**Iekļauta valsts budžeta dotācija.</t>
  </si>
  <si>
    <r>
      <t>Izveidotas jaunas peldvietas, laivu nolaišanas vietas</t>
    </r>
    <r>
      <rPr>
        <sz val="8.5"/>
        <rFont val="Trebuchet MS"/>
        <family val="2"/>
      </rPr>
      <t xml:space="preserve"> pie Lielupes, pilnveidots/atjaunots labiekārtojums esošajās peldvietās</t>
    </r>
    <r>
      <rPr>
        <sz val="8.5"/>
        <rFont val="Trebuchet MS"/>
        <family val="2"/>
        <charset val="186"/>
      </rPr>
      <t>. 
Ezeru ielas peldvietas infrastruktūras pilnveide un pielāgošana cilvēkiem ar funkcionāliem traucējumiem, atbilstoši iespējām un ārējā finansējumā avotu pieejamībai;
Labiekārtotas peldvietas izveide Slokā pie Lielupes, atbilstoši iedzīvotāju ierosinājumiem ar Eiropas Jūrlietu, zvejniecības un akvakultūras fonda finansējumu.</t>
    </r>
  </si>
  <si>
    <t>Lielupes grīvas kuģu kanāla padziļināšanas darbi. Pēc 2022.gada cena aptaujas viena pakalpojuma (padziļināšanas darbi) izmaksas gadā ir 323 610 EUR. Plānots piesaistīt  Eiropas Jūrlietu, zvejniecības un akvakultūras fonda finansējumu, kā arī projekts plānots sasaistē ar investīciju projektu - 3.P2.</t>
  </si>
  <si>
    <t>PABEIGTS 2023.gadā
Veikta skolas ēkas pārbūve un infrastruktūras pilnveide, radot pilnībā modernizētu un ergonomisku mācību vidi. Izveidots metodiskais centrs</t>
  </si>
  <si>
    <t>Veikta Jūrmalas Aspazijas pamatskolas (no 2021.gada 15. jūnija) skolas ēkas pārbūve un sporta zāles piebūves izbūve, realizējot būvprojektu “Lielupes pamatskolas pārbūves un sporta zāles piebūve”. 2021.gadā ir uzsākti būvdarbi, kurus plānots pabeigt 2024.gadā.</t>
  </si>
  <si>
    <t>Pārbūvēts Dzintaru dzelzceļa pārvads (t.sk.  gājēju celiņu, veloceliņu un autostāvvietu Dzintaru dzelzceļa pārvadam piekrītošajos zemes nodalījumos).</t>
  </si>
  <si>
    <r>
      <rPr>
        <sz val="8.5"/>
        <rFont val="Trebuchet MS"/>
        <family val="2"/>
      </rPr>
      <t>Pārbūvēta pilsētas maģistrālā iela/ pārvads</t>
    </r>
    <r>
      <rPr>
        <sz val="8.5"/>
        <rFont val="Trebuchet MS"/>
        <family val="2"/>
        <charset val="186"/>
      </rPr>
      <t xml:space="preserve">
Pārbūvēti gājēju celiņi, veloceliņi un izveidotas autostāvvietas (75 vieglām automašīnām un 12 autobusiem).</t>
    </r>
  </si>
  <si>
    <t>Labiekārtota meža parka teritorija, izbūvētas telpas un izveidota centra pastāvīgā ekspozīcija (I kārta), t.sk. aprīkotas telpas, kas nepieciešamas pakalpojuma sniegšanai
Plānots projektu īstenot pa daļām - labiekārtot meža parka teritoriju piesaistot Eiropas Jūrlietu, zvejniecības un akvakultūras fonda finansējumu. 
Daudzfunkcionāla dabas tūrisma centra jaunbūvi (precizējot nosaukumu) plānots iesniegt Plānots Eiropas Savienības kohēzijas politikas programmas 2021.–2027.gadam 5.1.1. specifiskā atbalsta mērķa "Vietējās teritorijas integrētās sociālās, ekonomiskās un vides attīstības un kultūras mantojuma, tūrisma un drošības veicināšana pilsētu funkcionālajās teritorijās” 5.1.1.1. pasākums "Infrastruktūra uzņēmējdarbības atbalstam” ietvaros (2. un/vai 3.kārta).</t>
  </si>
  <si>
    <r>
      <t xml:space="preserve">Asaru parka publiskās ārtelpas attīstība
</t>
    </r>
    <r>
      <rPr>
        <i/>
        <sz val="8.5"/>
        <rFont val="Trebuchet MS"/>
        <family val="2"/>
        <charset val="186"/>
      </rPr>
      <t>Sākotnējais nosaukums: Asaru parka attīstība un infrastruktūras pilnveide (precizēts 2023. gada decembrī)</t>
    </r>
  </si>
  <si>
    <t>Projekts "NURSECOAST-II"</t>
  </si>
  <si>
    <r>
      <t xml:space="preserve"> 1.Bijušās Slokas papīrfabrikas teritorijā un tās tiešā tuvumā sakārtota nodrošināta industriālo pieslēgumu ierīkošana un to saistītās jaudas palielināšana (tai skaitā  dzeramā ūdens apgāde un kanalizācija, elektroenerģija); pilnveidota ceļu satiksmei paredzētā infrastruktūra.
2.Labiekārtots Lielupes krasts pie bijušās Slokas papīrfabrikas (t.sk. izveidots gājēju/veloceliņš) - nodrošināta iespēja attīstīt ūdensportu, tūrisma pakalpojumus utt.
</t>
    </r>
    <r>
      <rPr>
        <i/>
        <sz val="8"/>
        <rFont val="Trebuchet MS"/>
        <family val="2"/>
        <charset val="186"/>
      </rPr>
      <t>Plānots Eiropas Savienības kohēzijas politikas programmas 2021.–2027.gadam 5.1.1. specifiskā atbalsta mērķa "Vietējās teritorijas integrētās sociālās, ekonomiskās un vides attīstības un kultūras mantojuma, tūrisma un drošības veicināšana pilsētu funkcionālajās teritorijās” 5.1.1.1. pasākums "Infrastruktūra uzņēmējdarbības atbalstam” ietvaros.</t>
    </r>
  </si>
  <si>
    <t xml:space="preserve">Tiks precizēts būvprojekta izstrādes laikā:
1.uzņēmējdarbības vides pilnveide  - vismaz divi kas sniedz pakalpojumus bijušās Slokas papīrfabrikas teritorijā;
2. 1 jauns reģistrēts uzņēmums;
3. labiekārtots Lielupes krasts - nodrošināts ūdenssporta/tūrisma/cits pakalpojums.
</t>
  </si>
  <si>
    <r>
      <rPr>
        <sz val="8.5"/>
        <rFont val="Trebuchet MS"/>
        <family val="2"/>
      </rPr>
      <t xml:space="preserve">Pilnveidots apgaismojums, izveidota </t>
    </r>
    <r>
      <rPr>
        <i/>
        <sz val="8.5"/>
        <rFont val="Trebuchet MS"/>
        <family val="2"/>
      </rPr>
      <t xml:space="preserve">dip-dap </t>
    </r>
    <r>
      <rPr>
        <sz val="8.5"/>
        <rFont val="Trebuchet MS"/>
        <family val="2"/>
      </rPr>
      <t>trase (2022. gadā uzsākts), soliņi, piknika  vieta (galds ar soliem), nojume āra nodarbībām</t>
    </r>
    <r>
      <rPr>
        <sz val="10"/>
        <rFont val="Times New Roman"/>
        <family val="1"/>
        <charset val="186"/>
      </rPr>
      <t xml:space="preserve"> u.tml. 
</t>
    </r>
    <r>
      <rPr>
        <i/>
        <sz val="8"/>
        <rFont val="Trebuchet MS"/>
        <family val="2"/>
        <charset val="186"/>
      </rPr>
      <t>Projekts iesniegts 01.12.2023.: “Eiropas Savienības kohēzijas politikas programmas 2021.–2027. gadam 5.1.1. specifiskā atbalsta mērķa “Vietējās teritorijas integrētās sociālās, ekonomiskās un vides attīstības un kultūras mantojuma, tūrisma un drošības veicināšana pilsētu funkcionālajās teritorijās” 5.1.1.3. pasākuma “Publiskās ārtelpas attīstība”.</t>
    </r>
  </si>
  <si>
    <t>2. pielikums 
Jūrmalas valstspilsētas pašvaldības investīciju plānam 2023. - 2029. gadam</t>
  </si>
  <si>
    <t>27.I2</t>
  </si>
  <si>
    <t>I2.1.5.</t>
  </si>
  <si>
    <t>Bērnu pieskatīšanas pakalpojumi Jūrmalas valstspilsētā</t>
  </si>
  <si>
    <t>L1.1.5.</t>
  </si>
  <si>
    <t>JVA Kultūras nodaļa,
Jūrmalas Kultūras centrs</t>
  </si>
  <si>
    <t>28.I2</t>
  </si>
  <si>
    <t>Izveidots funkcionāls savienojums (gājēju ietves)</t>
  </si>
  <si>
    <t>Jūrmalas Vaivaru pamatskolas infrastruktūras attīstība (Jūrmalas Luda Bērziņa pamatskola no 2026. gada 1. jūlija)</t>
  </si>
  <si>
    <t>Funkcionālā savienojuma izveidošana starp izglītības iestāžu ēkām (Pumpuri-Dubulti)</t>
  </si>
  <si>
    <t>Izveidots funkcionāls savienojums starp izglītības iestāžu ēkām Pumpuros/Jaundubultos/Dubultos, izbūvējot gājēju ietves.
Plānots starptautiska projekta ietvaros (IPA - 23.Ē1) identificēt satiksmes drošības uzlabošanas iespējas Poruka prospektā, kas savieno izglītības iestādes.</t>
  </si>
  <si>
    <t>Jūrmalas Izglītības pārvalde</t>
  </si>
  <si>
    <t>20.P1</t>
  </si>
  <si>
    <t>Ezeru ielas peldvietas infrastruktūras atjaunošana un pilnveide (EST-LAT projekts “Ūdens tūrisma aktivitāšu pieejamības veicināšana” )</t>
  </si>
  <si>
    <t>INTERREG Igaunijas - Latvijas  transnacionālās sadarbības programmas 2. prioritātes “Ūdenstūrisma pieejamība”  projekta “Ūdens tūrisma aktivitāšu pieejamības veicināšana” (Facilitating access to water tourism/Riverways II) ietvaros ir plānots veikt Ezeru ielas peldvietas infrastruktūras atjaunošanu un abiekārtošanu - piknika vietas, pārģērbšanās kabīnes, pielāgotas labierīcības, pontona (laivu piestātnes) uzlabošana, kā arī ugunskura vietas, vides pieejamības uzlabošana no piebraucamā ceļa uz peldvietu, makšķerēšanas vieta, informatīvās norādes, bērnu rotaļu un vingrošanas iekārtu laukums. Finansējums EST-LAT projekta ietvaros nav pietiekams, lai īstenotu visas nepieciešamās aktivitatēs, ja projekts tiks apstiprināts, tiks izvērtēts, kas ir īstenojams ar ārējo finansējumu un kādas aktivitātes papildus pašvaldība varētu veikt no pašvaldības budžeta.</t>
  </si>
  <si>
    <t>Atjaunots un pilnveidots labiekārtojums populārākajā labiekārtotā peldvietā pie Lielupes.</t>
  </si>
  <si>
    <t>18.P3</t>
  </si>
  <si>
    <t>19.P3</t>
  </si>
  <si>
    <t>Ēku siltināšana Promenādes ielā 1a, Jūrmalā
(1.2.1.3.i.0/1/23/A/CFLA/073)</t>
  </si>
  <si>
    <t>Biroja siltināšana Nometņu ielā 5a, Jūrmalā
(1.2.1.3.i.0/1/23/A/CFLA/072)</t>
  </si>
  <si>
    <t>Energofektivitātes pasākumi Nometņu ielā 5a, Jūrmalā
(4.2.2.0/22/A/012)</t>
  </si>
  <si>
    <t>Kompleksi ēku siltināšanas pasākumi trīs SIA "Jūrmalas ūdens" ēkām Promenādes ielā 1a, Jūrmalā (birojs, garāža un avārijas dienesta ēka), kas tiek izmantotas ūdenssaimniecības pakalpojumu nodrošināšanai Jūrmalas valstspilsētā. Projekta pieteikums iesniegti izvērtēšanai CFLA un saņemts lēmums par projekta apstiprināšanu ar nosacījumiem. Projekta īstenošana plānota 2024. un 2025. gadā. Attiecināmo izmaksu atbalsta likme 100% no Eiropas Savienības Atveseļošanas fonda.
Cits finansējums - SIA "Jūrmalas ūdens" līdzekļi.</t>
  </si>
  <si>
    <t>Kompleksi siltinātas trīs ēkas, atbilstoši saskaņotajām būvniecības iecerēm.
Ēku piegulošajā teritorijā esošais apgaismojums (deviņās āra lampās) mainīts uz energoefektīvākiem risinājumiem. 
Primārās enerģijas patēriņa samazināšana pašvaldību ēkās un infrastruktūrā par 209 697 KWh/gadā.
Samazināts CO2 emisiju apjoms par 36,6 t/gadā.
Projekta rezultātā līdz 2027. gadam ēku uzturēšanai sasniegts izmaksu samazinājums uz vienu pakalpojuma saņēmēju (abonentu) par 15%</t>
  </si>
  <si>
    <t>Kompleksi ēkas siltināšanas pasākumi SIA "Jūrmalas ūdens" biroja - laboratorijas ēkai Nometņu ielā 5a, Jūrmalā, kas tiek izmantota ūdenssaimniecības pakalpojumu nodrošināšanai Jūrmalas valstspilsētā. Projekta pieteikums iesniegts izvērtēšanai CFLA un saņemts lēmums par projekta apstiprināšanu ar nosacījumiem. Projekta īstenošana plānota 2024. un 2025. gadā. Attiecināmo izmaksu atbalsta likme 100% no Eiropas Savienības Atveseļošanas fonda.
Cits finansējums - SIA "Jūrmalas ūdens" līdzekļi.</t>
  </si>
  <si>
    <t>Kompleksi siltināta viena ēka, atbilstoši saskaņotajai būvniecības iecerei.
Primārās enerģijas patēriņa samazināšana pašvaldību ēkās un infrastruktūrā par 75 755 KWh/gadā.
Samazināts CO2 emisiju apjoms par 15,384 t/gadā.
Projekta rezultātā līdz 2027. gadam ēkas uzturēšanai sasniegts izmaksu samazinājums uz vienu pakalpojuma saņēmēju (abonentu) par 15%</t>
  </si>
  <si>
    <t>Garāžas ēkas siltināšana Nometņu ielā 5a, Jūrmalā, veicot logu un vārtu nomaiņu, grīdas un griestu siltināšanu.
Projekts īstenots pilnībā, veiktās izmaksas atzītas par atbilstoši veiktām.</t>
  </si>
  <si>
    <t>Ēku kopleksās siltināšanas vai energoefektivitātes risinājumu ieviešana ūdenapgādes objektos, kā arī saules paneļu uzstādīšana vai citi atbalstāmi risinājumi zaļās atjaunojamās enerģijas ieguvei, lai ar pašsaražoto enerģiju aizstātu iepērkamo enerģijas apjomu.
Projekts tiks īstenots, ja tiks apstiprināts līdzfinansējums no  Eiropas Struktūrfondiem vai citiem ārējiem finanšu avotiem.</t>
  </si>
  <si>
    <t>Projekta rezultāti tiks precizēti pēc atlases prasībām un finansēšanas nosacījumiem atbalstāmajām aktivitātēm</t>
  </si>
  <si>
    <t>Projekta nosaukums</t>
  </si>
  <si>
    <r>
      <t>JVA Attīstības pārvaldes</t>
    </r>
    <r>
      <rPr>
        <strike/>
        <sz val="8.5"/>
        <rFont val="Trebuchet MS"/>
        <family val="2"/>
        <charset val="186"/>
      </rPr>
      <t xml:space="preserve"> </t>
    </r>
    <r>
      <rPr>
        <sz val="8.5"/>
        <rFont val="Trebuchet MS"/>
        <family val="2"/>
        <charset val="186"/>
      </rPr>
      <t>Inženierbūvju nodaļa</t>
    </r>
  </si>
  <si>
    <t>SIA “Jūrmalas gaisma”, 
JVA Īpašumu pārvaldes Pilsētsaimniecības un labiekārtošanas nodaļa,
Audita un kapitāldaļu pārvaldības nodaļas Kapitāldaļu pārvaldīšanas daļa,
Attīstības pārvaldes Tūrisma un uzņēmējdarbības attīstības nodaļa, 
Infrastruktūras investīciju projektu nodaļa, 
Inženierbūvju nodaļa</t>
  </si>
  <si>
    <t>JVA Kultūras nodaļa,
Audita un kapitāldaļu pārvaldības nodaļas Kapitāldaļu pārvaldīšanas daļa,
Jūrmalas Vaivaru pamatskola, 
SIA “Jūrmalas gaisma”</t>
  </si>
  <si>
    <r>
      <t xml:space="preserve">SIA “Jūrmalas gaisma”, </t>
    </r>
    <r>
      <rPr>
        <strike/>
        <sz val="8.5"/>
        <rFont val="Trebuchet MS"/>
        <family val="2"/>
        <charset val="186"/>
      </rPr>
      <t xml:space="preserve">
</t>
    </r>
    <r>
      <rPr>
        <sz val="8.5"/>
        <rFont val="Trebuchet MS"/>
        <family val="2"/>
        <charset val="186"/>
      </rPr>
      <t>JVA Audita un kapitāldaļu pārvaldības nodaļas Kapitāldaļu pārvaldīšanas daļa, 
Pilsētplānošanas pārvalde</t>
    </r>
  </si>
  <si>
    <t>JVA Attīstības pārvaldes Stratēģiskās plānošanas nodaļa,
Īpašumu pārvaldes Pilsētsaimniecības un labiekārtošanas nodaļa,
Audita un kapitāldaļu pārvaldības nodaļas Kapitāldaļu pārvaldīšanas daļa
Pilsētplānošanas pārvalde,
SIA “Jūrmalas gaisma”</t>
  </si>
  <si>
    <t>JVA Attīstības pārvalde,
Īpašumu pārvalde,
Pilsētplānošanas pārvalde</t>
  </si>
  <si>
    <t>JVA Īpašumu pārvaldes Pilsētsaimniecības un labiekārtošanas nodaļa,
Attīstības pārvaldes Stratēģiskās plānošanas nodaļa, 
Inženierbūvju nodaļa</t>
  </si>
  <si>
    <t>JVA Attīstības pārvaldes Infrastruktūras investīciju projektu nodaļa, 
Stratēģiskās plānošanas nodaļa,
Tūrisma un uzņēmējdarbības attīstības nodaļa</t>
  </si>
  <si>
    <t>JVA Īpašumu pārvalde,
Attīstības pārvalde</t>
  </si>
  <si>
    <t>JVA Īpašumu pārvaldes Pilsētsaimniecības un, labiekārtošanas nodaļa,
Attīstības pārvaldes Tūrisma un uzņēmējdarbības attīstības nodaļa</t>
  </si>
  <si>
    <t>SIA “Jūrmalas gaisma”, 
JVA Audita un kapitāldaļu pārvaldības nodaļas Kapitāldaļu pārvaldīšanas daļa,  
Pilsētplānošanas pārvalde, 
Īpašumu pārvaldes Pašvaldības īpašumu nodaļa, 
Jūrmalas Kultūrtelpas un vides dizaina centrs</t>
  </si>
  <si>
    <t>Jūrmalas ostas pārvalde,
JVA Attīstības pārvaldes Stratēģiskās plānošanas nodaļa, 
Infrastruktūras investīciju projektu nodaļa,
Inženierbūvju nodaļa</t>
  </si>
  <si>
    <t>Jūrmalas Izglītības pārvalde (JPII "Bitīte"), 
JVA Īpašumu pārvaldes Pašvaldības īpašumu nodaļa.</t>
  </si>
  <si>
    <t>Jūrmalas Izglītības pārvalde, 
JVA Īpašumu pārvaldes Pašvaldības īpašumu nodaļa, 
Pašvaldības īpašumu tehniskā nodrošinājuma nodaļa, 
JPII “Madara”</t>
  </si>
  <si>
    <t>Jūrmalas Izglītības pārvalde, 
JVA Īpašumu pārvaldes Pašvaldības īpašumu nodaļa, 
Pašvaldības īpašumu tehniskā nodrošinājuma nodaļa, 
JPII “Saulīte”</t>
  </si>
  <si>
    <t>Jūrmalas Izglītības pārvalde, 
JVA Īpašumu pārvaldes Pašvaldības īpašumu nodaļa,
Pašvaldības īpašumu tehniskā nodrošinājuma nodaļa, 
JPII “Mārīte”</t>
  </si>
  <si>
    <t>Jūrmalas Izglītības pārvalde,
JVA Īpašumu pārvaldes Pašvaldības īpašumu nodaļa, 
Pašvaldības īpašumu tehniskā nodrošinājuma nodaļa, 
JPII “Lācītis”</t>
  </si>
  <si>
    <t>Jūrmalas Izglītības pārvalde,
JVA Īpašumu pārvaldes Pašvaldības īpašumu nodaļa, 
Pašvaldības īpašumu tehniskā nodrošinājuma nodaļa, 
JPII “Zvaniņš”</t>
  </si>
  <si>
    <t>Jūrmalas Izglītības pārvalde, 
JVA Īpašumu pārvaldes Pašvaldības īpašumu nodaļa, 
Pašvaldības īpašumu tehniskā nodrošinājuma nodaļa, 
JPII “Podziņa”</t>
  </si>
  <si>
    <t>Jūrmalas Izglītības pārvalde, 
JVA Īpašumu pārvaldes Pašvaldības īpašumu nodaļa, 
Pašvaldības īpašumu tehniskā nodrošinājuma nodaļa, 
JPII “Taurenītis”</t>
  </si>
  <si>
    <t>Jūrmalas Izglītības pārvalde, 
JVA Īpašumu pārvaldes Pašvaldības īpašumu nodaļa, 
Pašvaldības īpašumu tehniskā nodrošinājuma nodaļa, 
JPII “Ābelīte”</t>
  </si>
  <si>
    <t>Jūrmalas Izglītības pārvalde, 
JVA Īpašumu pārvaldes Pašvaldības īpašumu nodaļa, 
Pašvaldības īpašumu tehniskā nodrošinājuma nodaļa</t>
  </si>
  <si>
    <t>Jūrmalas Izglītības pārvalde, 
JVA Īpašumu pārvaldes Pašvaldības īpašumu nodaļa, 
visas JPII</t>
  </si>
  <si>
    <t>Jūrmalas Izglītības pārvalde, 
JVA Īpašumu pārvaldes Pašvaldības īpašumu nodaļa, 
Pašvaldības īpašumu tehniskā nodrošinājuma nodaļa, 
Jūrmalas Vaivaru pamatskola</t>
  </si>
  <si>
    <t>Jūrmalas Izglītības pārvalde, 
JVA Īpašumu pārvaldes Pašvaldības īpašumu nodaļa, 
Pašvaldības īpašumu tehniskā nodrošinājuma nodaļa, 
Jūrmalas Mežmalas pamatskola</t>
  </si>
  <si>
    <t>Jūrmalas Izglītības pārvalde,
JVA Īpašumu pārvaldes Pašvaldības īpašumu nodaļa, 
Pašvaldības īpašumu tehniskā nodrošinājuma nodaļa, 
Jūrmalas Mežmalas pamatskola</t>
  </si>
  <si>
    <t>Jūrmalas Izglītības pārvalde, 
JVA Īpašumu pārvaldes Pašvaldības īpašumu nodaļa, 
Pašvaldības īpašumu tehniskā nodrošinājuma nodaļa, 
Jūrmalas Majoru vidusskola</t>
  </si>
  <si>
    <t>Jūrmalas Izglītības pārvalde, 
JVA Īpašumu pārvaldes Pašvaldības īpašumu nodaļa, 
visas Jūrmalas pamatskolas un vidusskolas (t.sk.ģimnāzija)</t>
  </si>
  <si>
    <t>Jūrmalas Izglītības pārvalde, 
Jaundubultu pamatskola</t>
  </si>
  <si>
    <t>Jūrmalas Izglītības pārvalde, 
Mežmalas pamatskola</t>
  </si>
  <si>
    <t>Jūrmalas Izglītības pārvalde, 
Jūrmalas Valsts ģimnāzija</t>
  </si>
  <si>
    <t>Jūrmalas Izglītības pārvalde, 
Aspazijas pamatskola, 
Futbola skola,
Pašvaldības īpašumu pārvaldīšanas centrs</t>
  </si>
  <si>
    <t>Jūrmalas Pašvaldības īpašumu pārvaldīšanas centrs</t>
  </si>
  <si>
    <t>Jūrmalas Izglītības pārvalde, 
Ķemeru pamatskola</t>
  </si>
  <si>
    <t>Jūrmalas Izglītības pārvalde, 
Majoru vidusskola</t>
  </si>
  <si>
    <t>Jūrmalas Izglītības pārvalde,
Pumpuru vidusskola</t>
  </si>
  <si>
    <t>Jūrmalas Izglītības pārvalde, 
Aspazijas pamatskola</t>
  </si>
  <si>
    <t>JVA Attīstības pārvaldes Stratēģiskās plānošanas nodaļa,
Jūrmalas Labklājības pārvalde</t>
  </si>
  <si>
    <t>Jūrmalas Sporta skola, 
Futbola skola,
Izglītības pārvalde, 
Pašvaldības īpašumu pārvaldīšanas centrs</t>
  </si>
  <si>
    <t xml:space="preserve">JVA  Īpašumu pārvaldes Pašvaldības īpašumu tehniskā nodrošinājuma nodaļa
Kultūras nodaļa,
Audita un kapitāldaļu pārvaldības nodaļas Kapitāldaļu pārvaldīšanas daļa,
SIA "Dzintaru koncertzāle"
</t>
  </si>
  <si>
    <r>
      <rPr>
        <sz val="8.5"/>
        <rFont val="Trebuchet MS"/>
        <family val="2"/>
      </rPr>
      <t xml:space="preserve">JVA Kultūras nodaļa,
</t>
    </r>
    <r>
      <rPr>
        <sz val="8.5"/>
        <rFont val="Trebuchet MS"/>
        <family val="2"/>
        <charset val="186"/>
      </rPr>
      <t>Jūrmalas muzejs</t>
    </r>
  </si>
  <si>
    <t>Jūrmalas Pašvaldības īpašumu pārvaldīšanas centrs,
Izglītības pārvalde, 
Sporta skola</t>
  </si>
  <si>
    <t>Jūrmalas Izglītības pārvaldes Sporta un labbūtības nodaļa</t>
  </si>
  <si>
    <t>JVA Attīstības pārvaldes Inženierbūvju nodaļa, 
Audita un kapitāldaļu pārvaldības nodaļas Kapitāldaļu pārvaldīšanas daļa</t>
  </si>
  <si>
    <t>JVA Attīstības pārvaldes Inženierbūvju nodaļa,
Infrastruktūras investīciju projektu nodaļa, 
Audita un kapitāldaļu pārvaldības nodaļas Kapitāldaļu pārvaldīšanas daļa,
SIA "Jūrmalas gaisma"</t>
  </si>
  <si>
    <r>
      <rPr>
        <sz val="8.5"/>
        <rFont val="Trebuchet MS"/>
        <family val="2"/>
        <charset val="186"/>
      </rPr>
      <t>JVA Audita un kapitāldaļu pārvaldības nodaļas Kapitāldaļu pārvaldīšanas daļa,</t>
    </r>
    <r>
      <rPr>
        <strike/>
        <sz val="8.5"/>
        <rFont val="Trebuchet MS"/>
        <family val="2"/>
        <charset val="186"/>
      </rPr>
      <t xml:space="preserve">
</t>
    </r>
    <r>
      <rPr>
        <sz val="8.5"/>
        <rFont val="Trebuchet MS"/>
        <family val="2"/>
        <charset val="186"/>
      </rPr>
      <t>SIA "Jūrmalas ūdens"</t>
    </r>
  </si>
  <si>
    <t>JVA Attīstības pārvaldes Inženierbūvju nodaļa,
Stratēģiskās plānošanas nodaļa, 
Tūrisma un uzņēmējdarbības attīstības nodaļa,
Īpašumu pārvaldes Pilsētsaimniecības un labiekārtošanas nodaļa,
Pilsētplānošanas pārvalde,
Audita un kapitāldaļu pārvaldības nodaļas Kapitāldaļu pārvaldīšanas daļa,
SIA “Jūrmalas gaisma”, 
SIA "Jūrmalas ūdens"</t>
  </si>
  <si>
    <t>Jūrmalas Pašvaldības īpašumu pārvaldīšanas centrs,
Sporta skola, 
Futbola skola</t>
  </si>
  <si>
    <t>JVA Pilsētplānošanas pārvalde,
Dzimtsarakstu nodaļa, 
Īpašumu pārvaldes Pašvaldības īpašumu nodaļa</t>
  </si>
  <si>
    <t>JVA Informācijas un komunikācijas tehnoloģiju pārvaldes Tehniskā nodrošinājuma nodaļa,
Īpašumu pārvaldes Pašvaldības īpašumu tehniskā nodrošinājuma nodaļa</t>
  </si>
  <si>
    <t xml:space="preserve">Tiek prognozēts, ka izstrādātājā projektā “Bērnu pieskatīšanas pakalpojumi Jūrmalā” noteiktais pirmsskolas vecuma bērnu skaits, kam tiks sniegts atbalsts, nesamazināsies vairāk kā par 10%.   </t>
  </si>
  <si>
    <t>Kompleksi siltināta viena ēka. Pilnā apjomā sasniegti projektā izvirzītie mērķi</t>
  </si>
  <si>
    <r>
      <t xml:space="preserve">Sniegts atbalsts bērnu pieskatīšanas pakalpojumu iegādei:
-veicināta darba un ģimenes dzīves līdzsvarošana un vienlīdzības iespējas visām ģimenēm un atbalstu saņēmuši bērni no pusotra gada vecuma līdz pamatizglītības ieguves uzsākšanai;
-bērni saņēmuši pirmsskolas izglītības pakalpojumus vismaz vienu līdz trīs gadus.
</t>
    </r>
    <r>
      <rPr>
        <i/>
        <sz val="8.5"/>
        <rFont val="Trebuchet MS"/>
        <family val="2"/>
        <charset val="186"/>
      </rPr>
      <t>Eiropas Savienības kohēzijas politikas programmas 2021.-2027. gadam 4.3.6. specifiskā atbalsta mērķa “Veicināt nabadzības vai sociālās atstumtības riskam pakļauto cilvēku, tostarp vistrūcīgāko un bērnu, sociālo integrāciju” 4.3.6.6. pasākuma “Bērnu pieskatīšanas pakalpojumi” ietvaros.</t>
    </r>
  </si>
  <si>
    <t xml:space="preserve">2. pielikums Jūrmalas domes                                                                                                                                                                                           
2024. gada 10. aprīļa lēmumam Nr. 137                                                                                                                                                                                             
(protokols Nr. 5, 1. punkts)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</si>
</sst>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4" x14ac:knownFonts="1">
    <font>
      <sz val="10"/>
      <color rgb="FF000000"/>
      <name val="Times New Roman"/>
      <charset val="204"/>
    </font>
    <font>
      <b/>
      <sz val="14"/>
      <name val="Tahoma"/>
      <family val="2"/>
      <charset val="186"/>
    </font>
    <font>
      <b/>
      <sz val="8.5"/>
      <name val="Tahoma"/>
      <family val="2"/>
      <charset val="186"/>
    </font>
    <font>
      <sz val="8.5"/>
      <name val="Trebuchet MS"/>
      <family val="2"/>
      <charset val="186"/>
    </font>
    <font>
      <sz val="9"/>
      <name val="Trebuchet MS"/>
      <family val="2"/>
      <charset val="186"/>
    </font>
    <font>
      <b/>
      <sz val="8.5"/>
      <name val="Tahoma"/>
      <family val="2"/>
    </font>
    <font>
      <sz val="8.5"/>
      <name val="Trebuchet MS"/>
      <family val="2"/>
    </font>
    <font>
      <i/>
      <sz val="8.5"/>
      <name val="Trebuchet MS"/>
      <family val="2"/>
    </font>
    <font>
      <vertAlign val="subscript"/>
      <sz val="8.5"/>
      <name val="Trebuchet MS"/>
      <family val="2"/>
    </font>
    <font>
      <vertAlign val="superscript"/>
      <sz val="5"/>
      <name val="Trebuchet MS"/>
      <family val="2"/>
    </font>
    <font>
      <sz val="9"/>
      <name val="Trebuchet MS"/>
      <family val="2"/>
    </font>
    <font>
      <sz val="10"/>
      <name val="Times New Roman"/>
      <family val="1"/>
      <charset val="186"/>
    </font>
    <font>
      <sz val="9.35"/>
      <name val="Trebuchet MS"/>
      <family val="2"/>
      <charset val="186"/>
    </font>
    <font>
      <sz val="10"/>
      <name val="Trebuchet MS"/>
      <family val="2"/>
      <charset val="186"/>
    </font>
    <font>
      <strike/>
      <sz val="8.5"/>
      <name val="Trebuchet MS"/>
      <family val="2"/>
      <charset val="186"/>
    </font>
    <font>
      <i/>
      <sz val="8.5"/>
      <name val="Trebuchet MS"/>
      <family val="2"/>
      <charset val="186"/>
    </font>
    <font>
      <sz val="8.5"/>
      <name val="Tahoma"/>
      <family val="2"/>
      <charset val="186"/>
    </font>
    <font>
      <sz val="8.5"/>
      <name val="Times New Roman"/>
      <family val="1"/>
      <charset val="186"/>
    </font>
    <font>
      <u/>
      <sz val="8.5"/>
      <name val="Trebuchet MS"/>
      <family val="2"/>
      <charset val="186"/>
    </font>
    <font>
      <sz val="10"/>
      <name val="Tahoma"/>
      <family val="2"/>
      <charset val="186"/>
    </font>
    <font>
      <vertAlign val="subscript"/>
      <sz val="8.5"/>
      <name val="Trebuchet MS"/>
      <family val="2"/>
      <charset val="186"/>
    </font>
    <font>
      <vertAlign val="superscript"/>
      <sz val="8.5"/>
      <name val="Trebuchet MS"/>
      <family val="2"/>
      <charset val="186"/>
    </font>
    <font>
      <sz val="8"/>
      <name val="Trebuchet MS"/>
      <family val="2"/>
      <charset val="186"/>
    </font>
    <font>
      <i/>
      <sz val="8"/>
      <name val="Trebuchet MS"/>
      <family val="2"/>
      <charset val="186"/>
    </font>
  </fonts>
  <fills count="34">
    <fill>
      <patternFill patternType="none"/>
    </fill>
    <fill>
      <patternFill patternType="gray125"/>
    </fill>
    <fill>
      <patternFill patternType="solid">
        <fgColor rgb="FF94D621"/>
      </patternFill>
    </fill>
    <fill>
      <patternFill patternType="solid">
        <fgColor rgb="FFEDEDED"/>
      </patternFill>
    </fill>
    <fill>
      <patternFill patternType="solid">
        <fgColor rgb="FFEFF9DE"/>
      </patternFill>
    </fill>
    <fill>
      <patternFill patternType="solid">
        <fgColor rgb="FFDCDDDE"/>
      </patternFill>
    </fill>
    <fill>
      <patternFill patternType="solid">
        <fgColor rgb="FFFEF9D9"/>
      </patternFill>
    </fill>
    <fill>
      <patternFill patternType="solid">
        <fgColor rgb="FF5F76FF"/>
      </patternFill>
    </fill>
    <fill>
      <patternFill patternType="solid">
        <fgColor rgb="FFEFF1FF"/>
      </patternFill>
    </fill>
    <fill>
      <patternFill patternType="solid">
        <fgColor rgb="FFECE9FB"/>
      </patternFill>
    </fill>
    <fill>
      <patternFill patternType="solid">
        <fgColor rgb="FF97D5FF"/>
      </patternFill>
    </fill>
    <fill>
      <patternFill patternType="solid">
        <fgColor rgb="FFE0F3FF"/>
      </patternFill>
    </fill>
    <fill>
      <patternFill patternType="solid">
        <fgColor rgb="FFE5F5FF"/>
      </patternFill>
    </fill>
    <fill>
      <patternFill patternType="solid">
        <fgColor rgb="FFFF7E94"/>
      </patternFill>
    </fill>
    <fill>
      <patternFill patternType="solid">
        <fgColor rgb="FFFFECEF"/>
      </patternFill>
    </fill>
    <fill>
      <patternFill patternType="solid">
        <fgColor rgb="FFFFF2F4"/>
      </patternFill>
    </fill>
    <fill>
      <patternFill patternType="solid">
        <fgColor rgb="FFF7F3EE"/>
      </patternFill>
    </fill>
    <fill>
      <patternFill patternType="solid">
        <fgColor rgb="FFEDEDED"/>
        <bgColor indexed="64"/>
      </patternFill>
    </fill>
    <fill>
      <patternFill patternType="solid">
        <fgColor rgb="FFAF8551"/>
        <bgColor indexed="64"/>
      </patternFill>
    </fill>
    <fill>
      <patternFill patternType="solid">
        <fgColor rgb="FFF7F3EE"/>
        <bgColor indexed="64"/>
      </patternFill>
    </fill>
    <fill>
      <patternFill patternType="solid">
        <fgColor rgb="FFFEF9D9"/>
        <bgColor indexed="64"/>
      </patternFill>
    </fill>
    <fill>
      <patternFill patternType="solid">
        <fgColor rgb="FFFBD900"/>
        <bgColor indexed="64"/>
      </patternFill>
    </fill>
    <fill>
      <patternFill patternType="solid">
        <fgColor rgb="FFEFF1FF"/>
        <bgColor indexed="64"/>
      </patternFill>
    </fill>
    <fill>
      <patternFill patternType="solid">
        <fgColor rgb="FF7D6EE5"/>
        <bgColor indexed="64"/>
      </patternFill>
    </fill>
    <fill>
      <patternFill patternType="solid">
        <fgColor rgb="FFECE9FB"/>
        <bgColor indexed="64"/>
      </patternFill>
    </fill>
    <fill>
      <patternFill patternType="solid">
        <fgColor rgb="FFEFF9DE"/>
        <bgColor indexed="64"/>
      </patternFill>
    </fill>
    <fill>
      <patternFill patternType="solid">
        <fgColor theme="9" tint="0.39997558519241921"/>
        <bgColor indexed="64"/>
      </patternFill>
    </fill>
    <fill>
      <patternFill patternType="solid">
        <fgColor rgb="FFDCDDDE"/>
        <bgColor indexed="64"/>
      </patternFill>
    </fill>
    <fill>
      <patternFill patternType="solid">
        <fgColor rgb="FFFBD900"/>
      </patternFill>
    </fill>
    <fill>
      <patternFill patternType="solid">
        <fgColor theme="0"/>
        <bgColor indexed="64"/>
      </patternFill>
    </fill>
    <fill>
      <patternFill patternType="solid">
        <fgColor rgb="FF7D6EE5"/>
      </patternFill>
    </fill>
    <fill>
      <patternFill patternType="solid">
        <fgColor rgb="FFE0F3FF"/>
        <bgColor indexed="64"/>
      </patternFill>
    </fill>
    <fill>
      <patternFill patternType="solid">
        <fgColor rgb="FFFFECEF"/>
        <bgColor indexed="64"/>
      </patternFill>
    </fill>
    <fill>
      <patternFill patternType="solid">
        <fgColor rgb="FFAF855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F8551"/>
      </left>
      <right style="thin">
        <color rgb="FFAF8551"/>
      </right>
      <top style="thin">
        <color rgb="FFAF8551"/>
      </top>
      <bottom style="thin">
        <color rgb="FFAF855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23">
    <xf numFmtId="0" fontId="0" fillId="0" borderId="0" xfId="0" applyAlignment="1">
      <alignment horizontal="left" vertical="top"/>
    </xf>
    <xf numFmtId="0" fontId="3"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3" fillId="0" borderId="1" xfId="0" applyFont="1" applyBorder="1" applyAlignment="1">
      <alignment horizontal="justify" vertical="top" wrapText="1"/>
    </xf>
    <xf numFmtId="0" fontId="11" fillId="0" borderId="0" xfId="0" applyFont="1" applyAlignment="1">
      <alignment horizontal="left" vertical="top"/>
    </xf>
    <xf numFmtId="0" fontId="11" fillId="17" borderId="1" xfId="0" applyFont="1" applyFill="1" applyBorder="1" applyAlignment="1">
      <alignment vertical="top" wrapText="1"/>
    </xf>
    <xf numFmtId="0" fontId="11" fillId="3" borderId="1" xfId="0" applyFont="1" applyFill="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1" xfId="0" applyFont="1" applyBorder="1" applyAlignment="1">
      <alignment horizontal="justify" vertical="top" wrapText="1"/>
    </xf>
    <xf numFmtId="0" fontId="11" fillId="0" borderId="1" xfId="0" applyFont="1" applyBorder="1" applyAlignment="1">
      <alignment horizontal="left" vertical="top" wrapText="1"/>
    </xf>
    <xf numFmtId="0" fontId="13" fillId="0" borderId="1" xfId="0" applyFont="1" applyBorder="1" applyAlignment="1">
      <alignment horizontal="justify" vertical="top" wrapText="1"/>
    </xf>
    <xf numFmtId="0" fontId="11" fillId="0" borderId="0" xfId="0" applyFont="1" applyAlignment="1">
      <alignment horizontal="justify" vertical="top"/>
    </xf>
    <xf numFmtId="0" fontId="3" fillId="24" borderId="1" xfId="0" applyFont="1" applyFill="1" applyBorder="1" applyAlignment="1">
      <alignment horizontal="left" vertical="top" wrapText="1"/>
    </xf>
    <xf numFmtId="0" fontId="3" fillId="25"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14" fillId="0" borderId="1" xfId="0" applyFont="1" applyBorder="1" applyAlignment="1">
      <alignment horizontal="justify" vertical="top" wrapText="1"/>
    </xf>
    <xf numFmtId="0" fontId="2" fillId="5" borderId="1" xfId="0" applyFont="1" applyFill="1" applyBorder="1" applyAlignment="1">
      <alignment horizontal="left" vertical="top" wrapText="1"/>
    </xf>
    <xf numFmtId="4" fontId="3" fillId="0" borderId="1" xfId="0" applyNumberFormat="1" applyFont="1" applyBorder="1" applyAlignment="1">
      <alignment horizontal="left" vertical="top" wrapText="1"/>
    </xf>
    <xf numFmtId="0" fontId="11" fillId="7" borderId="1" xfId="0" applyFont="1" applyFill="1" applyBorder="1" applyAlignment="1">
      <alignment horizontal="left" vertical="top" wrapText="1"/>
    </xf>
    <xf numFmtId="4" fontId="3" fillId="0" borderId="1" xfId="0" applyNumberFormat="1" applyFont="1" applyBorder="1" applyAlignment="1">
      <alignment horizontal="center" vertical="top" wrapText="1"/>
    </xf>
    <xf numFmtId="0" fontId="2" fillId="11" borderId="1" xfId="0" applyFont="1" applyFill="1" applyBorder="1" applyAlignment="1">
      <alignment horizontal="left" vertical="top" wrapText="1"/>
    </xf>
    <xf numFmtId="0" fontId="11" fillId="0" borderId="0" xfId="0" applyFont="1" applyAlignment="1">
      <alignment horizontal="right" vertical="top" wrapText="1"/>
    </xf>
    <xf numFmtId="0" fontId="2" fillId="0" borderId="1" xfId="0" applyFont="1" applyBorder="1" applyAlignment="1">
      <alignment horizontal="left" vertical="top" wrapText="1"/>
    </xf>
    <xf numFmtId="4" fontId="11" fillId="0" borderId="0" xfId="0" applyNumberFormat="1" applyFont="1" applyAlignment="1">
      <alignment horizontal="center" vertical="top"/>
    </xf>
    <xf numFmtId="0" fontId="16" fillId="3" borderId="1" xfId="0" applyFont="1" applyFill="1" applyBorder="1" applyAlignment="1">
      <alignment horizontal="left"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left" vertical="top" wrapText="1"/>
    </xf>
    <xf numFmtId="0" fontId="2" fillId="0" borderId="1" xfId="0" applyFont="1" applyBorder="1" applyAlignment="1">
      <alignment vertical="top" wrapText="1"/>
    </xf>
    <xf numFmtId="4" fontId="2" fillId="0" borderId="1" xfId="0" applyNumberFormat="1" applyFont="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left" vertical="top" wrapText="1"/>
    </xf>
    <xf numFmtId="4" fontId="2" fillId="25" borderId="1" xfId="0" applyNumberFormat="1" applyFont="1" applyFill="1" applyBorder="1" applyAlignment="1">
      <alignment horizontal="left" vertical="top" wrapText="1"/>
    </xf>
    <xf numFmtId="4" fontId="2" fillId="4" borderId="1" xfId="0" applyNumberFormat="1" applyFont="1" applyFill="1" applyBorder="1" applyAlignment="1">
      <alignment horizontal="center" vertical="top" wrapText="1"/>
    </xf>
    <xf numFmtId="0" fontId="2" fillId="5" borderId="1" xfId="0" applyFont="1" applyFill="1" applyBorder="1" applyAlignment="1">
      <alignment vertical="top" wrapText="1"/>
    </xf>
    <xf numFmtId="0" fontId="2" fillId="5" borderId="1" xfId="0" applyFont="1" applyFill="1" applyBorder="1" applyAlignment="1">
      <alignment horizontal="center" vertical="top" wrapText="1"/>
    </xf>
    <xf numFmtId="4" fontId="2" fillId="5" borderId="1" xfId="0" applyNumberFormat="1" applyFont="1" applyFill="1" applyBorder="1" applyAlignment="1">
      <alignment horizontal="left" vertical="top" wrapText="1"/>
    </xf>
    <xf numFmtId="4" fontId="2" fillId="27" borderId="1" xfId="0" applyNumberFormat="1" applyFont="1" applyFill="1" applyBorder="1" applyAlignment="1">
      <alignment horizontal="left" vertical="top" wrapText="1"/>
    </xf>
    <xf numFmtId="4" fontId="2" fillId="5"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17" fillId="0" borderId="1" xfId="0" applyFont="1" applyBorder="1" applyAlignment="1">
      <alignment horizontal="left" vertical="top"/>
    </xf>
    <xf numFmtId="0" fontId="17" fillId="0" borderId="0" xfId="0" applyFont="1" applyAlignment="1">
      <alignment horizontal="left" vertical="top"/>
    </xf>
    <xf numFmtId="0" fontId="19" fillId="0" borderId="1" xfId="0" applyFont="1" applyBorder="1" applyAlignment="1">
      <alignment horizontal="left" vertical="top"/>
    </xf>
    <xf numFmtId="0" fontId="19" fillId="0" borderId="0" xfId="0" applyFont="1" applyAlignment="1">
      <alignment horizontal="left" vertical="top"/>
    </xf>
    <xf numFmtId="0" fontId="3" fillId="0" borderId="1" xfId="0" applyFont="1" applyBorder="1" applyAlignment="1">
      <alignment horizontal="left" vertical="top"/>
    </xf>
    <xf numFmtId="0" fontId="3" fillId="0" borderId="0" xfId="0" applyFont="1" applyAlignment="1">
      <alignment horizontal="left" vertical="top"/>
    </xf>
    <xf numFmtId="0" fontId="2" fillId="20" borderId="1" xfId="0" applyFont="1" applyFill="1" applyBorder="1" applyAlignment="1">
      <alignment vertical="top" wrapText="1"/>
    </xf>
    <xf numFmtId="0" fontId="2" fillId="20" borderId="1" xfId="0" applyFont="1" applyFill="1" applyBorder="1" applyAlignment="1">
      <alignment horizontal="center" vertical="top" wrapText="1"/>
    </xf>
    <xf numFmtId="4" fontId="2" fillId="20" borderId="1" xfId="0" applyNumberFormat="1" applyFont="1" applyFill="1" applyBorder="1" applyAlignment="1">
      <alignment horizontal="left" vertical="top" wrapText="1"/>
    </xf>
    <xf numFmtId="4" fontId="2" fillId="20" borderId="1" xfId="0" applyNumberFormat="1" applyFont="1" applyFill="1" applyBorder="1" applyAlignment="1">
      <alignment horizontal="center" vertical="top" wrapText="1"/>
    </xf>
    <xf numFmtId="0" fontId="16" fillId="0" borderId="1" xfId="0" applyFont="1" applyBorder="1" applyAlignment="1">
      <alignment horizontal="left" vertical="top"/>
    </xf>
    <xf numFmtId="0" fontId="16" fillId="0" borderId="0" xfId="0" applyFont="1" applyAlignment="1">
      <alignment horizontal="left" vertical="top"/>
    </xf>
    <xf numFmtId="4" fontId="3" fillId="29" borderId="1" xfId="0" applyNumberFormat="1" applyFont="1" applyFill="1" applyBorder="1" applyAlignment="1">
      <alignment horizontal="left" vertical="top" wrapText="1"/>
    </xf>
    <xf numFmtId="0" fontId="3" fillId="6" borderId="2" xfId="0" applyFont="1" applyFill="1" applyBorder="1" applyAlignment="1">
      <alignment horizontal="left" vertical="top" wrapText="1"/>
    </xf>
    <xf numFmtId="0" fontId="2" fillId="22" borderId="1" xfId="0" applyFont="1" applyFill="1" applyBorder="1" applyAlignment="1">
      <alignment vertical="top" wrapText="1"/>
    </xf>
    <xf numFmtId="4" fontId="2" fillId="22" borderId="1" xfId="0" applyNumberFormat="1" applyFont="1" applyFill="1" applyBorder="1" applyAlignment="1">
      <alignment horizontal="left" vertical="top" wrapText="1"/>
    </xf>
    <xf numFmtId="4" fontId="2" fillId="22" borderId="1" xfId="0" applyNumberFormat="1" applyFont="1" applyFill="1" applyBorder="1" applyAlignment="1">
      <alignment horizontal="center" vertical="top" wrapText="1"/>
    </xf>
    <xf numFmtId="0" fontId="2" fillId="22" borderId="1" xfId="0" applyFont="1" applyFill="1" applyBorder="1" applyAlignment="1">
      <alignment horizontal="center" vertical="top" wrapText="1"/>
    </xf>
    <xf numFmtId="0" fontId="2" fillId="24" borderId="1" xfId="0" applyFont="1" applyFill="1" applyBorder="1" applyAlignment="1">
      <alignment vertical="top" wrapText="1"/>
    </xf>
    <xf numFmtId="4" fontId="2" fillId="24" borderId="1" xfId="0" applyNumberFormat="1" applyFont="1" applyFill="1" applyBorder="1" applyAlignment="1">
      <alignment horizontal="left" vertical="top" wrapText="1"/>
    </xf>
    <xf numFmtId="4" fontId="2" fillId="24" borderId="1" xfId="0" applyNumberFormat="1" applyFont="1" applyFill="1" applyBorder="1" applyAlignment="1">
      <alignment horizontal="center" vertical="top" wrapText="1"/>
    </xf>
    <xf numFmtId="0" fontId="2" fillId="24" borderId="1" xfId="0" applyFont="1" applyFill="1" applyBorder="1" applyAlignment="1">
      <alignment horizontal="center" vertical="top" wrapText="1"/>
    </xf>
    <xf numFmtId="0" fontId="3" fillId="9" borderId="4" xfId="0" applyFont="1" applyFill="1" applyBorder="1" applyAlignment="1">
      <alignment horizontal="left" vertical="top" wrapText="1"/>
    </xf>
    <xf numFmtId="164" fontId="3" fillId="0" borderId="0" xfId="0" applyNumberFormat="1" applyFont="1" applyAlignment="1">
      <alignment horizontal="left" vertical="top"/>
    </xf>
    <xf numFmtId="0" fontId="3" fillId="0" borderId="4" xfId="0" applyFont="1" applyBorder="1" applyAlignment="1">
      <alignment horizontal="justify" vertical="top" wrapText="1"/>
    </xf>
    <xf numFmtId="4" fontId="3" fillId="0" borderId="0" xfId="0" applyNumberFormat="1" applyFont="1" applyAlignment="1">
      <alignment horizontal="left" vertical="top"/>
    </xf>
    <xf numFmtId="0" fontId="2" fillId="11" borderId="1" xfId="0" applyFont="1" applyFill="1" applyBorder="1" applyAlignment="1">
      <alignment horizontal="center" vertical="top" wrapText="1"/>
    </xf>
    <xf numFmtId="4" fontId="2" fillId="11" borderId="1" xfId="0" applyNumberFormat="1" applyFont="1" applyFill="1" applyBorder="1" applyAlignment="1">
      <alignment horizontal="left" vertical="top" wrapText="1"/>
    </xf>
    <xf numFmtId="0" fontId="2" fillId="11" borderId="1" xfId="0" applyFont="1" applyFill="1" applyBorder="1" applyAlignment="1">
      <alignment vertical="top" wrapText="1"/>
    </xf>
    <xf numFmtId="4" fontId="2" fillId="31" borderId="1" xfId="0" applyNumberFormat="1" applyFont="1" applyFill="1" applyBorder="1" applyAlignment="1">
      <alignment horizontal="left" vertical="top" wrapText="1"/>
    </xf>
    <xf numFmtId="4" fontId="2" fillId="11" borderId="1" xfId="0" applyNumberFormat="1" applyFont="1" applyFill="1" applyBorder="1" applyAlignment="1">
      <alignment horizontal="center" vertical="top" wrapText="1"/>
    </xf>
    <xf numFmtId="0" fontId="3" fillId="12" borderId="4" xfId="0" applyFont="1" applyFill="1" applyBorder="1" applyAlignment="1">
      <alignment horizontal="left" vertical="top" wrapText="1"/>
    </xf>
    <xf numFmtId="0" fontId="3" fillId="29" borderId="1" xfId="0" applyFont="1" applyFill="1" applyBorder="1" applyAlignment="1">
      <alignment horizontal="left" vertical="top" wrapText="1"/>
    </xf>
    <xf numFmtId="0" fontId="3" fillId="29" borderId="1" xfId="0" applyFont="1" applyFill="1" applyBorder="1" applyAlignment="1">
      <alignment horizontal="justify" vertical="top" wrapText="1"/>
    </xf>
    <xf numFmtId="0" fontId="2" fillId="14" borderId="1" xfId="0" applyFont="1" applyFill="1" applyBorder="1" applyAlignment="1">
      <alignment vertical="top" wrapText="1"/>
    </xf>
    <xf numFmtId="0" fontId="2" fillId="14" borderId="1" xfId="0" applyFont="1" applyFill="1" applyBorder="1" applyAlignment="1">
      <alignment horizontal="center" vertical="top" wrapText="1"/>
    </xf>
    <xf numFmtId="4" fontId="2" fillId="14" borderId="1" xfId="0" applyNumberFormat="1" applyFont="1" applyFill="1" applyBorder="1" applyAlignment="1">
      <alignment horizontal="left" vertical="top" wrapText="1"/>
    </xf>
    <xf numFmtId="4" fontId="2" fillId="32" borderId="1" xfId="0" applyNumberFormat="1" applyFont="1" applyFill="1" applyBorder="1" applyAlignment="1">
      <alignment horizontal="left" vertical="top" wrapText="1"/>
    </xf>
    <xf numFmtId="4" fontId="2" fillId="14" borderId="1" xfId="0" applyNumberFormat="1" applyFont="1" applyFill="1" applyBorder="1" applyAlignment="1">
      <alignment horizontal="center" vertical="top" wrapText="1"/>
    </xf>
    <xf numFmtId="0" fontId="2" fillId="19" borderId="1" xfId="0" applyFont="1" applyFill="1" applyBorder="1" applyAlignment="1">
      <alignment horizontal="left" vertical="top" wrapText="1"/>
    </xf>
    <xf numFmtId="0" fontId="2" fillId="19" borderId="1" xfId="0" applyFont="1" applyFill="1" applyBorder="1" applyAlignment="1">
      <alignment horizontal="center" vertical="top" wrapText="1"/>
    </xf>
    <xf numFmtId="4" fontId="2" fillId="19" borderId="1" xfId="0" applyNumberFormat="1" applyFont="1" applyFill="1" applyBorder="1" applyAlignment="1">
      <alignment horizontal="left" vertical="top" wrapText="1"/>
    </xf>
    <xf numFmtId="0" fontId="2" fillId="19" borderId="1" xfId="0" applyFont="1" applyFill="1" applyBorder="1" applyAlignment="1">
      <alignment vertical="top" wrapText="1"/>
    </xf>
    <xf numFmtId="4" fontId="2" fillId="19" borderId="1" xfId="0" applyNumberFormat="1" applyFont="1" applyFill="1" applyBorder="1" applyAlignment="1">
      <alignment horizontal="center" vertical="top" wrapText="1"/>
    </xf>
    <xf numFmtId="0" fontId="3" fillId="19" borderId="1" xfId="0" applyFont="1" applyFill="1" applyBorder="1" applyAlignment="1">
      <alignment horizontal="left" vertical="top" wrapText="1"/>
    </xf>
    <xf numFmtId="0" fontId="16" fillId="0" borderId="1" xfId="0" applyFont="1" applyBorder="1" applyAlignment="1">
      <alignment horizontal="justify" vertical="top" wrapText="1"/>
    </xf>
    <xf numFmtId="0" fontId="3" fillId="0" borderId="8" xfId="0" applyFont="1" applyBorder="1" applyAlignment="1">
      <alignment horizontal="left" vertical="top" wrapText="1"/>
    </xf>
    <xf numFmtId="0" fontId="16" fillId="0" borderId="1" xfId="0" applyFont="1" applyBorder="1" applyAlignment="1">
      <alignment horizontal="left" vertical="top" wrapText="1"/>
    </xf>
    <xf numFmtId="0" fontId="6" fillId="0" borderId="1" xfId="0" applyFont="1" applyBorder="1" applyAlignment="1">
      <alignment horizontal="justify" vertical="top" wrapText="1"/>
    </xf>
    <xf numFmtId="0" fontId="6" fillId="0" borderId="1" xfId="0" applyFont="1" applyBorder="1" applyAlignment="1">
      <alignment horizontal="left" vertical="top" wrapText="1"/>
    </xf>
    <xf numFmtId="0" fontId="5" fillId="3" borderId="1" xfId="0" applyFont="1" applyFill="1" applyBorder="1" applyAlignment="1">
      <alignment horizontal="justify" vertical="top" wrapText="1"/>
    </xf>
    <xf numFmtId="4" fontId="3" fillId="0" borderId="2" xfId="0" applyNumberFormat="1" applyFont="1" applyBorder="1" applyAlignment="1">
      <alignment horizontal="left" vertical="top" shrinkToFit="1"/>
    </xf>
    <xf numFmtId="4" fontId="3" fillId="0" borderId="4" xfId="0" applyNumberFormat="1" applyFont="1" applyBorder="1" applyAlignment="1">
      <alignment horizontal="left" vertical="top" shrinkToFit="1"/>
    </xf>
    <xf numFmtId="4" fontId="3" fillId="0" borderId="2" xfId="0" applyNumberFormat="1" applyFont="1" applyBorder="1" applyAlignment="1">
      <alignment horizontal="left" vertical="top" wrapText="1"/>
    </xf>
    <xf numFmtId="4" fontId="3" fillId="0" borderId="4" xfId="0" applyNumberFormat="1" applyFont="1" applyBorder="1" applyAlignment="1">
      <alignment horizontal="left" vertical="top" wrapText="1"/>
    </xf>
    <xf numFmtId="0" fontId="11" fillId="0" borderId="15" xfId="0" applyFont="1" applyBorder="1" applyAlignment="1">
      <alignment horizontal="right" vertical="top" wrapText="1"/>
    </xf>
    <xf numFmtId="0" fontId="11" fillId="0" borderId="15" xfId="0" applyFont="1" applyBorder="1" applyAlignment="1">
      <alignment horizontal="right" vertical="top"/>
    </xf>
    <xf numFmtId="0" fontId="2" fillId="8" borderId="2"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8" borderId="4" xfId="0" applyFont="1" applyFill="1" applyBorder="1" applyAlignment="1">
      <alignment horizontal="left" vertical="top" wrapText="1"/>
    </xf>
    <xf numFmtId="0" fontId="2" fillId="19" borderId="2" xfId="0" applyFont="1" applyFill="1" applyBorder="1" applyAlignment="1">
      <alignment horizontal="left" vertical="top" wrapText="1"/>
    </xf>
    <xf numFmtId="0" fontId="2" fillId="19" borderId="3" xfId="0" applyFont="1" applyFill="1" applyBorder="1" applyAlignment="1">
      <alignment horizontal="left" vertical="top" wrapText="1"/>
    </xf>
    <xf numFmtId="0" fontId="2" fillId="19" borderId="4" xfId="0" applyFont="1" applyFill="1" applyBorder="1" applyAlignment="1">
      <alignment horizontal="left" vertical="top" wrapText="1"/>
    </xf>
    <xf numFmtId="0" fontId="11" fillId="18" borderId="5" xfId="0" applyFont="1" applyFill="1" applyBorder="1" applyAlignment="1">
      <alignment horizontal="center" vertical="top" wrapText="1"/>
    </xf>
    <xf numFmtId="0" fontId="11" fillId="18" borderId="6" xfId="0" applyFont="1" applyFill="1" applyBorder="1" applyAlignment="1">
      <alignment horizontal="center" vertical="top" wrapText="1"/>
    </xf>
    <xf numFmtId="0" fontId="11" fillId="18" borderId="7" xfId="0" applyFont="1" applyFill="1" applyBorder="1" applyAlignment="1">
      <alignment horizontal="center" vertical="top" wrapText="1"/>
    </xf>
    <xf numFmtId="0" fontId="11" fillId="23" borderId="5" xfId="0" applyFont="1" applyFill="1" applyBorder="1" applyAlignment="1">
      <alignment horizontal="center" vertical="top" wrapText="1"/>
    </xf>
    <xf numFmtId="0" fontId="11" fillId="23" borderId="6" xfId="0" applyFont="1" applyFill="1" applyBorder="1" applyAlignment="1">
      <alignment horizontal="center" vertical="top" wrapText="1"/>
    </xf>
    <xf numFmtId="0" fontId="11" fillId="23" borderId="7" xfId="0" applyFont="1" applyFill="1" applyBorder="1" applyAlignment="1">
      <alignment horizontal="center" vertical="top" wrapText="1"/>
    </xf>
    <xf numFmtId="4" fontId="3" fillId="0" borderId="1" xfId="0" applyNumberFormat="1" applyFont="1" applyBorder="1" applyAlignment="1">
      <alignment horizontal="left" vertical="top" shrinkToFit="1"/>
    </xf>
    <xf numFmtId="0" fontId="2" fillId="5" borderId="1" xfId="0" applyFont="1" applyFill="1" applyBorder="1" applyAlignment="1">
      <alignment horizontal="left" vertical="top" wrapText="1"/>
    </xf>
    <xf numFmtId="4" fontId="3" fillId="0" borderId="1" xfId="0" applyNumberFormat="1" applyFont="1" applyBorder="1" applyAlignment="1">
      <alignment horizontal="center" vertical="top" shrinkToFit="1"/>
    </xf>
    <xf numFmtId="4" fontId="3" fillId="0" borderId="1" xfId="0" applyNumberFormat="1" applyFont="1" applyBorder="1" applyAlignment="1">
      <alignment horizontal="left" vertical="top" wrapText="1"/>
    </xf>
    <xf numFmtId="0" fontId="1" fillId="0" borderId="1" xfId="0" applyFont="1" applyBorder="1" applyAlignment="1">
      <alignment horizontal="left" vertical="top" wrapText="1" indent="2"/>
    </xf>
    <xf numFmtId="0" fontId="2"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11" fillId="2" borderId="5"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4" fontId="3" fillId="0" borderId="1" xfId="0" applyNumberFormat="1" applyFont="1" applyBorder="1" applyAlignment="1">
      <alignment horizontal="center"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4" fontId="3" fillId="0" borderId="2" xfId="0" applyNumberFormat="1" applyFont="1" applyBorder="1" applyAlignment="1">
      <alignment horizontal="center" vertical="top" shrinkToFit="1"/>
    </xf>
    <xf numFmtId="4" fontId="3" fillId="0" borderId="4" xfId="0" applyNumberFormat="1" applyFont="1" applyBorder="1" applyAlignment="1">
      <alignment horizontal="center" vertical="top" shrinkToFit="1"/>
    </xf>
    <xf numFmtId="0" fontId="11" fillId="21" borderId="5" xfId="0" applyFont="1" applyFill="1" applyBorder="1" applyAlignment="1">
      <alignment horizontal="center" vertical="top" wrapText="1"/>
    </xf>
    <xf numFmtId="0" fontId="11" fillId="21" borderId="6" xfId="0" applyFont="1" applyFill="1" applyBorder="1" applyAlignment="1">
      <alignment horizontal="center" vertical="top" wrapText="1"/>
    </xf>
    <xf numFmtId="0" fontId="11" fillId="21" borderId="7" xfId="0" applyFont="1" applyFill="1" applyBorder="1" applyAlignment="1">
      <alignment horizontal="center" vertical="top" wrapText="1"/>
    </xf>
    <xf numFmtId="0" fontId="2" fillId="20" borderId="2" xfId="0" applyFont="1" applyFill="1" applyBorder="1" applyAlignment="1">
      <alignment horizontal="left" vertical="top" wrapText="1"/>
    </xf>
    <xf numFmtId="0" fontId="2" fillId="20" borderId="3" xfId="0" applyFont="1" applyFill="1" applyBorder="1" applyAlignment="1">
      <alignment horizontal="left" vertical="top" wrapText="1"/>
    </xf>
    <xf numFmtId="0" fontId="2" fillId="20" borderId="4" xfId="0" applyFont="1" applyFill="1" applyBorder="1" applyAlignment="1">
      <alignment horizontal="left" vertical="top" wrapText="1"/>
    </xf>
    <xf numFmtId="0" fontId="11" fillId="7" borderId="1" xfId="0" applyFont="1" applyFill="1" applyBorder="1" applyAlignment="1">
      <alignment horizontal="left" vertical="top" wrapText="1"/>
    </xf>
    <xf numFmtId="0" fontId="4" fillId="0" borderId="1" xfId="0" applyFont="1" applyBorder="1" applyAlignment="1">
      <alignment horizontal="left" vertical="top" wrapText="1" indent="4"/>
    </xf>
    <xf numFmtId="0" fontId="11" fillId="13" borderId="5" xfId="0" applyFont="1" applyFill="1" applyBorder="1" applyAlignment="1">
      <alignment horizontal="center" vertical="top" wrapText="1"/>
    </xf>
    <xf numFmtId="0" fontId="11" fillId="13" borderId="6" xfId="0" applyFont="1" applyFill="1" applyBorder="1" applyAlignment="1">
      <alignment horizontal="center" vertical="top" wrapText="1"/>
    </xf>
    <xf numFmtId="0" fontId="11" fillId="13" borderId="7" xfId="0" applyFont="1" applyFill="1" applyBorder="1" applyAlignment="1">
      <alignment horizontal="center" vertical="top" wrapText="1"/>
    </xf>
    <xf numFmtId="0" fontId="2" fillId="11" borderId="1" xfId="0" applyFont="1" applyFill="1" applyBorder="1" applyAlignment="1">
      <alignment horizontal="left" vertical="top" wrapText="1"/>
    </xf>
    <xf numFmtId="0" fontId="11" fillId="10" borderId="5" xfId="0" applyFont="1" applyFill="1" applyBorder="1" applyAlignment="1">
      <alignment horizontal="center" vertical="top" wrapText="1"/>
    </xf>
    <xf numFmtId="0" fontId="11" fillId="10" borderId="6" xfId="0" applyFont="1" applyFill="1" applyBorder="1" applyAlignment="1">
      <alignment horizontal="center" vertical="top" wrapText="1"/>
    </xf>
    <xf numFmtId="0" fontId="11" fillId="10" borderId="7" xfId="0" applyFont="1" applyFill="1" applyBorder="1" applyAlignment="1">
      <alignment horizontal="center" vertical="top" wrapText="1"/>
    </xf>
    <xf numFmtId="0" fontId="2" fillId="14" borderId="1" xfId="0" applyFont="1" applyFill="1" applyBorder="1" applyAlignment="1">
      <alignment horizontal="left" vertical="top" wrapText="1"/>
    </xf>
    <xf numFmtId="4" fontId="16" fillId="0" borderId="2" xfId="0" applyNumberFormat="1" applyFont="1" applyBorder="1" applyAlignment="1">
      <alignment horizontal="center" vertical="top" wrapText="1"/>
    </xf>
    <xf numFmtId="4" fontId="16" fillId="0" borderId="4" xfId="0" applyNumberFormat="1" applyFont="1" applyBorder="1" applyAlignment="1">
      <alignment horizontal="center" vertical="top" wrapText="1"/>
    </xf>
    <xf numFmtId="0" fontId="2" fillId="22" borderId="1" xfId="0" applyFont="1" applyFill="1" applyBorder="1" applyAlignment="1">
      <alignment horizontal="left" vertical="top" wrapText="1"/>
    </xf>
    <xf numFmtId="4" fontId="2" fillId="5" borderId="2" xfId="0" applyNumberFormat="1" applyFont="1" applyFill="1" applyBorder="1" applyAlignment="1">
      <alignment horizontal="center" vertical="top" wrapText="1"/>
    </xf>
    <xf numFmtId="4" fontId="2" fillId="5" borderId="4" xfId="0" applyNumberFormat="1" applyFont="1" applyFill="1" applyBorder="1" applyAlignment="1">
      <alignment horizontal="center" vertical="top" wrapText="1"/>
    </xf>
    <xf numFmtId="0" fontId="22" fillId="0" borderId="1" xfId="0" applyFont="1" applyBorder="1" applyAlignment="1">
      <alignment horizontal="left" vertical="top" wrapText="1" indent="4"/>
    </xf>
    <xf numFmtId="0" fontId="11" fillId="33" borderId="1" xfId="0" applyFont="1" applyFill="1" applyBorder="1" applyAlignment="1">
      <alignment horizontal="center" vertical="top" wrapText="1"/>
    </xf>
    <xf numFmtId="4" fontId="2" fillId="19" borderId="2" xfId="0" applyNumberFormat="1" applyFont="1" applyFill="1" applyBorder="1" applyAlignment="1">
      <alignment horizontal="center" vertical="top" wrapText="1"/>
    </xf>
    <xf numFmtId="4" fontId="2" fillId="19" borderId="4" xfId="0" applyNumberFormat="1" applyFont="1" applyFill="1" applyBorder="1" applyAlignment="1">
      <alignment horizontal="center" vertical="top" wrapText="1"/>
    </xf>
    <xf numFmtId="0" fontId="11" fillId="13" borderId="1" xfId="0" applyFont="1" applyFill="1" applyBorder="1" applyAlignment="1">
      <alignment horizontal="center" vertical="top" wrapText="1"/>
    </xf>
    <xf numFmtId="0" fontId="2" fillId="14" borderId="2" xfId="0" applyFont="1" applyFill="1" applyBorder="1" applyAlignment="1">
      <alignment horizontal="left" vertical="top" wrapText="1"/>
    </xf>
    <xf numFmtId="0" fontId="2" fillId="14" borderId="4" xfId="0" applyFont="1" applyFill="1" applyBorder="1" applyAlignment="1">
      <alignment horizontal="left" vertical="top" wrapText="1"/>
    </xf>
    <xf numFmtId="4" fontId="2" fillId="14" borderId="2" xfId="0" applyNumberFormat="1" applyFont="1" applyFill="1" applyBorder="1" applyAlignment="1">
      <alignment horizontal="center" vertical="top" wrapText="1"/>
    </xf>
    <xf numFmtId="4" fontId="2" fillId="14" borderId="4"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4" fontId="3" fillId="29" borderId="1" xfId="0" applyNumberFormat="1" applyFont="1" applyFill="1" applyBorder="1" applyAlignment="1">
      <alignment horizontal="center" vertical="top" shrinkToFit="1"/>
    </xf>
    <xf numFmtId="4" fontId="3" fillId="29" borderId="2" xfId="0" applyNumberFormat="1" applyFont="1" applyFill="1" applyBorder="1" applyAlignment="1">
      <alignment horizontal="center" vertical="top" shrinkToFit="1"/>
    </xf>
    <xf numFmtId="4" fontId="3" fillId="29" borderId="4" xfId="0" applyNumberFormat="1" applyFont="1" applyFill="1" applyBorder="1" applyAlignment="1">
      <alignment horizontal="center" vertical="top" shrinkToFit="1"/>
    </xf>
    <xf numFmtId="0" fontId="3" fillId="0" borderId="2" xfId="0" applyFont="1" applyBorder="1" applyAlignment="1">
      <alignment horizontal="justify" vertical="top" wrapText="1"/>
    </xf>
    <xf numFmtId="0" fontId="3" fillId="0" borderId="4" xfId="0" applyFont="1" applyBorder="1" applyAlignment="1">
      <alignment horizontal="justify" vertical="top" wrapText="1"/>
    </xf>
    <xf numFmtId="0" fontId="2" fillId="11" borderId="3" xfId="0" applyFont="1" applyFill="1" applyBorder="1" applyAlignment="1">
      <alignment horizontal="left" vertical="top" wrapText="1"/>
    </xf>
    <xf numFmtId="0" fontId="2" fillId="11" borderId="4" xfId="0" applyFont="1" applyFill="1" applyBorder="1" applyAlignment="1">
      <alignment horizontal="left" vertical="top" wrapText="1"/>
    </xf>
    <xf numFmtId="4" fontId="2" fillId="11" borderId="2" xfId="0" applyNumberFormat="1" applyFont="1" applyFill="1" applyBorder="1" applyAlignment="1">
      <alignment horizontal="center" vertical="top" wrapText="1"/>
    </xf>
    <xf numFmtId="4" fontId="2" fillId="11" borderId="4" xfId="0" applyNumberFormat="1" applyFont="1" applyFill="1" applyBorder="1" applyAlignment="1">
      <alignment horizontal="center" vertical="top" wrapText="1"/>
    </xf>
    <xf numFmtId="0" fontId="3" fillId="0" borderId="2" xfId="0" applyFont="1" applyBorder="1" applyAlignment="1">
      <alignment horizontal="justify" vertical="justify" wrapText="1"/>
    </xf>
    <xf numFmtId="0" fontId="3" fillId="0" borderId="4" xfId="0" applyFont="1" applyBorder="1" applyAlignment="1">
      <alignment horizontal="justify" vertical="justify" wrapText="1"/>
    </xf>
    <xf numFmtId="0" fontId="11" fillId="30" borderId="1" xfId="0" applyFont="1" applyFill="1" applyBorder="1" applyAlignment="1">
      <alignment horizontal="center" vertical="top" wrapText="1"/>
    </xf>
    <xf numFmtId="0" fontId="2" fillId="24" borderId="3" xfId="0" applyFont="1" applyFill="1" applyBorder="1" applyAlignment="1">
      <alignment horizontal="left" vertical="top" wrapText="1"/>
    </xf>
    <xf numFmtId="0" fontId="2" fillId="24" borderId="4" xfId="0" applyFont="1" applyFill="1" applyBorder="1" applyAlignment="1">
      <alignment horizontal="left" vertical="top" wrapText="1"/>
    </xf>
    <xf numFmtId="4" fontId="2" fillId="24" borderId="2" xfId="0" applyNumberFormat="1" applyFont="1" applyFill="1" applyBorder="1" applyAlignment="1">
      <alignment horizontal="center" vertical="top" wrapText="1"/>
    </xf>
    <xf numFmtId="4" fontId="2" fillId="24" borderId="4" xfId="0" applyNumberFormat="1" applyFont="1" applyFill="1" applyBorder="1" applyAlignment="1">
      <alignment horizontal="center" vertical="top" wrapText="1"/>
    </xf>
    <xf numFmtId="0" fontId="2" fillId="22" borderId="2" xfId="0" applyFont="1" applyFill="1" applyBorder="1" applyAlignment="1">
      <alignment horizontal="left" vertical="top" wrapText="1"/>
    </xf>
    <xf numFmtId="0" fontId="2" fillId="22" borderId="4" xfId="0" applyFont="1" applyFill="1" applyBorder="1" applyAlignment="1">
      <alignment horizontal="left" vertical="top" wrapText="1"/>
    </xf>
    <xf numFmtId="4" fontId="2" fillId="22" borderId="2" xfId="0" applyNumberFormat="1" applyFont="1" applyFill="1" applyBorder="1" applyAlignment="1">
      <alignment horizontal="center" vertical="top" wrapText="1"/>
    </xf>
    <xf numFmtId="4" fontId="2" fillId="22" borderId="4" xfId="0" applyNumberFormat="1" applyFont="1" applyFill="1" applyBorder="1" applyAlignment="1">
      <alignment horizontal="center" vertical="top" wrapText="1"/>
    </xf>
    <xf numFmtId="0" fontId="11" fillId="28" borderId="1" xfId="0" applyFont="1" applyFill="1" applyBorder="1" applyAlignment="1">
      <alignment horizontal="center" vertical="top" wrapText="1"/>
    </xf>
    <xf numFmtId="4" fontId="2" fillId="20" borderId="2" xfId="0" applyNumberFormat="1" applyFont="1" applyFill="1" applyBorder="1" applyAlignment="1">
      <alignment horizontal="center" vertical="top" wrapText="1"/>
    </xf>
    <xf numFmtId="4" fontId="2" fillId="20" borderId="4" xfId="0" applyNumberFormat="1" applyFont="1" applyFill="1" applyBorder="1" applyAlignment="1">
      <alignment horizontal="center" vertical="top" wrapText="1"/>
    </xf>
    <xf numFmtId="4" fontId="2" fillId="0" borderId="1" xfId="0" applyNumberFormat="1" applyFont="1" applyBorder="1" applyAlignment="1">
      <alignment horizontal="center"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4" fontId="2" fillId="4" borderId="2" xfId="0" applyNumberFormat="1" applyFont="1" applyFill="1" applyBorder="1" applyAlignment="1">
      <alignment horizontal="center" vertical="top" wrapText="1"/>
    </xf>
    <xf numFmtId="4" fontId="2" fillId="4" borderId="4" xfId="0" applyNumberFormat="1" applyFont="1" applyFill="1" applyBorder="1" applyAlignment="1">
      <alignment horizontal="center" vertical="top" wrapText="1"/>
    </xf>
    <xf numFmtId="0" fontId="11" fillId="0" borderId="0" xfId="0" applyFont="1" applyAlignment="1">
      <alignment horizontal="right" vertical="top" wrapText="1"/>
    </xf>
    <xf numFmtId="0" fontId="11" fillId="0" borderId="0" xfId="0" applyFont="1" applyAlignment="1">
      <alignment horizontal="right" vertical="top"/>
    </xf>
    <xf numFmtId="0" fontId="11" fillId="2" borderId="1" xfId="0" applyFont="1" applyFill="1" applyBorder="1" applyAlignment="1">
      <alignment horizontal="center"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5" xfId="0" applyFont="1" applyFill="1" applyBorder="1" applyAlignment="1">
      <alignment horizontal="justify" vertical="top" wrapText="1"/>
    </xf>
    <xf numFmtId="0" fontId="2" fillId="3" borderId="6" xfId="0" applyFont="1" applyFill="1" applyBorder="1" applyAlignment="1">
      <alignment horizontal="justify" vertical="top" wrapText="1"/>
    </xf>
    <xf numFmtId="0" fontId="2" fillId="3" borderId="7" xfId="0" applyFont="1" applyFill="1" applyBorder="1" applyAlignment="1">
      <alignment horizontal="justify"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26" borderId="1" xfId="0" applyFont="1" applyFill="1" applyBorder="1" applyAlignment="1">
      <alignment horizontal="center" vertical="top" wrapText="1"/>
    </xf>
    <xf numFmtId="0" fontId="2" fillId="26" borderId="2" xfId="0" applyFont="1" applyFill="1" applyBorder="1" applyAlignment="1">
      <alignment horizontal="center" vertical="top" wrapText="1"/>
    </xf>
    <xf numFmtId="0" fontId="11" fillId="26" borderId="3" xfId="0" applyFont="1" applyFill="1" applyBorder="1" applyAlignment="1">
      <alignment horizontal="center" vertical="top" wrapText="1"/>
    </xf>
    <xf numFmtId="0" fontId="11" fillId="26" borderId="4" xfId="0" applyFont="1" applyFill="1" applyBorder="1" applyAlignment="1">
      <alignment horizontal="center" vertical="top" wrapText="1"/>
    </xf>
    <xf numFmtId="0" fontId="2" fillId="26" borderId="9" xfId="0" applyFont="1" applyFill="1" applyBorder="1" applyAlignment="1">
      <alignment horizontal="center" vertical="top" wrapText="1"/>
    </xf>
    <xf numFmtId="0" fontId="2" fillId="26" borderId="11" xfId="0" applyFont="1" applyFill="1" applyBorder="1" applyAlignment="1">
      <alignment horizontal="center" vertical="top" wrapText="1"/>
    </xf>
    <xf numFmtId="0" fontId="2" fillId="26" borderId="13" xfId="0" applyFont="1" applyFill="1" applyBorder="1" applyAlignment="1">
      <alignment horizontal="center" vertical="top" wrapText="1"/>
    </xf>
    <xf numFmtId="4" fontId="2" fillId="3" borderId="5" xfId="0" applyNumberFormat="1" applyFont="1" applyFill="1" applyBorder="1" applyAlignment="1">
      <alignment horizontal="center" vertical="top" wrapText="1"/>
    </xf>
    <xf numFmtId="4" fontId="11" fillId="3" borderId="6" xfId="0" applyNumberFormat="1" applyFont="1" applyFill="1" applyBorder="1" applyAlignment="1">
      <alignment horizontal="center" vertical="top" wrapText="1"/>
    </xf>
    <xf numFmtId="4" fontId="11" fillId="3" borderId="7" xfId="0" applyNumberFormat="1" applyFont="1" applyFill="1" applyBorder="1" applyAlignment="1">
      <alignment horizontal="center" vertical="top" wrapText="1"/>
    </xf>
    <xf numFmtId="0" fontId="2" fillId="3" borderId="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EFF9DE"/>
      <color rgb="FFFEF9D9"/>
      <color rgb="FFECE9FB"/>
      <color rgb="FFEFF1FF"/>
      <color rgb="FF7D6EE5"/>
      <color rgb="FFFBD900"/>
      <color rgb="FFF7F3EE"/>
      <color rgb="FFAF85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8"/>
  <sheetViews>
    <sheetView tabSelected="1" zoomScale="90" zoomScaleNormal="90" zoomScaleSheetLayoutView="80" workbookViewId="0">
      <pane xSplit="15" ySplit="3" topLeftCell="S4" activePane="bottomRight" state="frozen"/>
      <selection pane="topRight" activeCell="P1" sqref="P1"/>
      <selection pane="bottomLeft" activeCell="A3" sqref="A3"/>
      <selection pane="bottomRight" sqref="A1:O1"/>
    </sheetView>
  </sheetViews>
  <sheetFormatPr defaultColWidth="8.83203125" defaultRowHeight="12.75" x14ac:dyDescent="0.2"/>
  <cols>
    <col min="1" max="1" width="4.6640625" style="12" customWidth="1"/>
    <col min="2" max="2" width="5.5" style="12" customWidth="1"/>
    <col min="3" max="3" width="31.5" style="20" customWidth="1"/>
    <col min="4" max="4" width="8.83203125" style="12" customWidth="1"/>
    <col min="5" max="5" width="12" style="12" customWidth="1"/>
    <col min="6" max="6" width="10.1640625" style="12" customWidth="1"/>
    <col min="7" max="7" width="7.33203125" style="12" customWidth="1"/>
    <col min="8" max="8" width="7.6640625" style="12" customWidth="1"/>
    <col min="9" max="9" width="6" style="12" customWidth="1"/>
    <col min="10" max="10" width="6.33203125" style="12" customWidth="1"/>
    <col min="11" max="11" width="12.83203125" style="12" customWidth="1"/>
    <col min="12" max="12" width="54.33203125" style="20" customWidth="1"/>
    <col min="13" max="13" width="32" style="20" customWidth="1"/>
    <col min="14" max="14" width="24.5" style="20" customWidth="1"/>
    <col min="15" max="15" width="36.6640625" style="20" customWidth="1"/>
    <col min="16" max="16384" width="8.83203125" style="12"/>
  </cols>
  <sheetData>
    <row r="1" spans="1:15" ht="93.75" customHeight="1" x14ac:dyDescent="0.2">
      <c r="A1" s="104" t="s">
        <v>1325</v>
      </c>
      <c r="B1" s="105"/>
      <c r="C1" s="105"/>
      <c r="D1" s="105"/>
      <c r="E1" s="105"/>
      <c r="F1" s="105"/>
      <c r="G1" s="105"/>
      <c r="H1" s="105"/>
      <c r="I1" s="105"/>
      <c r="J1" s="105"/>
      <c r="K1" s="105"/>
      <c r="L1" s="105"/>
      <c r="M1" s="105"/>
      <c r="N1" s="105"/>
      <c r="O1" s="105"/>
    </row>
    <row r="2" spans="1:15" ht="21" customHeight="1" x14ac:dyDescent="0.2">
      <c r="A2" s="122" t="s">
        <v>499</v>
      </c>
      <c r="B2" s="122"/>
      <c r="C2" s="122"/>
      <c r="D2" s="122"/>
      <c r="E2" s="122"/>
      <c r="F2" s="122"/>
      <c r="G2" s="122"/>
      <c r="H2" s="122"/>
      <c r="I2" s="122"/>
      <c r="J2" s="122"/>
      <c r="K2" s="122"/>
      <c r="L2" s="122"/>
      <c r="M2" s="122"/>
      <c r="N2" s="122"/>
      <c r="O2" s="122"/>
    </row>
    <row r="3" spans="1:15" ht="63" customHeight="1" x14ac:dyDescent="0.2">
      <c r="A3" s="13"/>
      <c r="B3" s="2" t="s">
        <v>0</v>
      </c>
      <c r="C3" s="99" t="s">
        <v>1271</v>
      </c>
      <c r="D3" s="14" t="s">
        <v>562</v>
      </c>
      <c r="E3" s="2" t="s">
        <v>2</v>
      </c>
      <c r="F3" s="2" t="s">
        <v>3</v>
      </c>
      <c r="G3" s="14" t="s">
        <v>563</v>
      </c>
      <c r="H3" s="14" t="s">
        <v>564</v>
      </c>
      <c r="I3" s="123" t="s">
        <v>4</v>
      </c>
      <c r="J3" s="123"/>
      <c r="K3" s="2" t="s">
        <v>5</v>
      </c>
      <c r="L3" s="10" t="s">
        <v>6</v>
      </c>
      <c r="M3" s="10" t="s">
        <v>7</v>
      </c>
      <c r="N3" s="10" t="s">
        <v>8</v>
      </c>
      <c r="O3" s="10" t="s">
        <v>9</v>
      </c>
    </row>
    <row r="4" spans="1:15" ht="17.45" customHeight="1" x14ac:dyDescent="0.2">
      <c r="A4" s="16"/>
      <c r="B4" s="124" t="s">
        <v>10</v>
      </c>
      <c r="C4" s="124"/>
      <c r="D4" s="124"/>
      <c r="E4" s="124"/>
      <c r="F4" s="124"/>
      <c r="G4" s="124"/>
      <c r="H4" s="124"/>
      <c r="I4" s="124"/>
      <c r="J4" s="124"/>
      <c r="K4" s="124"/>
      <c r="L4" s="124"/>
      <c r="M4" s="124"/>
      <c r="N4" s="124"/>
      <c r="O4" s="124"/>
    </row>
    <row r="5" spans="1:15" ht="17.100000000000001" customHeight="1" x14ac:dyDescent="0.2">
      <c r="A5" s="126"/>
      <c r="B5" s="125" t="s">
        <v>11</v>
      </c>
      <c r="C5" s="125"/>
      <c r="D5" s="125"/>
      <c r="E5" s="125"/>
      <c r="F5" s="125"/>
      <c r="G5" s="125"/>
      <c r="H5" s="125"/>
      <c r="I5" s="125"/>
      <c r="J5" s="125"/>
      <c r="K5" s="125"/>
      <c r="L5" s="125"/>
      <c r="M5" s="125"/>
      <c r="N5" s="125"/>
      <c r="O5" s="125"/>
    </row>
    <row r="6" spans="1:15" ht="17.100000000000001" customHeight="1" x14ac:dyDescent="0.2">
      <c r="A6" s="127"/>
      <c r="B6" s="119" t="s">
        <v>12</v>
      </c>
      <c r="C6" s="119"/>
      <c r="D6" s="119"/>
      <c r="E6" s="119"/>
      <c r="F6" s="119"/>
      <c r="G6" s="119"/>
      <c r="H6" s="119"/>
      <c r="I6" s="119"/>
      <c r="J6" s="119"/>
      <c r="K6" s="119"/>
      <c r="L6" s="119"/>
      <c r="M6" s="119"/>
      <c r="N6" s="119"/>
      <c r="O6" s="119"/>
    </row>
    <row r="7" spans="1:15" ht="27.95" customHeight="1" x14ac:dyDescent="0.2">
      <c r="A7" s="127"/>
      <c r="B7" s="3" t="s">
        <v>13</v>
      </c>
      <c r="C7" s="11" t="s">
        <v>14</v>
      </c>
      <c r="D7" s="1" t="s">
        <v>15</v>
      </c>
      <c r="E7" s="1" t="s">
        <v>446</v>
      </c>
      <c r="F7" s="1" t="s">
        <v>683</v>
      </c>
      <c r="G7" s="1" t="s">
        <v>18</v>
      </c>
      <c r="H7" s="1" t="s">
        <v>19</v>
      </c>
      <c r="I7" s="118">
        <v>205</v>
      </c>
      <c r="J7" s="118"/>
      <c r="K7" s="1" t="s">
        <v>16</v>
      </c>
      <c r="L7" s="11" t="s">
        <v>565</v>
      </c>
      <c r="M7" s="11" t="s">
        <v>20</v>
      </c>
      <c r="N7" s="11" t="s">
        <v>21</v>
      </c>
      <c r="O7" s="11" t="s">
        <v>19</v>
      </c>
    </row>
    <row r="8" spans="1:15" ht="99.75" customHeight="1" x14ac:dyDescent="0.2">
      <c r="A8" s="127"/>
      <c r="B8" s="3" t="s">
        <v>22</v>
      </c>
      <c r="C8" s="11" t="s">
        <v>23</v>
      </c>
      <c r="D8" s="1" t="s">
        <v>24</v>
      </c>
      <c r="E8" s="1" t="s">
        <v>16</v>
      </c>
      <c r="F8" s="1" t="s">
        <v>25</v>
      </c>
      <c r="G8" s="1" t="s">
        <v>504</v>
      </c>
      <c r="H8" s="1" t="s">
        <v>503</v>
      </c>
      <c r="I8" s="118">
        <v>120</v>
      </c>
      <c r="J8" s="118"/>
      <c r="K8" s="1" t="s">
        <v>16</v>
      </c>
      <c r="L8" s="11" t="s">
        <v>524</v>
      </c>
      <c r="M8" s="17" t="s">
        <v>566</v>
      </c>
      <c r="N8" s="11" t="s">
        <v>26</v>
      </c>
      <c r="O8" s="11" t="s">
        <v>1274</v>
      </c>
    </row>
    <row r="9" spans="1:15" ht="140.25" customHeight="1" x14ac:dyDescent="0.2">
      <c r="A9" s="127"/>
      <c r="B9" s="3" t="s">
        <v>27</v>
      </c>
      <c r="C9" s="11" t="s">
        <v>1238</v>
      </c>
      <c r="D9" s="1" t="s">
        <v>24</v>
      </c>
      <c r="E9" s="1" t="s">
        <v>532</v>
      </c>
      <c r="F9" s="1" t="s">
        <v>683</v>
      </c>
      <c r="G9" s="1" t="s">
        <v>18</v>
      </c>
      <c r="H9" s="1" t="s">
        <v>19</v>
      </c>
      <c r="I9" s="118">
        <v>350</v>
      </c>
      <c r="J9" s="118"/>
      <c r="K9" s="1" t="s">
        <v>446</v>
      </c>
      <c r="L9" s="11" t="s">
        <v>1242</v>
      </c>
      <c r="M9" s="11" t="s">
        <v>670</v>
      </c>
      <c r="N9" s="11" t="s">
        <v>890</v>
      </c>
      <c r="O9" s="11" t="s">
        <v>1273</v>
      </c>
    </row>
    <row r="10" spans="1:15" ht="54" x14ac:dyDescent="0.2">
      <c r="A10" s="127"/>
      <c r="B10" s="3" t="s">
        <v>29</v>
      </c>
      <c r="C10" s="11" t="s">
        <v>543</v>
      </c>
      <c r="D10" s="1" t="s">
        <v>24</v>
      </c>
      <c r="E10" s="1" t="s">
        <v>16</v>
      </c>
      <c r="F10" s="1" t="s">
        <v>25</v>
      </c>
      <c r="G10" s="1" t="s">
        <v>504</v>
      </c>
      <c r="H10" s="1" t="s">
        <v>18</v>
      </c>
      <c r="I10" s="118">
        <v>600</v>
      </c>
      <c r="J10" s="118"/>
      <c r="K10" s="1" t="s">
        <v>16</v>
      </c>
      <c r="L10" s="11" t="s">
        <v>30</v>
      </c>
      <c r="M10" s="11" t="s">
        <v>31</v>
      </c>
      <c r="N10" s="11" t="s">
        <v>669</v>
      </c>
      <c r="O10" s="11" t="s">
        <v>1275</v>
      </c>
    </row>
    <row r="11" spans="1:15" ht="105.75" customHeight="1" x14ac:dyDescent="0.2">
      <c r="A11" s="127"/>
      <c r="B11" s="3" t="s">
        <v>32</v>
      </c>
      <c r="C11" s="11" t="s">
        <v>33</v>
      </c>
      <c r="D11" s="1" t="s">
        <v>24</v>
      </c>
      <c r="E11" s="1" t="s">
        <v>16</v>
      </c>
      <c r="F11" s="1" t="s">
        <v>25</v>
      </c>
      <c r="G11" s="1" t="s">
        <v>504</v>
      </c>
      <c r="H11" s="1" t="s">
        <v>503</v>
      </c>
      <c r="I11" s="118">
        <v>240</v>
      </c>
      <c r="J11" s="118"/>
      <c r="K11" s="1" t="s">
        <v>16</v>
      </c>
      <c r="L11" s="11" t="s">
        <v>535</v>
      </c>
      <c r="M11" s="11" t="s">
        <v>34</v>
      </c>
      <c r="N11" s="11" t="s">
        <v>26</v>
      </c>
      <c r="O11" s="11" t="s">
        <v>1282</v>
      </c>
    </row>
    <row r="12" spans="1:15" ht="108" x14ac:dyDescent="0.2">
      <c r="A12" s="127"/>
      <c r="B12" s="3" t="s">
        <v>35</v>
      </c>
      <c r="C12" s="11" t="s">
        <v>567</v>
      </c>
      <c r="D12" s="1" t="s">
        <v>36</v>
      </c>
      <c r="E12" s="1" t="s">
        <v>676</v>
      </c>
      <c r="F12" s="1" t="s">
        <v>25</v>
      </c>
      <c r="G12" s="1" t="s">
        <v>18</v>
      </c>
      <c r="H12" s="1" t="s">
        <v>18</v>
      </c>
      <c r="I12" s="118">
        <v>250</v>
      </c>
      <c r="J12" s="118"/>
      <c r="K12" s="1" t="s">
        <v>446</v>
      </c>
      <c r="L12" s="11" t="s">
        <v>677</v>
      </c>
      <c r="M12" s="11" t="s">
        <v>678</v>
      </c>
      <c r="N12" s="11" t="s">
        <v>450</v>
      </c>
      <c r="O12" s="11" t="s">
        <v>1276</v>
      </c>
    </row>
    <row r="13" spans="1:15" ht="48" customHeight="1" x14ac:dyDescent="0.2">
      <c r="A13" s="127"/>
      <c r="B13" s="3" t="s">
        <v>37</v>
      </c>
      <c r="C13" s="11" t="s">
        <v>38</v>
      </c>
      <c r="D13" s="1" t="s">
        <v>36</v>
      </c>
      <c r="E13" s="1" t="s">
        <v>28</v>
      </c>
      <c r="F13" s="1" t="s">
        <v>17</v>
      </c>
      <c r="G13" s="1" t="s">
        <v>18</v>
      </c>
      <c r="H13" s="1" t="s">
        <v>18</v>
      </c>
      <c r="I13" s="118">
        <v>600</v>
      </c>
      <c r="J13" s="118"/>
      <c r="K13" s="1" t="s">
        <v>16</v>
      </c>
      <c r="L13" s="17" t="s">
        <v>568</v>
      </c>
      <c r="M13" s="11" t="s">
        <v>39</v>
      </c>
      <c r="N13" s="11" t="s">
        <v>26</v>
      </c>
      <c r="O13" s="11" t="s">
        <v>19</v>
      </c>
    </row>
    <row r="14" spans="1:15" ht="38.450000000000003" customHeight="1" x14ac:dyDescent="0.2">
      <c r="A14" s="127"/>
      <c r="B14" s="3" t="s">
        <v>40</v>
      </c>
      <c r="C14" s="11" t="s">
        <v>41</v>
      </c>
      <c r="D14" s="1" t="s">
        <v>42</v>
      </c>
      <c r="E14" s="1" t="s">
        <v>16</v>
      </c>
      <c r="F14" s="1" t="s">
        <v>25</v>
      </c>
      <c r="G14" s="1" t="s">
        <v>504</v>
      </c>
      <c r="H14" s="1" t="s">
        <v>503</v>
      </c>
      <c r="I14" s="118">
        <v>50</v>
      </c>
      <c r="J14" s="118"/>
      <c r="K14" s="1" t="s">
        <v>16</v>
      </c>
      <c r="L14" s="11" t="s">
        <v>675</v>
      </c>
      <c r="M14" s="11" t="s">
        <v>43</v>
      </c>
      <c r="N14" s="11" t="s">
        <v>447</v>
      </c>
      <c r="O14" s="11" t="s">
        <v>19</v>
      </c>
    </row>
    <row r="15" spans="1:15" ht="38.450000000000003" customHeight="1" x14ac:dyDescent="0.2">
      <c r="A15" s="127"/>
      <c r="B15" s="3" t="s">
        <v>44</v>
      </c>
      <c r="C15" s="11" t="s">
        <v>45</v>
      </c>
      <c r="D15" s="1" t="s">
        <v>46</v>
      </c>
      <c r="E15" s="1" t="s">
        <v>28</v>
      </c>
      <c r="F15" s="1" t="s">
        <v>17</v>
      </c>
      <c r="G15" s="1" t="s">
        <v>18</v>
      </c>
      <c r="H15" s="1" t="s">
        <v>18</v>
      </c>
      <c r="I15" s="118">
        <v>360</v>
      </c>
      <c r="J15" s="118"/>
      <c r="K15" s="1" t="s">
        <v>16</v>
      </c>
      <c r="L15" s="11" t="s">
        <v>47</v>
      </c>
      <c r="M15" s="11" t="s">
        <v>48</v>
      </c>
      <c r="N15" s="11" t="s">
        <v>447</v>
      </c>
      <c r="O15" s="11" t="s">
        <v>544</v>
      </c>
    </row>
    <row r="16" spans="1:15" ht="43.5" customHeight="1" x14ac:dyDescent="0.2">
      <c r="A16" s="127"/>
      <c r="B16" s="3" t="s">
        <v>49</v>
      </c>
      <c r="C16" s="11" t="s">
        <v>50</v>
      </c>
      <c r="D16" s="1" t="s">
        <v>51</v>
      </c>
      <c r="E16" s="1" t="s">
        <v>16</v>
      </c>
      <c r="F16" s="1" t="s">
        <v>52</v>
      </c>
      <c r="G16" s="1" t="s">
        <v>19</v>
      </c>
      <c r="H16" s="1" t="s">
        <v>18</v>
      </c>
      <c r="I16" s="118">
        <v>1200</v>
      </c>
      <c r="J16" s="118"/>
      <c r="K16" s="1" t="s">
        <v>28</v>
      </c>
      <c r="L16" s="11" t="s">
        <v>53</v>
      </c>
      <c r="M16" s="11" t="s">
        <v>54</v>
      </c>
      <c r="N16" s="11" t="s">
        <v>21</v>
      </c>
      <c r="O16" s="11" t="s">
        <v>1277</v>
      </c>
    </row>
    <row r="17" spans="1:15" ht="82.5" customHeight="1" x14ac:dyDescent="0.2">
      <c r="A17" s="127"/>
      <c r="B17" s="3" t="s">
        <v>55</v>
      </c>
      <c r="C17" s="11" t="s">
        <v>56</v>
      </c>
      <c r="D17" s="1" t="s">
        <v>57</v>
      </c>
      <c r="E17" s="1" t="s">
        <v>28</v>
      </c>
      <c r="F17" s="1" t="s">
        <v>25</v>
      </c>
      <c r="G17" s="1" t="s">
        <v>503</v>
      </c>
      <c r="H17" s="1" t="s">
        <v>18</v>
      </c>
      <c r="I17" s="118">
        <v>480</v>
      </c>
      <c r="J17" s="118"/>
      <c r="K17" s="1" t="s">
        <v>16</v>
      </c>
      <c r="L17" s="17" t="s">
        <v>569</v>
      </c>
      <c r="M17" s="11" t="s">
        <v>58</v>
      </c>
      <c r="N17" s="11" t="s">
        <v>463</v>
      </c>
      <c r="O17" s="11" t="s">
        <v>545</v>
      </c>
    </row>
    <row r="18" spans="1:15" ht="38.450000000000003" customHeight="1" x14ac:dyDescent="0.2">
      <c r="A18" s="127"/>
      <c r="B18" s="3" t="s">
        <v>59</v>
      </c>
      <c r="C18" s="11" t="s">
        <v>448</v>
      </c>
      <c r="D18" s="1" t="s">
        <v>60</v>
      </c>
      <c r="E18" s="1" t="s">
        <v>28</v>
      </c>
      <c r="F18" s="1" t="s">
        <v>17</v>
      </c>
      <c r="G18" s="1" t="s">
        <v>18</v>
      </c>
      <c r="H18" s="1" t="s">
        <v>18</v>
      </c>
      <c r="I18" s="118">
        <v>300</v>
      </c>
      <c r="J18" s="118"/>
      <c r="K18" s="1" t="s">
        <v>16</v>
      </c>
      <c r="L18" s="11" t="s">
        <v>61</v>
      </c>
      <c r="M18" s="11" t="s">
        <v>62</v>
      </c>
      <c r="N18" s="11" t="s">
        <v>26</v>
      </c>
      <c r="O18" s="11" t="s">
        <v>19</v>
      </c>
    </row>
    <row r="19" spans="1:15" ht="46.5" customHeight="1" x14ac:dyDescent="0.2">
      <c r="A19" s="127"/>
      <c r="B19" s="3" t="s">
        <v>63</v>
      </c>
      <c r="C19" s="11" t="s">
        <v>449</v>
      </c>
      <c r="D19" s="1" t="s">
        <v>60</v>
      </c>
      <c r="E19" s="1" t="s">
        <v>28</v>
      </c>
      <c r="F19" s="1" t="s">
        <v>17</v>
      </c>
      <c r="G19" s="1" t="s">
        <v>18</v>
      </c>
      <c r="H19" s="1" t="s">
        <v>18</v>
      </c>
      <c r="I19" s="118">
        <v>240</v>
      </c>
      <c r="J19" s="118"/>
      <c r="K19" s="1" t="s">
        <v>64</v>
      </c>
      <c r="L19" s="11" t="s">
        <v>65</v>
      </c>
      <c r="M19" s="11" t="s">
        <v>570</v>
      </c>
      <c r="N19" s="11" t="s">
        <v>447</v>
      </c>
      <c r="O19" s="11" t="s">
        <v>641</v>
      </c>
    </row>
    <row r="20" spans="1:15" ht="81" x14ac:dyDescent="0.2">
      <c r="A20" s="127"/>
      <c r="B20" s="3" t="s">
        <v>66</v>
      </c>
      <c r="C20" s="11" t="s">
        <v>67</v>
      </c>
      <c r="D20" s="1" t="s">
        <v>68</v>
      </c>
      <c r="E20" s="1" t="s">
        <v>16</v>
      </c>
      <c r="F20" s="1" t="s">
        <v>25</v>
      </c>
      <c r="G20" s="1" t="s">
        <v>19</v>
      </c>
      <c r="H20" s="1" t="s">
        <v>18</v>
      </c>
      <c r="I20" s="118">
        <v>1000</v>
      </c>
      <c r="J20" s="118"/>
      <c r="K20" s="1" t="s">
        <v>64</v>
      </c>
      <c r="L20" s="11" t="s">
        <v>69</v>
      </c>
      <c r="M20" s="11" t="s">
        <v>70</v>
      </c>
      <c r="N20" s="11" t="s">
        <v>450</v>
      </c>
      <c r="O20" s="11" t="s">
        <v>1278</v>
      </c>
    </row>
    <row r="21" spans="1:15" ht="69.75" customHeight="1" x14ac:dyDescent="0.2">
      <c r="A21" s="127"/>
      <c r="B21" s="3" t="s">
        <v>71</v>
      </c>
      <c r="C21" s="11" t="s">
        <v>72</v>
      </c>
      <c r="D21" s="1" t="s">
        <v>68</v>
      </c>
      <c r="E21" s="1" t="s">
        <v>16</v>
      </c>
      <c r="F21" s="1" t="s">
        <v>52</v>
      </c>
      <c r="G21" s="1" t="s">
        <v>19</v>
      </c>
      <c r="H21" s="1" t="s">
        <v>18</v>
      </c>
      <c r="I21" s="121" t="s">
        <v>19</v>
      </c>
      <c r="J21" s="121"/>
      <c r="K21" s="1" t="s">
        <v>28</v>
      </c>
      <c r="L21" s="11" t="s">
        <v>451</v>
      </c>
      <c r="M21" s="11" t="s">
        <v>73</v>
      </c>
      <c r="N21" s="11" t="s">
        <v>74</v>
      </c>
      <c r="O21" s="11" t="s">
        <v>637</v>
      </c>
    </row>
    <row r="22" spans="1:15" ht="121.5" x14ac:dyDescent="0.2">
      <c r="A22" s="127"/>
      <c r="B22" s="3" t="s">
        <v>75</v>
      </c>
      <c r="C22" s="11" t="s">
        <v>571</v>
      </c>
      <c r="D22" s="1" t="s">
        <v>76</v>
      </c>
      <c r="E22" s="1" t="s">
        <v>28</v>
      </c>
      <c r="F22" s="1" t="s">
        <v>17</v>
      </c>
      <c r="G22" s="1" t="s">
        <v>18</v>
      </c>
      <c r="H22" s="1" t="s">
        <v>18</v>
      </c>
      <c r="I22" s="118">
        <v>600</v>
      </c>
      <c r="J22" s="118"/>
      <c r="K22" s="1" t="s">
        <v>28</v>
      </c>
      <c r="L22" s="11" t="s">
        <v>1231</v>
      </c>
      <c r="M22" s="17" t="s">
        <v>572</v>
      </c>
      <c r="N22" s="11" t="s">
        <v>447</v>
      </c>
      <c r="O22" s="11" t="s">
        <v>1279</v>
      </c>
    </row>
    <row r="23" spans="1:15" ht="44.25" customHeight="1" x14ac:dyDescent="0.2">
      <c r="A23" s="127"/>
      <c r="B23" s="3" t="s">
        <v>77</v>
      </c>
      <c r="C23" s="11" t="s">
        <v>78</v>
      </c>
      <c r="D23" s="1" t="s">
        <v>79</v>
      </c>
      <c r="E23" s="1" t="s">
        <v>16</v>
      </c>
      <c r="F23" s="1" t="s">
        <v>25</v>
      </c>
      <c r="G23" s="1" t="s">
        <v>18</v>
      </c>
      <c r="H23" s="1" t="s">
        <v>18</v>
      </c>
      <c r="I23" s="118">
        <v>480</v>
      </c>
      <c r="J23" s="118"/>
      <c r="K23" s="1" t="s">
        <v>16</v>
      </c>
      <c r="L23" s="11" t="s">
        <v>80</v>
      </c>
      <c r="M23" s="11" t="s">
        <v>81</v>
      </c>
      <c r="N23" s="11" t="s">
        <v>644</v>
      </c>
      <c r="O23" s="11" t="s">
        <v>642</v>
      </c>
    </row>
    <row r="24" spans="1:15" ht="50.1" customHeight="1" x14ac:dyDescent="0.2">
      <c r="A24" s="127"/>
      <c r="B24" s="3" t="s">
        <v>82</v>
      </c>
      <c r="C24" s="11" t="s">
        <v>83</v>
      </c>
      <c r="D24" s="1" t="s">
        <v>84</v>
      </c>
      <c r="E24" s="1" t="s">
        <v>16</v>
      </c>
      <c r="F24" s="1" t="s">
        <v>17</v>
      </c>
      <c r="G24" s="1" t="s">
        <v>18</v>
      </c>
      <c r="H24" s="1" t="s">
        <v>18</v>
      </c>
      <c r="I24" s="118">
        <v>120</v>
      </c>
      <c r="J24" s="118"/>
      <c r="K24" s="1" t="s">
        <v>28</v>
      </c>
      <c r="L24" s="11" t="s">
        <v>85</v>
      </c>
      <c r="M24" s="11" t="s">
        <v>19</v>
      </c>
      <c r="N24" s="11" t="s">
        <v>86</v>
      </c>
      <c r="O24" s="11" t="s">
        <v>638</v>
      </c>
    </row>
    <row r="25" spans="1:15" ht="73.5" customHeight="1" x14ac:dyDescent="0.2">
      <c r="A25" s="127"/>
      <c r="B25" s="3" t="s">
        <v>87</v>
      </c>
      <c r="C25" s="11" t="s">
        <v>88</v>
      </c>
      <c r="D25" s="1" t="s">
        <v>89</v>
      </c>
      <c r="E25" s="1" t="s">
        <v>28</v>
      </c>
      <c r="F25" s="1" t="s">
        <v>17</v>
      </c>
      <c r="G25" s="1" t="s">
        <v>18</v>
      </c>
      <c r="H25" s="1" t="s">
        <v>18</v>
      </c>
      <c r="I25" s="121">
        <v>2265.27</v>
      </c>
      <c r="J25" s="121"/>
      <c r="K25" s="1" t="s">
        <v>28</v>
      </c>
      <c r="L25" s="11" t="s">
        <v>1232</v>
      </c>
      <c r="M25" s="11" t="s">
        <v>90</v>
      </c>
      <c r="N25" s="11" t="s">
        <v>86</v>
      </c>
      <c r="O25" s="11" t="s">
        <v>1280</v>
      </c>
    </row>
    <row r="26" spans="1:15" ht="202.5" customHeight="1" x14ac:dyDescent="0.2">
      <c r="A26" s="127"/>
      <c r="B26" s="3" t="s">
        <v>1255</v>
      </c>
      <c r="C26" s="94" t="s">
        <v>1256</v>
      </c>
      <c r="D26" s="1" t="s">
        <v>770</v>
      </c>
      <c r="E26" s="1" t="s">
        <v>532</v>
      </c>
      <c r="F26" s="1" t="s">
        <v>683</v>
      </c>
      <c r="G26" s="1" t="s">
        <v>503</v>
      </c>
      <c r="H26" s="1" t="s">
        <v>503</v>
      </c>
      <c r="I26" s="102">
        <v>49.53</v>
      </c>
      <c r="J26" s="103"/>
      <c r="K26" s="1" t="s">
        <v>446</v>
      </c>
      <c r="L26" s="11" t="s">
        <v>1257</v>
      </c>
      <c r="M26" s="11" t="s">
        <v>1258</v>
      </c>
      <c r="N26" s="94" t="s">
        <v>890</v>
      </c>
      <c r="O26" s="94" t="s">
        <v>1281</v>
      </c>
    </row>
    <row r="27" spans="1:15" ht="17.100000000000001" customHeight="1" x14ac:dyDescent="0.2">
      <c r="A27" s="127"/>
      <c r="B27" s="119" t="s">
        <v>91</v>
      </c>
      <c r="C27" s="119"/>
      <c r="D27" s="119"/>
      <c r="E27" s="119"/>
      <c r="F27" s="119"/>
      <c r="G27" s="119"/>
      <c r="H27" s="119"/>
      <c r="I27" s="119"/>
      <c r="J27" s="119"/>
      <c r="K27" s="119"/>
      <c r="L27" s="119"/>
      <c r="M27" s="119"/>
      <c r="N27" s="119"/>
      <c r="O27" s="119"/>
    </row>
    <row r="28" spans="1:15" ht="27.95" customHeight="1" x14ac:dyDescent="0.2">
      <c r="A28" s="127"/>
      <c r="B28" s="3" t="s">
        <v>92</v>
      </c>
      <c r="C28" s="11" t="s">
        <v>93</v>
      </c>
      <c r="D28" s="1" t="s">
        <v>94</v>
      </c>
      <c r="E28" s="1" t="s">
        <v>532</v>
      </c>
      <c r="F28" s="1" t="s">
        <v>17</v>
      </c>
      <c r="G28" s="1" t="s">
        <v>504</v>
      </c>
      <c r="H28" s="1" t="s">
        <v>503</v>
      </c>
      <c r="I28" s="118">
        <v>240</v>
      </c>
      <c r="J28" s="118"/>
      <c r="K28" s="1" t="s">
        <v>28</v>
      </c>
      <c r="L28" s="11" t="s">
        <v>95</v>
      </c>
      <c r="M28" s="11" t="s">
        <v>96</v>
      </c>
      <c r="N28" s="11" t="s">
        <v>86</v>
      </c>
      <c r="O28" s="11" t="s">
        <v>638</v>
      </c>
    </row>
    <row r="29" spans="1:15" ht="124.5" customHeight="1" x14ac:dyDescent="0.2">
      <c r="A29" s="127"/>
      <c r="B29" s="3" t="s">
        <v>97</v>
      </c>
      <c r="C29" s="11" t="s">
        <v>452</v>
      </c>
      <c r="D29" s="1" t="s">
        <v>94</v>
      </c>
      <c r="E29" s="1" t="s">
        <v>28</v>
      </c>
      <c r="F29" s="1" t="s">
        <v>17</v>
      </c>
      <c r="G29" s="1" t="s">
        <v>18</v>
      </c>
      <c r="H29" s="1" t="s">
        <v>19</v>
      </c>
      <c r="I29" s="118">
        <v>5237.83</v>
      </c>
      <c r="J29" s="118"/>
      <c r="K29" s="1" t="s">
        <v>28</v>
      </c>
      <c r="L29" s="11" t="s">
        <v>453</v>
      </c>
      <c r="M29" s="11" t="s">
        <v>98</v>
      </c>
      <c r="N29" s="11" t="s">
        <v>99</v>
      </c>
      <c r="O29" s="11" t="s">
        <v>639</v>
      </c>
    </row>
    <row r="30" spans="1:15" ht="248.25" customHeight="1" x14ac:dyDescent="0.2">
      <c r="A30" s="127"/>
      <c r="B30" s="3" t="s">
        <v>100</v>
      </c>
      <c r="C30" s="11" t="s">
        <v>666</v>
      </c>
      <c r="D30" s="1" t="s">
        <v>94</v>
      </c>
      <c r="E30" s="1" t="s">
        <v>16</v>
      </c>
      <c r="F30" s="1" t="s">
        <v>502</v>
      </c>
      <c r="G30" s="1" t="s">
        <v>503</v>
      </c>
      <c r="H30" s="1" t="s">
        <v>18</v>
      </c>
      <c r="I30" s="121">
        <v>5000</v>
      </c>
      <c r="J30" s="121"/>
      <c r="K30" s="1" t="s">
        <v>28</v>
      </c>
      <c r="L30" s="11" t="s">
        <v>667</v>
      </c>
      <c r="M30" s="11" t="s">
        <v>668</v>
      </c>
      <c r="N30" s="11" t="s">
        <v>673</v>
      </c>
      <c r="O30" s="11" t="s">
        <v>1283</v>
      </c>
    </row>
    <row r="31" spans="1:15" ht="38.450000000000003" hidden="1" customHeight="1" x14ac:dyDescent="0.2">
      <c r="A31" s="127"/>
      <c r="B31" s="3" t="s">
        <v>101</v>
      </c>
      <c r="C31" s="11" t="s">
        <v>102</v>
      </c>
      <c r="D31" s="1" t="s">
        <v>94</v>
      </c>
      <c r="E31" s="1" t="s">
        <v>16</v>
      </c>
      <c r="F31" s="1" t="s">
        <v>52</v>
      </c>
      <c r="G31" s="1" t="s">
        <v>19</v>
      </c>
      <c r="H31" s="1" t="s">
        <v>18</v>
      </c>
      <c r="I31" s="121" t="s">
        <v>19</v>
      </c>
      <c r="J31" s="121"/>
      <c r="K31" s="1" t="s">
        <v>16</v>
      </c>
      <c r="L31" s="11" t="s">
        <v>103</v>
      </c>
      <c r="M31" s="11" t="s">
        <v>104</v>
      </c>
      <c r="N31" s="11" t="s">
        <v>99</v>
      </c>
      <c r="O31" s="11" t="s">
        <v>19</v>
      </c>
    </row>
    <row r="32" spans="1:15" ht="38.450000000000003" customHeight="1" x14ac:dyDescent="0.2">
      <c r="A32" s="127"/>
      <c r="B32" s="3" t="s">
        <v>105</v>
      </c>
      <c r="C32" s="11" t="s">
        <v>106</v>
      </c>
      <c r="D32" s="1" t="s">
        <v>107</v>
      </c>
      <c r="E32" s="1" t="s">
        <v>28</v>
      </c>
      <c r="F32" s="1" t="s">
        <v>17</v>
      </c>
      <c r="G32" s="1" t="s">
        <v>18</v>
      </c>
      <c r="H32" s="1" t="s">
        <v>18</v>
      </c>
      <c r="I32" s="118">
        <v>720</v>
      </c>
      <c r="J32" s="118"/>
      <c r="K32" s="1" t="s">
        <v>16</v>
      </c>
      <c r="L32" s="11" t="s">
        <v>573</v>
      </c>
      <c r="M32" s="11" t="s">
        <v>19</v>
      </c>
      <c r="N32" s="97" t="s">
        <v>1222</v>
      </c>
      <c r="O32" s="11" t="s">
        <v>108</v>
      </c>
    </row>
    <row r="33" spans="1:15" ht="58.5" customHeight="1" x14ac:dyDescent="0.2">
      <c r="A33" s="127"/>
      <c r="B33" s="3" t="s">
        <v>109</v>
      </c>
      <c r="C33" s="11" t="s">
        <v>110</v>
      </c>
      <c r="D33" s="1" t="s">
        <v>111</v>
      </c>
      <c r="E33" s="1" t="s">
        <v>28</v>
      </c>
      <c r="F33" s="1" t="s">
        <v>502</v>
      </c>
      <c r="G33" s="1" t="s">
        <v>18</v>
      </c>
      <c r="H33" s="1" t="s">
        <v>504</v>
      </c>
      <c r="I33" s="118">
        <v>490</v>
      </c>
      <c r="J33" s="118"/>
      <c r="K33" s="1" t="s">
        <v>28</v>
      </c>
      <c r="L33" s="11" t="s">
        <v>112</v>
      </c>
      <c r="M33" s="11" t="s">
        <v>113</v>
      </c>
      <c r="N33" s="11" t="s">
        <v>114</v>
      </c>
      <c r="O33" s="11" t="s">
        <v>643</v>
      </c>
    </row>
    <row r="34" spans="1:15" ht="63.75" customHeight="1" x14ac:dyDescent="0.2">
      <c r="A34" s="127"/>
      <c r="B34" s="3" t="s">
        <v>115</v>
      </c>
      <c r="C34" s="11" t="s">
        <v>116</v>
      </c>
      <c r="D34" s="1" t="s">
        <v>629</v>
      </c>
      <c r="E34" s="1" t="s">
        <v>28</v>
      </c>
      <c r="F34" s="1" t="s">
        <v>17</v>
      </c>
      <c r="G34" s="1" t="s">
        <v>18</v>
      </c>
      <c r="H34" s="1" t="s">
        <v>18</v>
      </c>
      <c r="I34" s="121">
        <v>4235.7</v>
      </c>
      <c r="J34" s="121"/>
      <c r="K34" s="1" t="s">
        <v>16</v>
      </c>
      <c r="L34" s="11" t="s">
        <v>117</v>
      </c>
      <c r="M34" s="11" t="s">
        <v>19</v>
      </c>
      <c r="N34" s="11" t="s">
        <v>644</v>
      </c>
      <c r="O34" s="11" t="s">
        <v>19</v>
      </c>
    </row>
    <row r="35" spans="1:15" ht="135" x14ac:dyDescent="0.2">
      <c r="A35" s="127"/>
      <c r="B35" s="3" t="s">
        <v>661</v>
      </c>
      <c r="C35" s="11" t="s">
        <v>1239</v>
      </c>
      <c r="D35" s="1" t="s">
        <v>662</v>
      </c>
      <c r="E35" s="1" t="s">
        <v>532</v>
      </c>
      <c r="F35" s="1" t="s">
        <v>502</v>
      </c>
      <c r="G35" s="1" t="s">
        <v>503</v>
      </c>
      <c r="H35" s="1" t="s">
        <v>504</v>
      </c>
      <c r="I35" s="102">
        <v>415</v>
      </c>
      <c r="J35" s="103"/>
      <c r="K35" s="1" t="s">
        <v>446</v>
      </c>
      <c r="L35" s="11" t="s">
        <v>663</v>
      </c>
      <c r="M35" s="11" t="s">
        <v>664</v>
      </c>
      <c r="N35" s="11" t="s">
        <v>665</v>
      </c>
      <c r="O35" s="11" t="s">
        <v>640</v>
      </c>
    </row>
    <row r="36" spans="1:15" ht="17.100000000000001" customHeight="1" x14ac:dyDescent="0.2">
      <c r="A36" s="127"/>
      <c r="B36" s="119" t="s">
        <v>118</v>
      </c>
      <c r="C36" s="119"/>
      <c r="D36" s="119"/>
      <c r="E36" s="119"/>
      <c r="F36" s="119"/>
      <c r="G36" s="119"/>
      <c r="H36" s="119"/>
      <c r="I36" s="119"/>
      <c r="J36" s="119"/>
      <c r="K36" s="119"/>
      <c r="L36" s="119"/>
      <c r="M36" s="119"/>
      <c r="N36" s="119"/>
      <c r="O36" s="119"/>
    </row>
    <row r="37" spans="1:15" ht="38.450000000000003" customHeight="1" x14ac:dyDescent="0.2">
      <c r="A37" s="127"/>
      <c r="B37" s="3" t="s">
        <v>119</v>
      </c>
      <c r="C37" s="11" t="s">
        <v>120</v>
      </c>
      <c r="D37" s="1" t="s">
        <v>121</v>
      </c>
      <c r="E37" s="1" t="s">
        <v>28</v>
      </c>
      <c r="F37" s="1" t="s">
        <v>17</v>
      </c>
      <c r="G37" s="1" t="s">
        <v>18</v>
      </c>
      <c r="H37" s="1" t="s">
        <v>19</v>
      </c>
      <c r="I37" s="118">
        <v>1333.85</v>
      </c>
      <c r="J37" s="118"/>
      <c r="K37" s="1" t="s">
        <v>16</v>
      </c>
      <c r="L37" s="11" t="s">
        <v>574</v>
      </c>
      <c r="M37" s="11" t="s">
        <v>122</v>
      </c>
      <c r="N37" s="11" t="s">
        <v>123</v>
      </c>
      <c r="O37" s="11" t="s">
        <v>640</v>
      </c>
    </row>
    <row r="38" spans="1:15" ht="27.95" customHeight="1" x14ac:dyDescent="0.2">
      <c r="A38" s="127"/>
      <c r="B38" s="3" t="s">
        <v>124</v>
      </c>
      <c r="C38" s="11" t="s">
        <v>125</v>
      </c>
      <c r="D38" s="1" t="s">
        <v>121</v>
      </c>
      <c r="E38" s="1" t="s">
        <v>28</v>
      </c>
      <c r="F38" s="1" t="s">
        <v>17</v>
      </c>
      <c r="G38" s="1" t="s">
        <v>18</v>
      </c>
      <c r="H38" s="1" t="s">
        <v>19</v>
      </c>
      <c r="I38" s="118">
        <v>1410.31</v>
      </c>
      <c r="J38" s="118"/>
      <c r="K38" s="1" t="s">
        <v>16</v>
      </c>
      <c r="L38" s="11" t="s">
        <v>126</v>
      </c>
      <c r="M38" s="11" t="s">
        <v>127</v>
      </c>
      <c r="N38" s="11" t="s">
        <v>123</v>
      </c>
      <c r="O38" s="11" t="s">
        <v>640</v>
      </c>
    </row>
    <row r="39" spans="1:15" ht="54" x14ac:dyDescent="0.2">
      <c r="A39" s="127"/>
      <c r="B39" s="3" t="s">
        <v>128</v>
      </c>
      <c r="C39" s="11" t="s">
        <v>454</v>
      </c>
      <c r="D39" s="1" t="s">
        <v>121</v>
      </c>
      <c r="E39" s="1" t="s">
        <v>16</v>
      </c>
      <c r="F39" s="1" t="s">
        <v>52</v>
      </c>
      <c r="G39" s="1" t="s">
        <v>18</v>
      </c>
      <c r="H39" s="1" t="s">
        <v>504</v>
      </c>
      <c r="I39" s="118">
        <v>6100000</v>
      </c>
      <c r="J39" s="118"/>
      <c r="K39" s="1" t="s">
        <v>28</v>
      </c>
      <c r="L39" s="11" t="s">
        <v>457</v>
      </c>
      <c r="M39" s="11" t="s">
        <v>456</v>
      </c>
      <c r="N39" s="11" t="s">
        <v>123</v>
      </c>
      <c r="O39" s="11" t="s">
        <v>640</v>
      </c>
    </row>
    <row r="40" spans="1:15" ht="67.5" x14ac:dyDescent="0.2">
      <c r="A40" s="127"/>
      <c r="B40" s="3" t="s">
        <v>129</v>
      </c>
      <c r="C40" s="11" t="s">
        <v>130</v>
      </c>
      <c r="D40" s="1" t="s">
        <v>121</v>
      </c>
      <c r="E40" s="1" t="s">
        <v>28</v>
      </c>
      <c r="F40" s="1" t="s">
        <v>25</v>
      </c>
      <c r="G40" s="1" t="s">
        <v>18</v>
      </c>
      <c r="H40" s="1" t="s">
        <v>19</v>
      </c>
      <c r="I40" s="118">
        <v>6015.4229999999998</v>
      </c>
      <c r="J40" s="118"/>
      <c r="K40" s="1" t="s">
        <v>28</v>
      </c>
      <c r="L40" s="11" t="s">
        <v>575</v>
      </c>
      <c r="M40" s="11" t="s">
        <v>131</v>
      </c>
      <c r="N40" s="11" t="s">
        <v>123</v>
      </c>
      <c r="O40" s="11" t="s">
        <v>645</v>
      </c>
    </row>
    <row r="41" spans="1:15" ht="81" x14ac:dyDescent="0.2">
      <c r="A41" s="127"/>
      <c r="B41" s="3" t="s">
        <v>132</v>
      </c>
      <c r="C41" s="11" t="s">
        <v>455</v>
      </c>
      <c r="D41" s="1" t="s">
        <v>121</v>
      </c>
      <c r="E41" s="1" t="s">
        <v>28</v>
      </c>
      <c r="F41" s="1" t="s">
        <v>52</v>
      </c>
      <c r="G41" s="1" t="s">
        <v>18</v>
      </c>
      <c r="H41" s="1" t="s">
        <v>19</v>
      </c>
      <c r="I41" s="118">
        <v>150</v>
      </c>
      <c r="J41" s="118"/>
      <c r="K41" s="1" t="s">
        <v>16</v>
      </c>
      <c r="L41" s="11" t="s">
        <v>458</v>
      </c>
      <c r="M41" s="11" t="s">
        <v>133</v>
      </c>
      <c r="N41" s="11" t="s">
        <v>123</v>
      </c>
      <c r="O41" s="11" t="s">
        <v>640</v>
      </c>
    </row>
    <row r="42" spans="1:15" ht="202.5" x14ac:dyDescent="0.2">
      <c r="A42" s="127"/>
      <c r="B42" s="3" t="s">
        <v>134</v>
      </c>
      <c r="C42" s="11" t="s">
        <v>135</v>
      </c>
      <c r="D42" s="1" t="s">
        <v>121</v>
      </c>
      <c r="E42" s="1" t="s">
        <v>28</v>
      </c>
      <c r="F42" s="1" t="s">
        <v>17</v>
      </c>
      <c r="G42" s="1" t="s">
        <v>18</v>
      </c>
      <c r="H42" s="1" t="s">
        <v>19</v>
      </c>
      <c r="I42" s="118">
        <v>437.505</v>
      </c>
      <c r="J42" s="118"/>
      <c r="K42" s="1" t="s">
        <v>16</v>
      </c>
      <c r="L42" s="11" t="s">
        <v>576</v>
      </c>
      <c r="M42" s="11" t="s">
        <v>136</v>
      </c>
      <c r="N42" s="11" t="s">
        <v>123</v>
      </c>
      <c r="O42" s="11" t="s">
        <v>640</v>
      </c>
    </row>
    <row r="43" spans="1:15" ht="135" x14ac:dyDescent="0.2">
      <c r="A43" s="127"/>
      <c r="B43" s="3" t="s">
        <v>137</v>
      </c>
      <c r="C43" s="11" t="s">
        <v>577</v>
      </c>
      <c r="D43" s="1" t="s">
        <v>138</v>
      </c>
      <c r="E43" s="1" t="s">
        <v>28</v>
      </c>
      <c r="F43" s="1" t="s">
        <v>17</v>
      </c>
      <c r="G43" s="1" t="s">
        <v>18</v>
      </c>
      <c r="H43" s="1" t="s">
        <v>19</v>
      </c>
      <c r="I43" s="118">
        <v>73162</v>
      </c>
      <c r="J43" s="118"/>
      <c r="K43" s="1" t="s">
        <v>28</v>
      </c>
      <c r="L43" s="11" t="s">
        <v>578</v>
      </c>
      <c r="M43" s="17" t="s">
        <v>579</v>
      </c>
      <c r="N43" s="11" t="s">
        <v>114</v>
      </c>
      <c r="O43" s="11" t="s">
        <v>640</v>
      </c>
    </row>
    <row r="44" spans="1:15" ht="123.75" customHeight="1" x14ac:dyDescent="0.2">
      <c r="A44" s="127"/>
      <c r="B44" s="3" t="s">
        <v>139</v>
      </c>
      <c r="C44" s="11" t="s">
        <v>140</v>
      </c>
      <c r="D44" s="1" t="s">
        <v>138</v>
      </c>
      <c r="E44" s="1" t="s">
        <v>28</v>
      </c>
      <c r="F44" s="1" t="s">
        <v>25</v>
      </c>
      <c r="G44" s="1" t="s">
        <v>18</v>
      </c>
      <c r="H44" s="1" t="s">
        <v>19</v>
      </c>
      <c r="I44" s="118">
        <v>5900</v>
      </c>
      <c r="J44" s="118"/>
      <c r="K44" s="1" t="s">
        <v>16</v>
      </c>
      <c r="L44" s="17" t="s">
        <v>580</v>
      </c>
      <c r="M44" s="11" t="s">
        <v>19</v>
      </c>
      <c r="N44" s="11" t="s">
        <v>114</v>
      </c>
      <c r="O44" s="11" t="s">
        <v>640</v>
      </c>
    </row>
    <row r="45" spans="1:15" ht="67.5" x14ac:dyDescent="0.2">
      <c r="A45" s="127"/>
      <c r="B45" s="3" t="s">
        <v>141</v>
      </c>
      <c r="C45" s="11" t="s">
        <v>142</v>
      </c>
      <c r="D45" s="1" t="s">
        <v>138</v>
      </c>
      <c r="E45" s="1" t="s">
        <v>28</v>
      </c>
      <c r="F45" s="1" t="s">
        <v>25</v>
      </c>
      <c r="G45" s="1" t="s">
        <v>18</v>
      </c>
      <c r="H45" s="1" t="s">
        <v>18</v>
      </c>
      <c r="I45" s="118">
        <v>10000</v>
      </c>
      <c r="J45" s="118"/>
      <c r="K45" s="1" t="s">
        <v>28</v>
      </c>
      <c r="L45" s="11" t="s">
        <v>459</v>
      </c>
      <c r="M45" s="11" t="s">
        <v>143</v>
      </c>
      <c r="N45" s="11" t="s">
        <v>114</v>
      </c>
      <c r="O45" s="11" t="s">
        <v>640</v>
      </c>
    </row>
    <row r="46" spans="1:15" ht="54" x14ac:dyDescent="0.2">
      <c r="A46" s="127"/>
      <c r="B46" s="3" t="s">
        <v>144</v>
      </c>
      <c r="C46" s="11" t="s">
        <v>145</v>
      </c>
      <c r="D46" s="1" t="s">
        <v>146</v>
      </c>
      <c r="E46" s="1" t="s">
        <v>28</v>
      </c>
      <c r="F46" s="1" t="s">
        <v>502</v>
      </c>
      <c r="G46" s="1" t="s">
        <v>18</v>
      </c>
      <c r="H46" s="1" t="s">
        <v>19</v>
      </c>
      <c r="I46" s="118">
        <v>2167</v>
      </c>
      <c r="J46" s="118"/>
      <c r="K46" s="1" t="s">
        <v>28</v>
      </c>
      <c r="L46" s="11" t="s">
        <v>147</v>
      </c>
      <c r="M46" s="11" t="s">
        <v>581</v>
      </c>
      <c r="N46" s="11" t="s">
        <v>114</v>
      </c>
      <c r="O46" s="11" t="s">
        <v>640</v>
      </c>
    </row>
    <row r="47" spans="1:15" ht="108.75" customHeight="1" x14ac:dyDescent="0.2">
      <c r="A47" s="127"/>
      <c r="B47" s="3" t="s">
        <v>148</v>
      </c>
      <c r="C47" s="11" t="s">
        <v>149</v>
      </c>
      <c r="D47" s="1" t="s">
        <v>146</v>
      </c>
      <c r="E47" s="1" t="s">
        <v>16</v>
      </c>
      <c r="F47" s="1" t="s">
        <v>25</v>
      </c>
      <c r="G47" s="11" t="s">
        <v>504</v>
      </c>
      <c r="H47" s="1" t="s">
        <v>18</v>
      </c>
      <c r="I47" s="118">
        <v>1197.94</v>
      </c>
      <c r="J47" s="118"/>
      <c r="K47" s="1" t="s">
        <v>28</v>
      </c>
      <c r="L47" s="11" t="s">
        <v>1269</v>
      </c>
      <c r="M47" s="11" t="s">
        <v>1270</v>
      </c>
      <c r="N47" s="11" t="s">
        <v>882</v>
      </c>
      <c r="O47" s="11" t="s">
        <v>640</v>
      </c>
    </row>
    <row r="48" spans="1:15" ht="67.5" x14ac:dyDescent="0.2">
      <c r="A48" s="127"/>
      <c r="B48" s="3" t="s">
        <v>151</v>
      </c>
      <c r="C48" s="11" t="s">
        <v>460</v>
      </c>
      <c r="D48" s="1" t="s">
        <v>146</v>
      </c>
      <c r="E48" s="1" t="s">
        <v>16</v>
      </c>
      <c r="F48" s="1" t="s">
        <v>25</v>
      </c>
      <c r="G48" s="1" t="s">
        <v>18</v>
      </c>
      <c r="H48" s="1" t="s">
        <v>504</v>
      </c>
      <c r="I48" s="118">
        <v>2000</v>
      </c>
      <c r="J48" s="118"/>
      <c r="K48" s="1" t="s">
        <v>28</v>
      </c>
      <c r="L48" s="11" t="s">
        <v>461</v>
      </c>
      <c r="M48" s="11" t="s">
        <v>150</v>
      </c>
      <c r="N48" s="11" t="s">
        <v>114</v>
      </c>
      <c r="O48" s="11" t="s">
        <v>640</v>
      </c>
    </row>
    <row r="49" spans="1:15" ht="54" x14ac:dyDescent="0.2">
      <c r="A49" s="127"/>
      <c r="B49" s="3" t="s">
        <v>152</v>
      </c>
      <c r="C49" s="11" t="s">
        <v>153</v>
      </c>
      <c r="D49" s="1" t="s">
        <v>146</v>
      </c>
      <c r="E49" s="1" t="s">
        <v>16</v>
      </c>
      <c r="F49" s="1" t="s">
        <v>25</v>
      </c>
      <c r="G49" s="1" t="s">
        <v>18</v>
      </c>
      <c r="H49" s="1" t="s">
        <v>19</v>
      </c>
      <c r="I49" s="118">
        <v>2000</v>
      </c>
      <c r="J49" s="118"/>
      <c r="K49" s="1" t="s">
        <v>28</v>
      </c>
      <c r="L49" s="11" t="s">
        <v>154</v>
      </c>
      <c r="M49" s="11" t="s">
        <v>155</v>
      </c>
      <c r="N49" s="11" t="s">
        <v>114</v>
      </c>
      <c r="O49" s="11" t="s">
        <v>640</v>
      </c>
    </row>
    <row r="50" spans="1:15" ht="108" x14ac:dyDescent="0.2">
      <c r="A50" s="127"/>
      <c r="B50" s="3" t="s">
        <v>156</v>
      </c>
      <c r="C50" s="11" t="s">
        <v>157</v>
      </c>
      <c r="D50" s="1" t="s">
        <v>146</v>
      </c>
      <c r="E50" s="1" t="s">
        <v>28</v>
      </c>
      <c r="F50" s="1" t="s">
        <v>25</v>
      </c>
      <c r="G50" s="1" t="s">
        <v>18</v>
      </c>
      <c r="H50" s="1" t="s">
        <v>18</v>
      </c>
      <c r="I50" s="118">
        <v>7000</v>
      </c>
      <c r="J50" s="118"/>
      <c r="K50" s="1" t="s">
        <v>28</v>
      </c>
      <c r="L50" s="11" t="s">
        <v>582</v>
      </c>
      <c r="M50" s="11" t="s">
        <v>158</v>
      </c>
      <c r="N50" s="11" t="s">
        <v>114</v>
      </c>
      <c r="O50" s="11" t="s">
        <v>640</v>
      </c>
    </row>
    <row r="51" spans="1:15" ht="54" x14ac:dyDescent="0.2">
      <c r="A51" s="127"/>
      <c r="B51" s="3" t="s">
        <v>159</v>
      </c>
      <c r="C51" s="11" t="s">
        <v>160</v>
      </c>
      <c r="D51" s="1" t="s">
        <v>146</v>
      </c>
      <c r="E51" s="1" t="s">
        <v>16</v>
      </c>
      <c r="F51" s="1" t="s">
        <v>25</v>
      </c>
      <c r="G51" s="1" t="s">
        <v>18</v>
      </c>
      <c r="H51" s="1" t="s">
        <v>18</v>
      </c>
      <c r="I51" s="118">
        <v>7500</v>
      </c>
      <c r="J51" s="118"/>
      <c r="K51" s="1" t="s">
        <v>28</v>
      </c>
      <c r="L51" s="11" t="s">
        <v>161</v>
      </c>
      <c r="M51" s="11" t="s">
        <v>162</v>
      </c>
      <c r="N51" s="11" t="s">
        <v>114</v>
      </c>
      <c r="O51" s="11" t="s">
        <v>640</v>
      </c>
    </row>
    <row r="52" spans="1:15" ht="27" x14ac:dyDescent="0.2">
      <c r="A52" s="127"/>
      <c r="B52" s="22" t="s">
        <v>509</v>
      </c>
      <c r="C52" s="11" t="s">
        <v>510</v>
      </c>
      <c r="D52" s="1" t="s">
        <v>511</v>
      </c>
      <c r="E52" s="1" t="s">
        <v>446</v>
      </c>
      <c r="F52" s="1" t="s">
        <v>502</v>
      </c>
      <c r="G52" s="1" t="s">
        <v>503</v>
      </c>
      <c r="H52" s="1" t="s">
        <v>504</v>
      </c>
      <c r="I52" s="118">
        <v>5377</v>
      </c>
      <c r="J52" s="118"/>
      <c r="K52" s="1" t="s">
        <v>446</v>
      </c>
      <c r="L52" s="11" t="s">
        <v>552</v>
      </c>
      <c r="M52" s="11" t="s">
        <v>512</v>
      </c>
      <c r="N52" s="11" t="s">
        <v>513</v>
      </c>
      <c r="O52" s="11" t="s">
        <v>640</v>
      </c>
    </row>
    <row r="53" spans="1:15" ht="66" customHeight="1" x14ac:dyDescent="0.2">
      <c r="A53" s="127"/>
      <c r="B53" s="22" t="s">
        <v>634</v>
      </c>
      <c r="C53" s="94" t="s">
        <v>1263</v>
      </c>
      <c r="D53" s="96" t="s">
        <v>858</v>
      </c>
      <c r="E53" s="1" t="s">
        <v>532</v>
      </c>
      <c r="F53" s="1" t="s">
        <v>683</v>
      </c>
      <c r="G53" s="1" t="s">
        <v>503</v>
      </c>
      <c r="H53" s="1" t="s">
        <v>504</v>
      </c>
      <c r="I53" s="100">
        <v>123.06</v>
      </c>
      <c r="J53" s="101"/>
      <c r="K53" s="1" t="s">
        <v>446</v>
      </c>
      <c r="L53" s="94" t="s">
        <v>1268</v>
      </c>
      <c r="M53" s="94" t="s">
        <v>1323</v>
      </c>
      <c r="N53" s="94" t="s">
        <v>665</v>
      </c>
      <c r="O53" s="11" t="s">
        <v>640</v>
      </c>
    </row>
    <row r="54" spans="1:15" ht="178.5" x14ac:dyDescent="0.2">
      <c r="A54" s="127"/>
      <c r="B54" s="22" t="s">
        <v>1259</v>
      </c>
      <c r="C54" s="94" t="s">
        <v>1261</v>
      </c>
      <c r="D54" s="96" t="s">
        <v>858</v>
      </c>
      <c r="E54" s="1" t="s">
        <v>532</v>
      </c>
      <c r="F54" s="1" t="s">
        <v>683</v>
      </c>
      <c r="G54" s="1" t="s">
        <v>503</v>
      </c>
      <c r="H54" s="1" t="s">
        <v>504</v>
      </c>
      <c r="I54" s="100">
        <v>1098</v>
      </c>
      <c r="J54" s="101"/>
      <c r="K54" s="1" t="s">
        <v>446</v>
      </c>
      <c r="L54" s="94" t="s">
        <v>1264</v>
      </c>
      <c r="M54" s="94" t="s">
        <v>1265</v>
      </c>
      <c r="N54" s="94" t="s">
        <v>665</v>
      </c>
      <c r="O54" s="11" t="s">
        <v>640</v>
      </c>
    </row>
    <row r="55" spans="1:15" ht="136.5" x14ac:dyDescent="0.2">
      <c r="A55" s="127"/>
      <c r="B55" s="22" t="s">
        <v>1260</v>
      </c>
      <c r="C55" s="94" t="s">
        <v>1262</v>
      </c>
      <c r="D55" s="96" t="s">
        <v>858</v>
      </c>
      <c r="E55" s="1" t="s">
        <v>532</v>
      </c>
      <c r="F55" s="1" t="s">
        <v>683</v>
      </c>
      <c r="G55" s="1" t="s">
        <v>503</v>
      </c>
      <c r="H55" s="1" t="s">
        <v>504</v>
      </c>
      <c r="I55" s="100">
        <v>449</v>
      </c>
      <c r="J55" s="101"/>
      <c r="K55" s="1" t="s">
        <v>446</v>
      </c>
      <c r="L55" s="94" t="s">
        <v>1266</v>
      </c>
      <c r="M55" s="94" t="s">
        <v>1267</v>
      </c>
      <c r="N55" s="94" t="s">
        <v>665</v>
      </c>
      <c r="O55" s="94" t="s">
        <v>640</v>
      </c>
    </row>
    <row r="56" spans="1:15" ht="17.100000000000001" customHeight="1" x14ac:dyDescent="0.2">
      <c r="A56" s="127"/>
      <c r="B56" s="119" t="s">
        <v>163</v>
      </c>
      <c r="C56" s="119"/>
      <c r="D56" s="119"/>
      <c r="E56" s="119"/>
      <c r="F56" s="119"/>
      <c r="G56" s="119"/>
      <c r="H56" s="119"/>
      <c r="I56" s="119"/>
      <c r="J56" s="119"/>
      <c r="K56" s="119"/>
      <c r="L56" s="119"/>
      <c r="M56" s="119"/>
      <c r="N56" s="119"/>
      <c r="O56" s="119"/>
    </row>
    <row r="57" spans="1:15" ht="54" x14ac:dyDescent="0.2">
      <c r="A57" s="127"/>
      <c r="B57" s="3" t="s">
        <v>164</v>
      </c>
      <c r="C57" s="11" t="s">
        <v>583</v>
      </c>
      <c r="D57" s="1" t="s">
        <v>165</v>
      </c>
      <c r="E57" s="1" t="s">
        <v>16</v>
      </c>
      <c r="F57" s="1" t="s">
        <v>25</v>
      </c>
      <c r="G57" s="18"/>
      <c r="H57" s="1" t="s">
        <v>18</v>
      </c>
      <c r="I57" s="118">
        <v>1800</v>
      </c>
      <c r="J57" s="118"/>
      <c r="K57" s="1" t="s">
        <v>28</v>
      </c>
      <c r="L57" s="11" t="s">
        <v>462</v>
      </c>
      <c r="M57" s="11" t="s">
        <v>166</v>
      </c>
      <c r="N57" s="11" t="s">
        <v>99</v>
      </c>
      <c r="O57" s="11" t="s">
        <v>167</v>
      </c>
    </row>
    <row r="58" spans="1:15" ht="67.5" x14ac:dyDescent="0.2">
      <c r="A58" s="127"/>
      <c r="B58" s="3" t="s">
        <v>168</v>
      </c>
      <c r="C58" s="17" t="s">
        <v>584</v>
      </c>
      <c r="D58" s="1" t="s">
        <v>165</v>
      </c>
      <c r="E58" s="1" t="s">
        <v>16</v>
      </c>
      <c r="F58" s="1" t="s">
        <v>25</v>
      </c>
      <c r="G58" s="18"/>
      <c r="H58" s="1" t="s">
        <v>18</v>
      </c>
      <c r="I58" s="118">
        <v>2400</v>
      </c>
      <c r="J58" s="118"/>
      <c r="K58" s="1" t="s">
        <v>28</v>
      </c>
      <c r="L58" s="11" t="s">
        <v>462</v>
      </c>
      <c r="M58" s="11" t="s">
        <v>166</v>
      </c>
      <c r="N58" s="11" t="s">
        <v>99</v>
      </c>
      <c r="O58" s="11" t="s">
        <v>167</v>
      </c>
    </row>
    <row r="59" spans="1:15" ht="54" x14ac:dyDescent="0.2">
      <c r="A59" s="127"/>
      <c r="B59" s="3" t="s">
        <v>169</v>
      </c>
      <c r="C59" s="11" t="s">
        <v>540</v>
      </c>
      <c r="D59" s="1" t="s">
        <v>165</v>
      </c>
      <c r="E59" s="1" t="s">
        <v>16</v>
      </c>
      <c r="F59" s="1" t="s">
        <v>52</v>
      </c>
      <c r="G59" s="1" t="s">
        <v>19</v>
      </c>
      <c r="H59" s="1" t="s">
        <v>18</v>
      </c>
      <c r="I59" s="118">
        <v>1207.2</v>
      </c>
      <c r="J59" s="118"/>
      <c r="K59" s="1" t="s">
        <v>28</v>
      </c>
      <c r="L59" s="11" t="s">
        <v>462</v>
      </c>
      <c r="M59" s="11" t="s">
        <v>166</v>
      </c>
      <c r="N59" s="11" t="s">
        <v>99</v>
      </c>
      <c r="O59" s="11" t="s">
        <v>167</v>
      </c>
    </row>
    <row r="60" spans="1:15" ht="38.450000000000003" customHeight="1" x14ac:dyDescent="0.2">
      <c r="A60" s="127"/>
      <c r="B60" s="3" t="s">
        <v>170</v>
      </c>
      <c r="C60" s="11" t="s">
        <v>541</v>
      </c>
      <c r="D60" s="1" t="s">
        <v>171</v>
      </c>
      <c r="E60" s="1" t="s">
        <v>16</v>
      </c>
      <c r="F60" s="1" t="s">
        <v>25</v>
      </c>
      <c r="G60" s="1" t="s">
        <v>18</v>
      </c>
      <c r="H60" s="1" t="s">
        <v>18</v>
      </c>
      <c r="I60" s="118">
        <v>1200</v>
      </c>
      <c r="J60" s="118"/>
      <c r="K60" s="1" t="s">
        <v>28</v>
      </c>
      <c r="L60" s="11" t="s">
        <v>462</v>
      </c>
      <c r="M60" s="11" t="s">
        <v>172</v>
      </c>
      <c r="N60" s="11" t="s">
        <v>99</v>
      </c>
      <c r="O60" s="11" t="s">
        <v>167</v>
      </c>
    </row>
    <row r="61" spans="1:15" ht="132.75" customHeight="1" x14ac:dyDescent="0.2">
      <c r="A61" s="128"/>
      <c r="B61" s="3" t="s">
        <v>173</v>
      </c>
      <c r="C61" s="11" t="s">
        <v>174</v>
      </c>
      <c r="D61" s="1" t="s">
        <v>175</v>
      </c>
      <c r="E61" s="1" t="s">
        <v>28</v>
      </c>
      <c r="F61" s="1" t="s">
        <v>25</v>
      </c>
      <c r="G61" s="1" t="s">
        <v>18</v>
      </c>
      <c r="H61" s="1" t="s">
        <v>18</v>
      </c>
      <c r="I61" s="118">
        <v>252</v>
      </c>
      <c r="J61" s="118"/>
      <c r="K61" s="1" t="s">
        <v>64</v>
      </c>
      <c r="L61" s="11" t="s">
        <v>553</v>
      </c>
      <c r="M61" s="11" t="s">
        <v>176</v>
      </c>
      <c r="N61" s="11" t="s">
        <v>167</v>
      </c>
      <c r="O61" s="11" t="s">
        <v>463</v>
      </c>
    </row>
    <row r="62" spans="1:15" ht="17.100000000000001" customHeight="1" x14ac:dyDescent="0.2">
      <c r="A62" s="135"/>
      <c r="B62" s="138" t="s">
        <v>536</v>
      </c>
      <c r="C62" s="139"/>
      <c r="D62" s="139"/>
      <c r="E62" s="139"/>
      <c r="F62" s="139"/>
      <c r="G62" s="139"/>
      <c r="H62" s="139"/>
      <c r="I62" s="139"/>
      <c r="J62" s="139"/>
      <c r="K62" s="139"/>
      <c r="L62" s="139"/>
      <c r="M62" s="139"/>
      <c r="N62" s="139"/>
      <c r="O62" s="140"/>
    </row>
    <row r="63" spans="1:15" ht="17.100000000000001" customHeight="1" x14ac:dyDescent="0.2">
      <c r="A63" s="136"/>
      <c r="B63" s="119" t="s">
        <v>177</v>
      </c>
      <c r="C63" s="119"/>
      <c r="D63" s="119"/>
      <c r="E63" s="119"/>
      <c r="F63" s="119"/>
      <c r="G63" s="119"/>
      <c r="H63" s="119"/>
      <c r="I63" s="119"/>
      <c r="J63" s="119"/>
      <c r="K63" s="119"/>
      <c r="L63" s="119"/>
      <c r="M63" s="119"/>
      <c r="N63" s="119"/>
      <c r="O63" s="119"/>
    </row>
    <row r="64" spans="1:15" ht="68.25" customHeight="1" x14ac:dyDescent="0.2">
      <c r="A64" s="136"/>
      <c r="B64" s="4" t="s">
        <v>585</v>
      </c>
      <c r="C64" s="11" t="s">
        <v>178</v>
      </c>
      <c r="D64" s="1" t="s">
        <v>179</v>
      </c>
      <c r="E64" s="1" t="s">
        <v>28</v>
      </c>
      <c r="F64" s="1" t="s">
        <v>17</v>
      </c>
      <c r="G64" s="1" t="s">
        <v>18</v>
      </c>
      <c r="H64" s="1" t="s">
        <v>19</v>
      </c>
      <c r="I64" s="120">
        <v>6912.58</v>
      </c>
      <c r="J64" s="120"/>
      <c r="K64" s="1" t="s">
        <v>16</v>
      </c>
      <c r="L64" s="11" t="s">
        <v>586</v>
      </c>
      <c r="M64" s="11" t="s">
        <v>180</v>
      </c>
      <c r="N64" s="17" t="s">
        <v>587</v>
      </c>
      <c r="O64" s="11" t="s">
        <v>1284</v>
      </c>
    </row>
    <row r="65" spans="1:15" ht="81" x14ac:dyDescent="0.2">
      <c r="A65" s="136"/>
      <c r="B65" s="4" t="s">
        <v>588</v>
      </c>
      <c r="C65" s="11" t="s">
        <v>181</v>
      </c>
      <c r="D65" s="1" t="s">
        <v>179</v>
      </c>
      <c r="E65" s="1" t="s">
        <v>28</v>
      </c>
      <c r="F65" s="1" t="s">
        <v>17</v>
      </c>
      <c r="G65" s="1" t="s">
        <v>18</v>
      </c>
      <c r="H65" s="1" t="s">
        <v>503</v>
      </c>
      <c r="I65" s="120">
        <v>4800</v>
      </c>
      <c r="J65" s="120"/>
      <c r="K65" s="1" t="s">
        <v>547</v>
      </c>
      <c r="L65" s="11" t="s">
        <v>182</v>
      </c>
      <c r="M65" s="11" t="s">
        <v>180</v>
      </c>
      <c r="N65" s="17" t="s">
        <v>587</v>
      </c>
      <c r="O65" s="11" t="s">
        <v>1285</v>
      </c>
    </row>
    <row r="66" spans="1:15" ht="81" x14ac:dyDescent="0.2">
      <c r="A66" s="136"/>
      <c r="B66" s="4" t="s">
        <v>589</v>
      </c>
      <c r="C66" s="11" t="s">
        <v>183</v>
      </c>
      <c r="D66" s="1" t="s">
        <v>179</v>
      </c>
      <c r="E66" s="1" t="s">
        <v>16</v>
      </c>
      <c r="F66" s="1" t="s">
        <v>17</v>
      </c>
      <c r="G66" s="1" t="s">
        <v>504</v>
      </c>
      <c r="H66" s="1" t="s">
        <v>18</v>
      </c>
      <c r="I66" s="120">
        <v>4800</v>
      </c>
      <c r="J66" s="120"/>
      <c r="K66" s="1" t="s">
        <v>16</v>
      </c>
      <c r="L66" s="11" t="s">
        <v>184</v>
      </c>
      <c r="M66" s="11" t="s">
        <v>180</v>
      </c>
      <c r="N66" s="17" t="s">
        <v>587</v>
      </c>
      <c r="O66" s="11" t="s">
        <v>1286</v>
      </c>
    </row>
    <row r="67" spans="1:15" ht="81" x14ac:dyDescent="0.2">
      <c r="A67" s="136"/>
      <c r="B67" s="4" t="s">
        <v>590</v>
      </c>
      <c r="C67" s="11" t="s">
        <v>185</v>
      </c>
      <c r="D67" s="1" t="s">
        <v>179</v>
      </c>
      <c r="E67" s="1" t="s">
        <v>16</v>
      </c>
      <c r="F67" s="98" t="s">
        <v>502</v>
      </c>
      <c r="G67" s="1" t="s">
        <v>503</v>
      </c>
      <c r="H67" s="1" t="s">
        <v>18</v>
      </c>
      <c r="I67" s="120">
        <v>4800</v>
      </c>
      <c r="J67" s="120"/>
      <c r="K67" s="1" t="s">
        <v>16</v>
      </c>
      <c r="L67" s="11" t="s">
        <v>184</v>
      </c>
      <c r="M67" s="11" t="s">
        <v>180</v>
      </c>
      <c r="N67" s="17" t="s">
        <v>587</v>
      </c>
      <c r="O67" s="11" t="s">
        <v>1287</v>
      </c>
    </row>
    <row r="68" spans="1:15" ht="81" x14ac:dyDescent="0.2">
      <c r="A68" s="136"/>
      <c r="B68" s="4" t="s">
        <v>591</v>
      </c>
      <c r="C68" s="11" t="s">
        <v>186</v>
      </c>
      <c r="D68" s="1" t="s">
        <v>179</v>
      </c>
      <c r="E68" s="1" t="s">
        <v>16</v>
      </c>
      <c r="F68" s="1" t="s">
        <v>52</v>
      </c>
      <c r="G68" s="1" t="s">
        <v>19</v>
      </c>
      <c r="H68" s="1" t="s">
        <v>18</v>
      </c>
      <c r="I68" s="120">
        <v>4800</v>
      </c>
      <c r="J68" s="120"/>
      <c r="K68" s="1" t="s">
        <v>16</v>
      </c>
      <c r="L68" s="11" t="s">
        <v>184</v>
      </c>
      <c r="M68" s="11" t="s">
        <v>180</v>
      </c>
      <c r="N68" s="17" t="s">
        <v>587</v>
      </c>
      <c r="O68" s="11" t="s">
        <v>1288</v>
      </c>
    </row>
    <row r="69" spans="1:15" ht="81" x14ac:dyDescent="0.2">
      <c r="A69" s="136"/>
      <c r="B69" s="4" t="s">
        <v>592</v>
      </c>
      <c r="C69" s="11" t="s">
        <v>187</v>
      </c>
      <c r="D69" s="1" t="s">
        <v>179</v>
      </c>
      <c r="E69" s="1" t="s">
        <v>16</v>
      </c>
      <c r="F69" s="1" t="s">
        <v>52</v>
      </c>
      <c r="G69" s="1" t="s">
        <v>19</v>
      </c>
      <c r="H69" s="1" t="s">
        <v>18</v>
      </c>
      <c r="I69" s="120">
        <v>4800</v>
      </c>
      <c r="J69" s="120"/>
      <c r="K69" s="1" t="s">
        <v>16</v>
      </c>
      <c r="L69" s="11" t="s">
        <v>184</v>
      </c>
      <c r="M69" s="11" t="s">
        <v>180</v>
      </c>
      <c r="N69" s="17" t="s">
        <v>587</v>
      </c>
      <c r="O69" s="11" t="s">
        <v>1289</v>
      </c>
    </row>
    <row r="70" spans="1:15" ht="81" x14ac:dyDescent="0.2">
      <c r="A70" s="136"/>
      <c r="B70" s="4" t="s">
        <v>593</v>
      </c>
      <c r="C70" s="11" t="s">
        <v>188</v>
      </c>
      <c r="D70" s="1" t="s">
        <v>179</v>
      </c>
      <c r="E70" s="1" t="s">
        <v>16</v>
      </c>
      <c r="F70" s="1" t="s">
        <v>52</v>
      </c>
      <c r="G70" s="1" t="s">
        <v>19</v>
      </c>
      <c r="H70" s="1" t="s">
        <v>18</v>
      </c>
      <c r="I70" s="120">
        <v>4800</v>
      </c>
      <c r="J70" s="120"/>
      <c r="K70" s="1" t="s">
        <v>16</v>
      </c>
      <c r="L70" s="11" t="s">
        <v>184</v>
      </c>
      <c r="M70" s="11" t="s">
        <v>180</v>
      </c>
      <c r="N70" s="17" t="s">
        <v>587</v>
      </c>
      <c r="O70" s="11" t="s">
        <v>1290</v>
      </c>
    </row>
    <row r="71" spans="1:15" ht="81" x14ac:dyDescent="0.2">
      <c r="A71" s="136"/>
      <c r="B71" s="4" t="s">
        <v>594</v>
      </c>
      <c r="C71" s="11" t="s">
        <v>189</v>
      </c>
      <c r="D71" s="1" t="s">
        <v>179</v>
      </c>
      <c r="E71" s="1" t="s">
        <v>16</v>
      </c>
      <c r="F71" s="1" t="s">
        <v>52</v>
      </c>
      <c r="G71" s="1" t="s">
        <v>19</v>
      </c>
      <c r="H71" s="1" t="s">
        <v>18</v>
      </c>
      <c r="I71" s="120">
        <v>2400</v>
      </c>
      <c r="J71" s="120"/>
      <c r="K71" s="1" t="s">
        <v>16</v>
      </c>
      <c r="L71" s="11" t="s">
        <v>184</v>
      </c>
      <c r="M71" s="11" t="s">
        <v>180</v>
      </c>
      <c r="N71" s="17" t="s">
        <v>587</v>
      </c>
      <c r="O71" s="11" t="s">
        <v>1291</v>
      </c>
    </row>
    <row r="72" spans="1:15" ht="81" x14ac:dyDescent="0.2">
      <c r="A72" s="136"/>
      <c r="B72" s="4" t="s">
        <v>595</v>
      </c>
      <c r="C72" s="11" t="s">
        <v>190</v>
      </c>
      <c r="D72" s="1" t="s">
        <v>179</v>
      </c>
      <c r="E72" s="1" t="s">
        <v>16</v>
      </c>
      <c r="F72" s="1" t="s">
        <v>52</v>
      </c>
      <c r="G72" s="1" t="s">
        <v>19</v>
      </c>
      <c r="H72" s="1" t="s">
        <v>18</v>
      </c>
      <c r="I72" s="120">
        <v>4800</v>
      </c>
      <c r="J72" s="120"/>
      <c r="K72" s="1" t="s">
        <v>16</v>
      </c>
      <c r="L72" s="11" t="s">
        <v>184</v>
      </c>
      <c r="M72" s="11" t="s">
        <v>180</v>
      </c>
      <c r="N72" s="17" t="s">
        <v>587</v>
      </c>
      <c r="O72" s="11" t="s">
        <v>1292</v>
      </c>
    </row>
    <row r="73" spans="1:15" ht="71.25" customHeight="1" x14ac:dyDescent="0.2">
      <c r="A73" s="136"/>
      <c r="B73" s="4" t="s">
        <v>596</v>
      </c>
      <c r="C73" s="11" t="s">
        <v>464</v>
      </c>
      <c r="D73" s="1" t="s">
        <v>179</v>
      </c>
      <c r="E73" s="1" t="s">
        <v>16</v>
      </c>
      <c r="F73" s="1" t="s">
        <v>25</v>
      </c>
      <c r="G73" s="1" t="s">
        <v>504</v>
      </c>
      <c r="H73" s="1" t="s">
        <v>18</v>
      </c>
      <c r="I73" s="120">
        <v>4800</v>
      </c>
      <c r="J73" s="120"/>
      <c r="K73" s="1" t="s">
        <v>16</v>
      </c>
      <c r="L73" s="11" t="s">
        <v>184</v>
      </c>
      <c r="M73" s="11" t="s">
        <v>180</v>
      </c>
      <c r="N73" s="11" t="s">
        <v>505</v>
      </c>
      <c r="O73" s="11" t="s">
        <v>1293</v>
      </c>
    </row>
    <row r="74" spans="1:15" ht="53.25" customHeight="1" x14ac:dyDescent="0.2">
      <c r="A74" s="136"/>
      <c r="B74" s="4" t="s">
        <v>597</v>
      </c>
      <c r="C74" s="11" t="s">
        <v>191</v>
      </c>
      <c r="D74" s="1" t="s">
        <v>179</v>
      </c>
      <c r="E74" s="1" t="s">
        <v>16</v>
      </c>
      <c r="F74" s="1" t="s">
        <v>17</v>
      </c>
      <c r="G74" s="1" t="s">
        <v>18</v>
      </c>
      <c r="H74" s="1" t="s">
        <v>18</v>
      </c>
      <c r="I74" s="120">
        <v>3600</v>
      </c>
      <c r="J74" s="120"/>
      <c r="K74" s="1" t="s">
        <v>16</v>
      </c>
      <c r="L74" s="11" t="s">
        <v>192</v>
      </c>
      <c r="M74" s="11" t="s">
        <v>193</v>
      </c>
      <c r="N74" s="11" t="s">
        <v>194</v>
      </c>
      <c r="O74" s="11" t="s">
        <v>1294</v>
      </c>
    </row>
    <row r="75" spans="1:15" ht="66" customHeight="1" x14ac:dyDescent="0.2">
      <c r="A75" s="136"/>
      <c r="B75" s="4" t="s">
        <v>598</v>
      </c>
      <c r="C75" s="11" t="s">
        <v>195</v>
      </c>
      <c r="D75" s="1" t="s">
        <v>179</v>
      </c>
      <c r="E75" s="1" t="s">
        <v>16</v>
      </c>
      <c r="F75" s="1" t="s">
        <v>25</v>
      </c>
      <c r="G75" s="1" t="s">
        <v>504</v>
      </c>
      <c r="H75" s="1" t="s">
        <v>18</v>
      </c>
      <c r="I75" s="120">
        <v>4800</v>
      </c>
      <c r="J75" s="120"/>
      <c r="K75" s="1" t="s">
        <v>16</v>
      </c>
      <c r="L75" s="11" t="s">
        <v>196</v>
      </c>
      <c r="M75" s="11" t="s">
        <v>197</v>
      </c>
      <c r="N75" s="17" t="s">
        <v>587</v>
      </c>
      <c r="O75" s="11" t="s">
        <v>1293</v>
      </c>
    </row>
    <row r="76" spans="1:15" ht="84" customHeight="1" x14ac:dyDescent="0.2">
      <c r="A76" s="136"/>
      <c r="B76" s="4" t="s">
        <v>599</v>
      </c>
      <c r="C76" s="11" t="s">
        <v>1251</v>
      </c>
      <c r="D76" s="1" t="s">
        <v>198</v>
      </c>
      <c r="E76" s="1" t="s">
        <v>28</v>
      </c>
      <c r="F76" s="1" t="s">
        <v>17</v>
      </c>
      <c r="G76" s="1" t="s">
        <v>18</v>
      </c>
      <c r="H76" s="1" t="s">
        <v>503</v>
      </c>
      <c r="I76" s="120">
        <v>6744.73</v>
      </c>
      <c r="J76" s="120"/>
      <c r="K76" s="1" t="s">
        <v>16</v>
      </c>
      <c r="L76" s="11" t="s">
        <v>561</v>
      </c>
      <c r="M76" s="11" t="s">
        <v>199</v>
      </c>
      <c r="N76" s="97" t="s">
        <v>450</v>
      </c>
      <c r="O76" s="11" t="s">
        <v>1295</v>
      </c>
    </row>
    <row r="77" spans="1:15" ht="81" x14ac:dyDescent="0.2">
      <c r="A77" s="136"/>
      <c r="B77" s="4" t="s">
        <v>600</v>
      </c>
      <c r="C77" s="11" t="s">
        <v>200</v>
      </c>
      <c r="D77" s="1" t="s">
        <v>198</v>
      </c>
      <c r="E77" s="1" t="s">
        <v>28</v>
      </c>
      <c r="F77" s="1" t="s">
        <v>17</v>
      </c>
      <c r="G77" s="1" t="s">
        <v>18</v>
      </c>
      <c r="H77" s="1" t="s">
        <v>19</v>
      </c>
      <c r="I77" s="120">
        <v>413</v>
      </c>
      <c r="J77" s="120"/>
      <c r="K77" s="1" t="s">
        <v>532</v>
      </c>
      <c r="L77" s="11" t="s">
        <v>201</v>
      </c>
      <c r="M77" s="11" t="s">
        <v>202</v>
      </c>
      <c r="N77" s="17" t="s">
        <v>587</v>
      </c>
      <c r="O77" s="11" t="s">
        <v>1296</v>
      </c>
    </row>
    <row r="78" spans="1:15" ht="81" x14ac:dyDescent="0.2">
      <c r="A78" s="136"/>
      <c r="B78" s="4" t="s">
        <v>601</v>
      </c>
      <c r="C78" s="11" t="s">
        <v>203</v>
      </c>
      <c r="D78" s="1" t="s">
        <v>198</v>
      </c>
      <c r="E78" s="1" t="s">
        <v>16</v>
      </c>
      <c r="F78" s="1" t="s">
        <v>25</v>
      </c>
      <c r="G78" s="1" t="s">
        <v>18</v>
      </c>
      <c r="H78" s="1" t="s">
        <v>503</v>
      </c>
      <c r="I78" s="120">
        <v>412.49</v>
      </c>
      <c r="J78" s="120"/>
      <c r="K78" s="1" t="s">
        <v>16</v>
      </c>
      <c r="L78" s="11" t="s">
        <v>204</v>
      </c>
      <c r="M78" s="11" t="s">
        <v>506</v>
      </c>
      <c r="N78" s="11" t="s">
        <v>194</v>
      </c>
      <c r="O78" s="11" t="s">
        <v>1297</v>
      </c>
    </row>
    <row r="79" spans="1:15" ht="81" x14ac:dyDescent="0.2">
      <c r="A79" s="136"/>
      <c r="B79" s="4" t="s">
        <v>602</v>
      </c>
      <c r="C79" s="11" t="s">
        <v>205</v>
      </c>
      <c r="D79" s="1" t="s">
        <v>198</v>
      </c>
      <c r="E79" s="1" t="s">
        <v>16</v>
      </c>
      <c r="F79" s="1" t="s">
        <v>25</v>
      </c>
      <c r="G79" s="1" t="s">
        <v>19</v>
      </c>
      <c r="H79" s="1" t="s">
        <v>18</v>
      </c>
      <c r="I79" s="120">
        <v>6000</v>
      </c>
      <c r="J79" s="120"/>
      <c r="K79" s="1" t="s">
        <v>16</v>
      </c>
      <c r="L79" s="11" t="s">
        <v>206</v>
      </c>
      <c r="M79" s="11" t="s">
        <v>207</v>
      </c>
      <c r="N79" s="17" t="s">
        <v>587</v>
      </c>
      <c r="O79" s="11" t="s">
        <v>1298</v>
      </c>
    </row>
    <row r="80" spans="1:15" ht="76.5" customHeight="1" x14ac:dyDescent="0.2">
      <c r="A80" s="136"/>
      <c r="B80" s="4" t="s">
        <v>603</v>
      </c>
      <c r="C80" s="11" t="s">
        <v>208</v>
      </c>
      <c r="D80" s="1" t="s">
        <v>198</v>
      </c>
      <c r="E80" s="1" t="s">
        <v>16</v>
      </c>
      <c r="F80" s="1" t="s">
        <v>17</v>
      </c>
      <c r="G80" s="1" t="s">
        <v>18</v>
      </c>
      <c r="H80" s="1" t="s">
        <v>18</v>
      </c>
      <c r="I80" s="120">
        <v>3600</v>
      </c>
      <c r="J80" s="120"/>
      <c r="K80" s="1" t="s">
        <v>16</v>
      </c>
      <c r="L80" s="11" t="s">
        <v>209</v>
      </c>
      <c r="M80" s="11" t="s">
        <v>210</v>
      </c>
      <c r="N80" s="97" t="s">
        <v>544</v>
      </c>
      <c r="O80" s="11" t="s">
        <v>1299</v>
      </c>
    </row>
    <row r="81" spans="1:15" ht="67.5" x14ac:dyDescent="0.2">
      <c r="A81" s="136"/>
      <c r="B81" s="4" t="s">
        <v>604</v>
      </c>
      <c r="C81" s="11" t="s">
        <v>211</v>
      </c>
      <c r="D81" s="1" t="s">
        <v>212</v>
      </c>
      <c r="E81" s="1" t="s">
        <v>28</v>
      </c>
      <c r="F81" s="1" t="s">
        <v>17</v>
      </c>
      <c r="G81" s="1" t="s">
        <v>18</v>
      </c>
      <c r="H81" s="1" t="s">
        <v>19</v>
      </c>
      <c r="I81" s="120">
        <v>1527.47</v>
      </c>
      <c r="J81" s="120"/>
      <c r="K81" s="1" t="s">
        <v>16</v>
      </c>
      <c r="L81" s="11" t="s">
        <v>468</v>
      </c>
      <c r="M81" s="11" t="s">
        <v>213</v>
      </c>
      <c r="N81" s="17" t="s">
        <v>587</v>
      </c>
      <c r="O81" s="11" t="s">
        <v>1300</v>
      </c>
    </row>
    <row r="82" spans="1:15" ht="67.5" x14ac:dyDescent="0.2">
      <c r="A82" s="136"/>
      <c r="B82" s="4" t="s">
        <v>605</v>
      </c>
      <c r="C82" s="11" t="s">
        <v>214</v>
      </c>
      <c r="D82" s="1" t="s">
        <v>212</v>
      </c>
      <c r="E82" s="1" t="s">
        <v>28</v>
      </c>
      <c r="F82" s="1" t="s">
        <v>17</v>
      </c>
      <c r="G82" s="1" t="s">
        <v>18</v>
      </c>
      <c r="H82" s="1" t="s">
        <v>503</v>
      </c>
      <c r="I82" s="120">
        <v>1215.1400000000001</v>
      </c>
      <c r="J82" s="120"/>
      <c r="K82" s="1" t="s">
        <v>532</v>
      </c>
      <c r="L82" s="11" t="s">
        <v>469</v>
      </c>
      <c r="M82" s="11" t="s">
        <v>213</v>
      </c>
      <c r="N82" s="17" t="s">
        <v>587</v>
      </c>
      <c r="O82" s="11" t="s">
        <v>1301</v>
      </c>
    </row>
    <row r="83" spans="1:15" ht="61.5" customHeight="1" x14ac:dyDescent="0.2">
      <c r="A83" s="136"/>
      <c r="B83" s="4" t="s">
        <v>606</v>
      </c>
      <c r="C83" s="11" t="s">
        <v>215</v>
      </c>
      <c r="D83" s="1" t="s">
        <v>212</v>
      </c>
      <c r="E83" s="1" t="s">
        <v>28</v>
      </c>
      <c r="F83" s="1" t="s">
        <v>17</v>
      </c>
      <c r="G83" s="1" t="s">
        <v>18</v>
      </c>
      <c r="H83" s="1" t="s">
        <v>503</v>
      </c>
      <c r="I83" s="120">
        <v>1920</v>
      </c>
      <c r="J83" s="120"/>
      <c r="K83" s="1" t="s">
        <v>16</v>
      </c>
      <c r="L83" s="11" t="s">
        <v>216</v>
      </c>
      <c r="M83" s="11" t="s">
        <v>213</v>
      </c>
      <c r="N83" s="11" t="s">
        <v>671</v>
      </c>
      <c r="O83" s="11" t="s">
        <v>1302</v>
      </c>
    </row>
    <row r="84" spans="1:15" ht="60.75" customHeight="1" x14ac:dyDescent="0.2">
      <c r="A84" s="136"/>
      <c r="B84" s="4" t="s">
        <v>607</v>
      </c>
      <c r="C84" s="11" t="s">
        <v>217</v>
      </c>
      <c r="D84" s="1" t="s">
        <v>212</v>
      </c>
      <c r="E84" s="1" t="s">
        <v>28</v>
      </c>
      <c r="F84" s="1" t="s">
        <v>25</v>
      </c>
      <c r="G84" s="1" t="s">
        <v>504</v>
      </c>
      <c r="H84" s="1" t="s">
        <v>503</v>
      </c>
      <c r="I84" s="120">
        <v>1200</v>
      </c>
      <c r="J84" s="120"/>
      <c r="K84" s="1" t="s">
        <v>16</v>
      </c>
      <c r="L84" s="11" t="s">
        <v>218</v>
      </c>
      <c r="M84" s="11" t="s">
        <v>213</v>
      </c>
      <c r="N84" s="17" t="s">
        <v>587</v>
      </c>
      <c r="O84" s="11" t="s">
        <v>1303</v>
      </c>
    </row>
    <row r="85" spans="1:15" ht="38.450000000000003" customHeight="1" x14ac:dyDescent="0.2">
      <c r="A85" s="136"/>
      <c r="B85" s="4" t="s">
        <v>608</v>
      </c>
      <c r="C85" s="11" t="s">
        <v>219</v>
      </c>
      <c r="D85" s="1" t="s">
        <v>212</v>
      </c>
      <c r="E85" s="1" t="s">
        <v>16</v>
      </c>
      <c r="F85" s="1" t="s">
        <v>25</v>
      </c>
      <c r="G85" s="1" t="s">
        <v>504</v>
      </c>
      <c r="H85" s="1" t="s">
        <v>503</v>
      </c>
      <c r="I85" s="120">
        <v>1560</v>
      </c>
      <c r="J85" s="120"/>
      <c r="K85" s="1" t="s">
        <v>16</v>
      </c>
      <c r="L85" s="11" t="s">
        <v>216</v>
      </c>
      <c r="M85" s="11" t="s">
        <v>213</v>
      </c>
      <c r="N85" s="11" t="s">
        <v>1304</v>
      </c>
      <c r="O85" s="11" t="s">
        <v>1305</v>
      </c>
    </row>
    <row r="86" spans="1:15" ht="38.450000000000003" customHeight="1" x14ac:dyDescent="0.2">
      <c r="A86" s="136"/>
      <c r="B86" s="4" t="s">
        <v>609</v>
      </c>
      <c r="C86" s="11" t="s">
        <v>220</v>
      </c>
      <c r="D86" s="1" t="s">
        <v>212</v>
      </c>
      <c r="E86" s="1" t="s">
        <v>16</v>
      </c>
      <c r="F86" s="1" t="s">
        <v>25</v>
      </c>
      <c r="G86" s="1" t="s">
        <v>18</v>
      </c>
      <c r="H86" s="1" t="s">
        <v>503</v>
      </c>
      <c r="I86" s="120">
        <v>1900</v>
      </c>
      <c r="J86" s="120"/>
      <c r="K86" s="1" t="s">
        <v>16</v>
      </c>
      <c r="L86" s="11" t="s">
        <v>221</v>
      </c>
      <c r="M86" s="11" t="s">
        <v>213</v>
      </c>
      <c r="N86" s="11" t="s">
        <v>1304</v>
      </c>
      <c r="O86" s="11" t="s">
        <v>1306</v>
      </c>
    </row>
    <row r="87" spans="1:15" ht="46.5" customHeight="1" x14ac:dyDescent="0.2">
      <c r="A87" s="136"/>
      <c r="B87" s="4" t="s">
        <v>610</v>
      </c>
      <c r="C87" s="11" t="s">
        <v>466</v>
      </c>
      <c r="D87" s="1" t="s">
        <v>501</v>
      </c>
      <c r="E87" s="1" t="s">
        <v>16</v>
      </c>
      <c r="F87" s="1" t="s">
        <v>25</v>
      </c>
      <c r="G87" s="1" t="s">
        <v>504</v>
      </c>
      <c r="H87" s="1" t="s">
        <v>503</v>
      </c>
      <c r="I87" s="120">
        <v>240</v>
      </c>
      <c r="J87" s="120"/>
      <c r="K87" s="1" t="s">
        <v>16</v>
      </c>
      <c r="L87" s="11" t="s">
        <v>222</v>
      </c>
      <c r="M87" s="11" t="s">
        <v>223</v>
      </c>
      <c r="N87" s="11" t="s">
        <v>194</v>
      </c>
      <c r="O87" s="11" t="s">
        <v>1307</v>
      </c>
    </row>
    <row r="88" spans="1:15" ht="54.75" customHeight="1" x14ac:dyDescent="0.2">
      <c r="A88" s="136"/>
      <c r="B88" s="23" t="s">
        <v>522</v>
      </c>
      <c r="C88" s="11" t="s">
        <v>500</v>
      </c>
      <c r="D88" s="1" t="s">
        <v>508</v>
      </c>
      <c r="E88" s="1" t="s">
        <v>446</v>
      </c>
      <c r="F88" s="1" t="s">
        <v>502</v>
      </c>
      <c r="G88" s="1" t="s">
        <v>503</v>
      </c>
      <c r="H88" s="1" t="s">
        <v>504</v>
      </c>
      <c r="I88" s="133">
        <v>7502.7269999999999</v>
      </c>
      <c r="J88" s="134"/>
      <c r="K88" s="1" t="s">
        <v>446</v>
      </c>
      <c r="L88" s="11" t="s">
        <v>1233</v>
      </c>
      <c r="M88" s="11" t="s">
        <v>506</v>
      </c>
      <c r="N88" s="11" t="s">
        <v>505</v>
      </c>
      <c r="O88" s="11" t="s">
        <v>1302</v>
      </c>
    </row>
    <row r="89" spans="1:15" ht="105" customHeight="1" x14ac:dyDescent="0.2">
      <c r="A89" s="136"/>
      <c r="B89" s="23" t="s">
        <v>523</v>
      </c>
      <c r="C89" s="11" t="s">
        <v>507</v>
      </c>
      <c r="D89" s="1" t="s">
        <v>508</v>
      </c>
      <c r="E89" s="1" t="s">
        <v>446</v>
      </c>
      <c r="F89" s="1" t="s">
        <v>502</v>
      </c>
      <c r="G89" s="1" t="s">
        <v>503</v>
      </c>
      <c r="H89" s="1" t="s">
        <v>504</v>
      </c>
      <c r="I89" s="133">
        <f>16600.42+2000</f>
        <v>18600.419999999998</v>
      </c>
      <c r="J89" s="134"/>
      <c r="K89" s="1" t="s">
        <v>532</v>
      </c>
      <c r="L89" s="11" t="s">
        <v>1234</v>
      </c>
      <c r="M89" s="11" t="s">
        <v>506</v>
      </c>
      <c r="N89" s="11" t="s">
        <v>505</v>
      </c>
      <c r="O89" s="11" t="s">
        <v>1308</v>
      </c>
    </row>
    <row r="90" spans="1:15" ht="201" customHeight="1" x14ac:dyDescent="0.2">
      <c r="A90" s="136"/>
      <c r="B90" s="23" t="s">
        <v>1244</v>
      </c>
      <c r="C90" s="11" t="s">
        <v>1246</v>
      </c>
      <c r="D90" s="1" t="s">
        <v>1245</v>
      </c>
      <c r="E90" s="1" t="s">
        <v>532</v>
      </c>
      <c r="F90" s="1" t="s">
        <v>502</v>
      </c>
      <c r="G90" s="1" t="s">
        <v>503</v>
      </c>
      <c r="H90" s="1" t="s">
        <v>503</v>
      </c>
      <c r="I90" s="133">
        <v>2926.18</v>
      </c>
      <c r="J90" s="134"/>
      <c r="K90" s="1" t="s">
        <v>446</v>
      </c>
      <c r="L90" s="11" t="s">
        <v>1324</v>
      </c>
      <c r="M90" s="11" t="s">
        <v>1322</v>
      </c>
      <c r="N90" s="11" t="s">
        <v>1254</v>
      </c>
      <c r="O90" s="11" t="s">
        <v>1309</v>
      </c>
    </row>
    <row r="91" spans="1:15" ht="81" x14ac:dyDescent="0.2">
      <c r="A91" s="136"/>
      <c r="B91" s="23" t="s">
        <v>1249</v>
      </c>
      <c r="C91" s="11" t="s">
        <v>1252</v>
      </c>
      <c r="D91" s="1" t="s">
        <v>508</v>
      </c>
      <c r="E91" s="1" t="s">
        <v>532</v>
      </c>
      <c r="F91" s="1" t="s">
        <v>683</v>
      </c>
      <c r="G91" s="1" t="s">
        <v>503</v>
      </c>
      <c r="H91" s="1" t="s">
        <v>503</v>
      </c>
      <c r="I91" s="133">
        <v>700</v>
      </c>
      <c r="J91" s="134"/>
      <c r="K91" s="1" t="s">
        <v>446</v>
      </c>
      <c r="L91" s="11" t="s">
        <v>1253</v>
      </c>
      <c r="M91" s="11" t="s">
        <v>1250</v>
      </c>
      <c r="N91" s="11" t="s">
        <v>1254</v>
      </c>
      <c r="O91" s="11" t="s">
        <v>673</v>
      </c>
    </row>
    <row r="92" spans="1:15" ht="17.100000000000001" customHeight="1" x14ac:dyDescent="0.2">
      <c r="A92" s="136"/>
      <c r="B92" s="119" t="s">
        <v>224</v>
      </c>
      <c r="C92" s="119"/>
      <c r="D92" s="119"/>
      <c r="E92" s="119"/>
      <c r="F92" s="119"/>
      <c r="G92" s="119"/>
      <c r="H92" s="119"/>
      <c r="I92" s="119"/>
      <c r="J92" s="119"/>
      <c r="K92" s="119"/>
      <c r="L92" s="119"/>
      <c r="M92" s="119"/>
      <c r="N92" s="119"/>
      <c r="O92" s="119"/>
    </row>
    <row r="93" spans="1:15" ht="57.75" customHeight="1" x14ac:dyDescent="0.2">
      <c r="A93" s="136"/>
      <c r="B93" s="4" t="s">
        <v>225</v>
      </c>
      <c r="C93" s="11" t="s">
        <v>467</v>
      </c>
      <c r="D93" s="1" t="s">
        <v>226</v>
      </c>
      <c r="E93" s="1" t="s">
        <v>16</v>
      </c>
      <c r="F93" s="1" t="s">
        <v>25</v>
      </c>
      <c r="G93" s="1" t="s">
        <v>18</v>
      </c>
      <c r="H93" s="1" t="s">
        <v>18</v>
      </c>
      <c r="I93" s="120">
        <v>240</v>
      </c>
      <c r="J93" s="120"/>
      <c r="K93" s="1" t="s">
        <v>16</v>
      </c>
      <c r="L93" s="11" t="s">
        <v>209</v>
      </c>
      <c r="M93" s="11" t="s">
        <v>227</v>
      </c>
      <c r="N93" s="11" t="s">
        <v>194</v>
      </c>
      <c r="O93" s="11" t="s">
        <v>1310</v>
      </c>
    </row>
    <row r="94" spans="1:15" ht="17.100000000000001" customHeight="1" x14ac:dyDescent="0.2">
      <c r="A94" s="136"/>
      <c r="B94" s="130" t="s">
        <v>228</v>
      </c>
      <c r="C94" s="131"/>
      <c r="D94" s="131"/>
      <c r="E94" s="131"/>
      <c r="F94" s="131"/>
      <c r="G94" s="131"/>
      <c r="H94" s="131"/>
      <c r="I94" s="131"/>
      <c r="J94" s="131"/>
      <c r="K94" s="131"/>
      <c r="L94" s="131"/>
      <c r="M94" s="131"/>
      <c r="N94" s="131"/>
      <c r="O94" s="132"/>
    </row>
    <row r="95" spans="1:15" ht="38.450000000000003" customHeight="1" x14ac:dyDescent="0.2">
      <c r="A95" s="137"/>
      <c r="B95" s="4" t="s">
        <v>229</v>
      </c>
      <c r="C95" s="11" t="s">
        <v>230</v>
      </c>
      <c r="D95" s="1" t="s">
        <v>231</v>
      </c>
      <c r="E95" s="1" t="s">
        <v>16</v>
      </c>
      <c r="F95" s="1" t="s">
        <v>25</v>
      </c>
      <c r="G95" s="1" t="s">
        <v>504</v>
      </c>
      <c r="H95" s="1" t="s">
        <v>503</v>
      </c>
      <c r="I95" s="120">
        <v>240</v>
      </c>
      <c r="J95" s="120"/>
      <c r="K95" s="1" t="s">
        <v>16</v>
      </c>
      <c r="L95" s="11" t="s">
        <v>232</v>
      </c>
      <c r="M95" s="11" t="s">
        <v>233</v>
      </c>
      <c r="N95" s="11" t="s">
        <v>194</v>
      </c>
      <c r="O95" s="11" t="s">
        <v>651</v>
      </c>
    </row>
    <row r="96" spans="1:15" ht="17.100000000000001" customHeight="1" x14ac:dyDescent="0.2">
      <c r="A96" s="141"/>
      <c r="B96" s="153" t="s">
        <v>234</v>
      </c>
      <c r="C96" s="153"/>
      <c r="D96" s="153"/>
      <c r="E96" s="153"/>
      <c r="F96" s="153"/>
      <c r="G96" s="153"/>
      <c r="H96" s="153"/>
      <c r="I96" s="153"/>
      <c r="J96" s="153"/>
      <c r="K96" s="153"/>
      <c r="L96" s="153"/>
      <c r="M96" s="153"/>
      <c r="N96" s="153"/>
      <c r="O96" s="153"/>
    </row>
    <row r="97" spans="1:15" ht="17.100000000000001" customHeight="1" x14ac:dyDescent="0.2">
      <c r="A97" s="141"/>
      <c r="B97" s="119" t="s">
        <v>235</v>
      </c>
      <c r="C97" s="119"/>
      <c r="D97" s="119"/>
      <c r="E97" s="119"/>
      <c r="F97" s="119"/>
      <c r="G97" s="119"/>
      <c r="H97" s="119"/>
      <c r="I97" s="119"/>
      <c r="J97" s="119"/>
      <c r="K97" s="119"/>
      <c r="L97" s="119"/>
      <c r="M97" s="119"/>
      <c r="N97" s="119"/>
      <c r="O97" s="119"/>
    </row>
    <row r="98" spans="1:15" ht="38.450000000000003" customHeight="1" x14ac:dyDescent="0.2">
      <c r="A98" s="141"/>
      <c r="B98" s="5" t="s">
        <v>236</v>
      </c>
      <c r="C98" s="11" t="s">
        <v>470</v>
      </c>
      <c r="D98" s="98" t="s">
        <v>1247</v>
      </c>
      <c r="E98" s="1" t="s">
        <v>28</v>
      </c>
      <c r="F98" s="1" t="s">
        <v>17</v>
      </c>
      <c r="G98" s="1" t="s">
        <v>18</v>
      </c>
      <c r="H98" s="1" t="s">
        <v>503</v>
      </c>
      <c r="I98" s="120">
        <v>240</v>
      </c>
      <c r="J98" s="120"/>
      <c r="K98" s="1" t="s">
        <v>16</v>
      </c>
      <c r="L98" s="11" t="s">
        <v>237</v>
      </c>
      <c r="M98" s="11" t="s">
        <v>19</v>
      </c>
      <c r="N98" s="11" t="s">
        <v>194</v>
      </c>
      <c r="O98" s="11" t="s">
        <v>1248</v>
      </c>
    </row>
    <row r="99" spans="1:15" ht="38.450000000000003" customHeight="1" x14ac:dyDescent="0.2">
      <c r="A99" s="141"/>
      <c r="B99" s="5" t="s">
        <v>238</v>
      </c>
      <c r="C99" s="11" t="s">
        <v>239</v>
      </c>
      <c r="D99" s="1" t="s">
        <v>240</v>
      </c>
      <c r="E99" s="1" t="s">
        <v>28</v>
      </c>
      <c r="F99" s="1" t="s">
        <v>25</v>
      </c>
      <c r="G99" s="1" t="s">
        <v>18</v>
      </c>
      <c r="H99" s="1" t="s">
        <v>18</v>
      </c>
      <c r="I99" s="120">
        <v>240</v>
      </c>
      <c r="J99" s="120"/>
      <c r="K99" s="18" t="s">
        <v>532</v>
      </c>
      <c r="L99" s="11" t="s">
        <v>237</v>
      </c>
      <c r="M99" s="11" t="s">
        <v>19</v>
      </c>
      <c r="N99" s="11" t="s">
        <v>194</v>
      </c>
      <c r="O99" s="11" t="s">
        <v>554</v>
      </c>
    </row>
    <row r="100" spans="1:15" ht="38.450000000000003" customHeight="1" x14ac:dyDescent="0.2">
      <c r="A100" s="141"/>
      <c r="B100" s="5" t="s">
        <v>241</v>
      </c>
      <c r="C100" s="11" t="s">
        <v>242</v>
      </c>
      <c r="D100" s="1" t="s">
        <v>243</v>
      </c>
      <c r="E100" s="1" t="s">
        <v>28</v>
      </c>
      <c r="F100" s="1" t="s">
        <v>25</v>
      </c>
      <c r="G100" s="1" t="s">
        <v>19</v>
      </c>
      <c r="H100" s="1" t="s">
        <v>18</v>
      </c>
      <c r="I100" s="120">
        <v>2400</v>
      </c>
      <c r="J100" s="120"/>
      <c r="K100" s="1" t="s">
        <v>28</v>
      </c>
      <c r="L100" s="11" t="s">
        <v>244</v>
      </c>
      <c r="M100" s="11" t="s">
        <v>245</v>
      </c>
      <c r="N100" s="17" t="s">
        <v>587</v>
      </c>
      <c r="O100" s="11" t="s">
        <v>555</v>
      </c>
    </row>
    <row r="101" spans="1:15" ht="17.100000000000001" customHeight="1" x14ac:dyDescent="0.2">
      <c r="A101" s="141"/>
      <c r="B101" s="119" t="s">
        <v>247</v>
      </c>
      <c r="C101" s="119"/>
      <c r="D101" s="119"/>
      <c r="E101" s="119"/>
      <c r="F101" s="119"/>
      <c r="G101" s="119"/>
      <c r="H101" s="119"/>
      <c r="I101" s="119"/>
      <c r="J101" s="119"/>
      <c r="K101" s="119"/>
      <c r="L101" s="119"/>
      <c r="M101" s="119"/>
      <c r="N101" s="119"/>
      <c r="O101" s="119"/>
    </row>
    <row r="102" spans="1:15" ht="93" customHeight="1" x14ac:dyDescent="0.2">
      <c r="A102" s="141"/>
      <c r="B102" s="5" t="s">
        <v>248</v>
      </c>
      <c r="C102" s="11" t="s">
        <v>249</v>
      </c>
      <c r="D102" s="1" t="s">
        <v>250</v>
      </c>
      <c r="E102" s="1" t="s">
        <v>28</v>
      </c>
      <c r="F102" s="1" t="s">
        <v>25</v>
      </c>
      <c r="G102" s="1" t="s">
        <v>18</v>
      </c>
      <c r="H102" s="1" t="s">
        <v>18</v>
      </c>
      <c r="I102" s="120">
        <v>9600</v>
      </c>
      <c r="J102" s="120"/>
      <c r="K102" s="1" t="s">
        <v>64</v>
      </c>
      <c r="L102" s="11" t="s">
        <v>611</v>
      </c>
      <c r="M102" s="11" t="s">
        <v>251</v>
      </c>
      <c r="N102" s="17" t="s">
        <v>587</v>
      </c>
      <c r="O102" s="11" t="s">
        <v>1311</v>
      </c>
    </row>
    <row r="103" spans="1:15" ht="38.450000000000003" customHeight="1" x14ac:dyDescent="0.2">
      <c r="A103" s="141"/>
      <c r="B103" s="5" t="s">
        <v>252</v>
      </c>
      <c r="C103" s="11" t="s">
        <v>253</v>
      </c>
      <c r="D103" s="1" t="s">
        <v>254</v>
      </c>
      <c r="E103" s="1" t="s">
        <v>16</v>
      </c>
      <c r="F103" s="1" t="s">
        <v>25</v>
      </c>
      <c r="G103" s="1" t="s">
        <v>18</v>
      </c>
      <c r="H103" s="1" t="s">
        <v>19</v>
      </c>
      <c r="I103" s="120">
        <v>240</v>
      </c>
      <c r="J103" s="120"/>
      <c r="K103" s="1" t="s">
        <v>28</v>
      </c>
      <c r="L103" s="11" t="s">
        <v>255</v>
      </c>
      <c r="M103" s="11" t="s">
        <v>256</v>
      </c>
      <c r="N103" s="11" t="s">
        <v>194</v>
      </c>
      <c r="O103" s="97" t="s">
        <v>1312</v>
      </c>
    </row>
    <row r="104" spans="1:15" ht="17.100000000000001" customHeight="1" x14ac:dyDescent="0.2">
      <c r="A104" s="141"/>
      <c r="B104" s="119" t="s">
        <v>257</v>
      </c>
      <c r="C104" s="119"/>
      <c r="D104" s="119"/>
      <c r="E104" s="119"/>
      <c r="F104" s="119"/>
      <c r="G104" s="119"/>
      <c r="H104" s="119"/>
      <c r="I104" s="119"/>
      <c r="J104" s="119"/>
      <c r="K104" s="119"/>
      <c r="L104" s="119"/>
      <c r="M104" s="119"/>
      <c r="N104" s="119"/>
      <c r="O104" s="119"/>
    </row>
    <row r="105" spans="1:15" ht="38.450000000000003" customHeight="1" x14ac:dyDescent="0.2">
      <c r="A105" s="141"/>
      <c r="B105" s="5" t="s">
        <v>258</v>
      </c>
      <c r="C105" s="11" t="s">
        <v>539</v>
      </c>
      <c r="D105" s="1" t="s">
        <v>630</v>
      </c>
      <c r="E105" s="1" t="s">
        <v>28</v>
      </c>
      <c r="F105" s="1" t="s">
        <v>25</v>
      </c>
      <c r="G105" s="1" t="s">
        <v>18</v>
      </c>
      <c r="H105" s="1" t="s">
        <v>19</v>
      </c>
      <c r="I105" s="120">
        <v>1200</v>
      </c>
      <c r="J105" s="120"/>
      <c r="K105" s="1" t="s">
        <v>28</v>
      </c>
      <c r="L105" s="11" t="s">
        <v>471</v>
      </c>
      <c r="M105" s="11" t="s">
        <v>19</v>
      </c>
      <c r="N105" s="11" t="s">
        <v>194</v>
      </c>
      <c r="O105" s="11" t="s">
        <v>556</v>
      </c>
    </row>
    <row r="106" spans="1:15" ht="38.450000000000003" customHeight="1" x14ac:dyDescent="0.2">
      <c r="A106" s="141"/>
      <c r="B106" s="5" t="s">
        <v>259</v>
      </c>
      <c r="C106" s="11" t="s">
        <v>260</v>
      </c>
      <c r="D106" s="18" t="s">
        <v>612</v>
      </c>
      <c r="E106" s="1" t="s">
        <v>16</v>
      </c>
      <c r="F106" s="1" t="s">
        <v>52</v>
      </c>
      <c r="G106" s="1" t="s">
        <v>19</v>
      </c>
      <c r="H106" s="1" t="s">
        <v>18</v>
      </c>
      <c r="I106" s="129" t="s">
        <v>19</v>
      </c>
      <c r="J106" s="129"/>
      <c r="K106" s="1" t="s">
        <v>19</v>
      </c>
      <c r="L106" s="11" t="s">
        <v>261</v>
      </c>
      <c r="M106" s="11" t="s">
        <v>262</v>
      </c>
      <c r="N106" s="11" t="s">
        <v>21</v>
      </c>
      <c r="O106" s="11" t="s">
        <v>246</v>
      </c>
    </row>
    <row r="107" spans="1:15" ht="17.100000000000001" customHeight="1" x14ac:dyDescent="0.2">
      <c r="A107" s="115"/>
      <c r="B107" s="106" t="s">
        <v>537</v>
      </c>
      <c r="C107" s="107"/>
      <c r="D107" s="107"/>
      <c r="E107" s="107"/>
      <c r="F107" s="107"/>
      <c r="G107" s="107"/>
      <c r="H107" s="107"/>
      <c r="I107" s="107"/>
      <c r="J107" s="107"/>
      <c r="K107" s="107"/>
      <c r="L107" s="107"/>
      <c r="M107" s="107"/>
      <c r="N107" s="107"/>
      <c r="O107" s="108"/>
    </row>
    <row r="108" spans="1:15" ht="17.100000000000001" customHeight="1" x14ac:dyDescent="0.2">
      <c r="A108" s="116"/>
      <c r="B108" s="119" t="s">
        <v>263</v>
      </c>
      <c r="C108" s="119"/>
      <c r="D108" s="119"/>
      <c r="E108" s="119"/>
      <c r="F108" s="119"/>
      <c r="G108" s="119"/>
      <c r="H108" s="119"/>
      <c r="I108" s="119"/>
      <c r="J108" s="119"/>
      <c r="K108" s="119"/>
      <c r="L108" s="119"/>
      <c r="M108" s="119"/>
      <c r="N108" s="119"/>
      <c r="O108" s="119"/>
    </row>
    <row r="109" spans="1:15" ht="67.5" x14ac:dyDescent="0.2">
      <c r="A109" s="116"/>
      <c r="B109" s="6" t="s">
        <v>264</v>
      </c>
      <c r="C109" s="11" t="s">
        <v>474</v>
      </c>
      <c r="D109" s="1" t="s">
        <v>265</v>
      </c>
      <c r="E109" s="1" t="s">
        <v>28</v>
      </c>
      <c r="F109" s="1" t="s">
        <v>17</v>
      </c>
      <c r="G109" s="1" t="s">
        <v>18</v>
      </c>
      <c r="H109" s="1" t="s">
        <v>19</v>
      </c>
      <c r="I109" s="120">
        <v>1239.4100000000001</v>
      </c>
      <c r="J109" s="120"/>
      <c r="K109" s="1" t="s">
        <v>28</v>
      </c>
      <c r="L109" s="11" t="s">
        <v>266</v>
      </c>
      <c r="M109" s="11" t="s">
        <v>472</v>
      </c>
      <c r="N109" s="17" t="s">
        <v>587</v>
      </c>
      <c r="O109" s="11" t="s">
        <v>267</v>
      </c>
    </row>
    <row r="110" spans="1:15" ht="67.5" x14ac:dyDescent="0.2">
      <c r="A110" s="116"/>
      <c r="B110" s="6" t="s">
        <v>268</v>
      </c>
      <c r="C110" s="11" t="s">
        <v>473</v>
      </c>
      <c r="D110" s="1" t="s">
        <v>265</v>
      </c>
      <c r="E110" s="1" t="s">
        <v>28</v>
      </c>
      <c r="F110" s="1" t="s">
        <v>17</v>
      </c>
      <c r="G110" s="1" t="s">
        <v>18</v>
      </c>
      <c r="H110" s="1" t="s">
        <v>19</v>
      </c>
      <c r="I110" s="120">
        <v>1203.68</v>
      </c>
      <c r="J110" s="120"/>
      <c r="K110" s="1" t="s">
        <v>28</v>
      </c>
      <c r="L110" s="11" t="s">
        <v>674</v>
      </c>
      <c r="M110" s="11" t="s">
        <v>269</v>
      </c>
      <c r="N110" s="17" t="s">
        <v>587</v>
      </c>
      <c r="O110" s="11" t="s">
        <v>267</v>
      </c>
    </row>
    <row r="111" spans="1:15" ht="54" x14ac:dyDescent="0.2">
      <c r="A111" s="116"/>
      <c r="B111" s="6" t="s">
        <v>270</v>
      </c>
      <c r="C111" s="11" t="s">
        <v>271</v>
      </c>
      <c r="D111" s="1" t="s">
        <v>272</v>
      </c>
      <c r="E111" s="1" t="s">
        <v>28</v>
      </c>
      <c r="F111" s="1" t="s">
        <v>17</v>
      </c>
      <c r="G111" s="1" t="s">
        <v>18</v>
      </c>
      <c r="H111" s="1" t="s">
        <v>19</v>
      </c>
      <c r="I111" s="120">
        <v>3269.78</v>
      </c>
      <c r="J111" s="120"/>
      <c r="K111" s="1" t="s">
        <v>16</v>
      </c>
      <c r="L111" s="11" t="s">
        <v>273</v>
      </c>
      <c r="M111" s="11" t="s">
        <v>274</v>
      </c>
      <c r="N111" s="11" t="s">
        <v>275</v>
      </c>
      <c r="O111" s="11" t="s">
        <v>640</v>
      </c>
    </row>
    <row r="112" spans="1:15" ht="67.5" x14ac:dyDescent="0.2">
      <c r="A112" s="116"/>
      <c r="B112" s="6" t="s">
        <v>276</v>
      </c>
      <c r="C112" s="11" t="s">
        <v>277</v>
      </c>
      <c r="D112" s="1" t="s">
        <v>272</v>
      </c>
      <c r="E112" s="1" t="s">
        <v>28</v>
      </c>
      <c r="F112" s="1" t="s">
        <v>25</v>
      </c>
      <c r="G112" s="1" t="s">
        <v>18</v>
      </c>
      <c r="H112" s="1" t="s">
        <v>19</v>
      </c>
      <c r="I112" s="120">
        <v>7420</v>
      </c>
      <c r="J112" s="120"/>
      <c r="K112" s="1" t="s">
        <v>28</v>
      </c>
      <c r="L112" s="19" t="s">
        <v>475</v>
      </c>
      <c r="M112" s="11" t="s">
        <v>278</v>
      </c>
      <c r="N112" s="11" t="s">
        <v>275</v>
      </c>
      <c r="O112" s="11" t="s">
        <v>640</v>
      </c>
    </row>
    <row r="113" spans="1:15" ht="128.25" customHeight="1" x14ac:dyDescent="0.2">
      <c r="A113" s="116"/>
      <c r="B113" s="6" t="s">
        <v>279</v>
      </c>
      <c r="C113" s="11" t="s">
        <v>280</v>
      </c>
      <c r="D113" s="1" t="s">
        <v>272</v>
      </c>
      <c r="E113" s="1" t="s">
        <v>28</v>
      </c>
      <c r="F113" s="1" t="s">
        <v>17</v>
      </c>
      <c r="G113" s="1" t="s">
        <v>18</v>
      </c>
      <c r="H113" s="1" t="s">
        <v>503</v>
      </c>
      <c r="I113" s="120">
        <v>282</v>
      </c>
      <c r="J113" s="120"/>
      <c r="K113" s="1" t="s">
        <v>28</v>
      </c>
      <c r="L113" s="11" t="s">
        <v>613</v>
      </c>
      <c r="M113" s="11" t="s">
        <v>19</v>
      </c>
      <c r="N113" s="11" t="s">
        <v>275</v>
      </c>
      <c r="O113" s="11" t="s">
        <v>640</v>
      </c>
    </row>
    <row r="114" spans="1:15" ht="38.450000000000003" customHeight="1" x14ac:dyDescent="0.2">
      <c r="A114" s="116"/>
      <c r="B114" s="6" t="s">
        <v>281</v>
      </c>
      <c r="C114" s="11" t="s">
        <v>282</v>
      </c>
      <c r="D114" s="1" t="s">
        <v>272</v>
      </c>
      <c r="E114" s="1" t="s">
        <v>28</v>
      </c>
      <c r="F114" s="1" t="s">
        <v>25</v>
      </c>
      <c r="G114" s="1" t="s">
        <v>18</v>
      </c>
      <c r="H114" s="1" t="s">
        <v>18</v>
      </c>
      <c r="I114" s="120">
        <v>300</v>
      </c>
      <c r="J114" s="120"/>
      <c r="K114" s="1" t="s">
        <v>16</v>
      </c>
      <c r="L114" s="11" t="s">
        <v>209</v>
      </c>
      <c r="M114" s="17"/>
      <c r="N114" s="11" t="s">
        <v>194</v>
      </c>
      <c r="O114" s="11" t="s">
        <v>267</v>
      </c>
    </row>
    <row r="115" spans="1:15" ht="54" x14ac:dyDescent="0.2">
      <c r="A115" s="116"/>
      <c r="B115" s="21" t="s">
        <v>514</v>
      </c>
      <c r="C115" s="11" t="s">
        <v>515</v>
      </c>
      <c r="D115" s="1" t="s">
        <v>516</v>
      </c>
      <c r="E115" s="1" t="s">
        <v>446</v>
      </c>
      <c r="F115" s="1" t="s">
        <v>502</v>
      </c>
      <c r="G115" s="1" t="s">
        <v>503</v>
      </c>
      <c r="H115" s="1" t="s">
        <v>504</v>
      </c>
      <c r="I115" s="120">
        <v>3102</v>
      </c>
      <c r="J115" s="120"/>
      <c r="K115" s="1" t="s">
        <v>446</v>
      </c>
      <c r="L115" s="11" t="s">
        <v>517</v>
      </c>
      <c r="M115" s="11" t="s">
        <v>518</v>
      </c>
      <c r="N115" s="11" t="s">
        <v>519</v>
      </c>
      <c r="O115" s="11" t="s">
        <v>640</v>
      </c>
    </row>
    <row r="116" spans="1:15" ht="17.100000000000001" customHeight="1" x14ac:dyDescent="0.2">
      <c r="A116" s="116"/>
      <c r="B116" s="119" t="s">
        <v>631</v>
      </c>
      <c r="C116" s="119"/>
      <c r="D116" s="119"/>
      <c r="E116" s="119"/>
      <c r="F116" s="119"/>
      <c r="G116" s="119"/>
      <c r="H116" s="119"/>
      <c r="I116" s="119"/>
      <c r="J116" s="119"/>
      <c r="K116" s="119"/>
      <c r="L116" s="119"/>
      <c r="M116" s="119"/>
      <c r="N116" s="119"/>
      <c r="O116" s="119"/>
    </row>
    <row r="117" spans="1:15" ht="202.5" x14ac:dyDescent="0.2">
      <c r="A117" s="116"/>
      <c r="B117" s="6" t="s">
        <v>283</v>
      </c>
      <c r="C117" s="11" t="s">
        <v>284</v>
      </c>
      <c r="D117" s="1" t="s">
        <v>285</v>
      </c>
      <c r="E117" s="1" t="s">
        <v>28</v>
      </c>
      <c r="F117" s="1" t="s">
        <v>17</v>
      </c>
      <c r="G117" s="1" t="s">
        <v>18</v>
      </c>
      <c r="H117" s="1" t="s">
        <v>19</v>
      </c>
      <c r="I117" s="120">
        <v>482</v>
      </c>
      <c r="J117" s="120"/>
      <c r="K117" s="1" t="s">
        <v>16</v>
      </c>
      <c r="L117" s="11" t="s">
        <v>614</v>
      </c>
      <c r="M117" s="17" t="s">
        <v>615</v>
      </c>
      <c r="N117" s="11" t="s">
        <v>286</v>
      </c>
      <c r="O117" s="11" t="s">
        <v>640</v>
      </c>
    </row>
    <row r="118" spans="1:15" ht="54" x14ac:dyDescent="0.2">
      <c r="A118" s="116"/>
      <c r="B118" s="6" t="s">
        <v>287</v>
      </c>
      <c r="C118" s="11" t="s">
        <v>288</v>
      </c>
      <c r="D118" s="18" t="s">
        <v>616</v>
      </c>
      <c r="E118" s="1" t="s">
        <v>28</v>
      </c>
      <c r="F118" s="1" t="s">
        <v>17</v>
      </c>
      <c r="G118" s="1" t="s">
        <v>18</v>
      </c>
      <c r="H118" s="1" t="s">
        <v>19</v>
      </c>
      <c r="I118" s="120">
        <v>1284</v>
      </c>
      <c r="J118" s="120"/>
      <c r="K118" s="1" t="s">
        <v>28</v>
      </c>
      <c r="L118" s="11" t="s">
        <v>476</v>
      </c>
      <c r="M118" s="11" t="s">
        <v>289</v>
      </c>
      <c r="N118" s="11" t="s">
        <v>290</v>
      </c>
      <c r="O118" s="11" t="s">
        <v>640</v>
      </c>
    </row>
    <row r="119" spans="1:15" ht="67.5" x14ac:dyDescent="0.2">
      <c r="A119" s="116"/>
      <c r="B119" s="6" t="s">
        <v>291</v>
      </c>
      <c r="C119" s="11" t="s">
        <v>477</v>
      </c>
      <c r="D119" s="18" t="s">
        <v>616</v>
      </c>
      <c r="E119" s="1" t="s">
        <v>28</v>
      </c>
      <c r="F119" s="1" t="s">
        <v>17</v>
      </c>
      <c r="G119" s="1" t="s">
        <v>18</v>
      </c>
      <c r="H119" s="1" t="s">
        <v>19</v>
      </c>
      <c r="I119" s="120">
        <v>454.8</v>
      </c>
      <c r="J119" s="120"/>
      <c r="K119" s="1"/>
      <c r="L119" s="11" t="s">
        <v>617</v>
      </c>
      <c r="M119" s="11" t="s">
        <v>292</v>
      </c>
      <c r="N119" s="11" t="s">
        <v>290</v>
      </c>
      <c r="O119" s="11" t="s">
        <v>640</v>
      </c>
    </row>
    <row r="120" spans="1:15" ht="17.100000000000001" customHeight="1" x14ac:dyDescent="0.2">
      <c r="A120" s="116"/>
      <c r="B120" s="119" t="s">
        <v>293</v>
      </c>
      <c r="C120" s="119"/>
      <c r="D120" s="119"/>
      <c r="E120" s="119"/>
      <c r="F120" s="119"/>
      <c r="G120" s="119"/>
      <c r="H120" s="119"/>
      <c r="I120" s="119"/>
      <c r="J120" s="119"/>
      <c r="K120" s="119"/>
      <c r="L120" s="119"/>
      <c r="M120" s="119"/>
      <c r="N120" s="119"/>
      <c r="O120" s="119"/>
    </row>
    <row r="121" spans="1:15" ht="54" x14ac:dyDescent="0.2">
      <c r="A121" s="116"/>
      <c r="B121" s="6" t="s">
        <v>294</v>
      </c>
      <c r="C121" s="11" t="s">
        <v>295</v>
      </c>
      <c r="D121" s="1" t="s">
        <v>632</v>
      </c>
      <c r="E121" s="1" t="s">
        <v>16</v>
      </c>
      <c r="F121" s="1" t="s">
        <v>25</v>
      </c>
      <c r="G121" s="1" t="s">
        <v>18</v>
      </c>
      <c r="H121" s="1" t="s">
        <v>18</v>
      </c>
      <c r="I121" s="120">
        <v>5040</v>
      </c>
      <c r="J121" s="120"/>
      <c r="K121" s="1" t="s">
        <v>16</v>
      </c>
      <c r="L121" s="11" t="s">
        <v>296</v>
      </c>
      <c r="M121" s="11" t="s">
        <v>478</v>
      </c>
      <c r="N121" s="17" t="s">
        <v>587</v>
      </c>
      <c r="O121" s="11" t="s">
        <v>1313</v>
      </c>
    </row>
    <row r="122" spans="1:15" ht="40.5" x14ac:dyDescent="0.2">
      <c r="A122" s="116"/>
      <c r="B122" s="6" t="s">
        <v>297</v>
      </c>
      <c r="C122" s="11" t="s">
        <v>481</v>
      </c>
      <c r="D122" s="18" t="s">
        <v>618</v>
      </c>
      <c r="E122" s="1" t="s">
        <v>28</v>
      </c>
      <c r="F122" s="1" t="s">
        <v>25</v>
      </c>
      <c r="G122" s="1" t="s">
        <v>18</v>
      </c>
      <c r="H122" s="1" t="s">
        <v>18</v>
      </c>
      <c r="I122" s="120">
        <v>480</v>
      </c>
      <c r="J122" s="120"/>
      <c r="K122" s="1" t="s">
        <v>16</v>
      </c>
      <c r="L122" s="11" t="s">
        <v>298</v>
      </c>
      <c r="M122" s="11" t="s">
        <v>479</v>
      </c>
      <c r="N122" s="11" t="s">
        <v>447</v>
      </c>
      <c r="O122" s="11" t="s">
        <v>1314</v>
      </c>
    </row>
    <row r="123" spans="1:15" ht="17.100000000000001" customHeight="1" x14ac:dyDescent="0.2">
      <c r="A123" s="116"/>
      <c r="B123" s="119" t="s">
        <v>299</v>
      </c>
      <c r="C123" s="119"/>
      <c r="D123" s="119"/>
      <c r="E123" s="119"/>
      <c r="F123" s="119"/>
      <c r="G123" s="119"/>
      <c r="H123" s="119"/>
      <c r="I123" s="119"/>
      <c r="J123" s="119"/>
      <c r="K123" s="119"/>
      <c r="L123" s="119"/>
      <c r="M123" s="119"/>
      <c r="N123" s="119"/>
      <c r="O123" s="119"/>
    </row>
    <row r="124" spans="1:15" ht="27.95" customHeight="1" x14ac:dyDescent="0.2">
      <c r="A124" s="116"/>
      <c r="B124" s="6" t="s">
        <v>300</v>
      </c>
      <c r="C124" s="11" t="s">
        <v>301</v>
      </c>
      <c r="D124" s="1" t="s">
        <v>302</v>
      </c>
      <c r="E124" s="1" t="s">
        <v>16</v>
      </c>
      <c r="F124" s="1" t="s">
        <v>17</v>
      </c>
      <c r="G124" s="1" t="s">
        <v>18</v>
      </c>
      <c r="H124" s="1" t="s">
        <v>18</v>
      </c>
      <c r="I124" s="120">
        <v>360</v>
      </c>
      <c r="J124" s="120"/>
      <c r="K124" s="1" t="s">
        <v>64</v>
      </c>
      <c r="L124" s="11" t="s">
        <v>480</v>
      </c>
      <c r="M124" s="11" t="s">
        <v>19</v>
      </c>
      <c r="N124" s="11" t="s">
        <v>303</v>
      </c>
      <c r="O124" s="11" t="s">
        <v>19</v>
      </c>
    </row>
    <row r="125" spans="1:15" ht="17.100000000000001" customHeight="1" x14ac:dyDescent="0.2">
      <c r="A125" s="116"/>
      <c r="B125" s="119" t="s">
        <v>304</v>
      </c>
      <c r="C125" s="119"/>
      <c r="D125" s="119"/>
      <c r="E125" s="119"/>
      <c r="F125" s="119"/>
      <c r="G125" s="119"/>
      <c r="H125" s="119"/>
      <c r="I125" s="119"/>
      <c r="J125" s="119"/>
      <c r="K125" s="119"/>
      <c r="L125" s="119"/>
      <c r="M125" s="119"/>
      <c r="N125" s="119"/>
      <c r="O125" s="119"/>
    </row>
    <row r="126" spans="1:15" ht="27.95" customHeight="1" x14ac:dyDescent="0.2">
      <c r="A126" s="116"/>
      <c r="B126" s="6" t="s">
        <v>305</v>
      </c>
      <c r="C126" s="11" t="s">
        <v>306</v>
      </c>
      <c r="D126" s="1" t="s">
        <v>307</v>
      </c>
      <c r="E126" s="1" t="s">
        <v>28</v>
      </c>
      <c r="F126" s="1" t="s">
        <v>17</v>
      </c>
      <c r="G126" s="1" t="s">
        <v>18</v>
      </c>
      <c r="H126" s="1" t="s">
        <v>18</v>
      </c>
      <c r="I126" s="120">
        <v>600</v>
      </c>
      <c r="J126" s="120"/>
      <c r="K126" s="1" t="s">
        <v>16</v>
      </c>
      <c r="L126" s="11" t="s">
        <v>209</v>
      </c>
      <c r="M126" s="11" t="s">
        <v>19</v>
      </c>
      <c r="N126" s="11" t="s">
        <v>638</v>
      </c>
      <c r="O126" s="11" t="s">
        <v>267</v>
      </c>
    </row>
    <row r="127" spans="1:15" ht="54" x14ac:dyDescent="0.2">
      <c r="A127" s="116"/>
      <c r="B127" s="6" t="s">
        <v>308</v>
      </c>
      <c r="C127" s="11" t="s">
        <v>482</v>
      </c>
      <c r="D127" s="1" t="s">
        <v>307</v>
      </c>
      <c r="E127" s="1" t="s">
        <v>16</v>
      </c>
      <c r="F127" s="1" t="s">
        <v>52</v>
      </c>
      <c r="G127" s="1" t="s">
        <v>19</v>
      </c>
      <c r="H127" s="1" t="s">
        <v>18</v>
      </c>
      <c r="I127" s="120">
        <v>720</v>
      </c>
      <c r="J127" s="120"/>
      <c r="K127" s="1" t="s">
        <v>16</v>
      </c>
      <c r="L127" s="11" t="s">
        <v>309</v>
      </c>
      <c r="M127" s="11" t="s">
        <v>310</v>
      </c>
      <c r="N127" s="11" t="s">
        <v>638</v>
      </c>
      <c r="O127" s="11" t="s">
        <v>267</v>
      </c>
    </row>
    <row r="128" spans="1:15" ht="40.5" x14ac:dyDescent="0.2">
      <c r="A128" s="116"/>
      <c r="B128" s="6" t="s">
        <v>311</v>
      </c>
      <c r="C128" s="11" t="s">
        <v>520</v>
      </c>
      <c r="D128" s="1" t="s">
        <v>307</v>
      </c>
      <c r="E128" s="1" t="s">
        <v>16</v>
      </c>
      <c r="F128" s="1" t="s">
        <v>52</v>
      </c>
      <c r="G128" s="1" t="s">
        <v>19</v>
      </c>
      <c r="H128" s="1" t="s">
        <v>18</v>
      </c>
      <c r="I128" s="120">
        <v>720</v>
      </c>
      <c r="J128" s="120"/>
      <c r="K128" s="1" t="s">
        <v>16</v>
      </c>
      <c r="L128" s="11" t="s">
        <v>521</v>
      </c>
      <c r="M128" s="11" t="s">
        <v>310</v>
      </c>
      <c r="N128" s="11" t="s">
        <v>638</v>
      </c>
      <c r="O128" s="11" t="s">
        <v>267</v>
      </c>
    </row>
    <row r="129" spans="1:15" ht="38.450000000000003" customHeight="1" x14ac:dyDescent="0.2">
      <c r="A129" s="117"/>
      <c r="B129" s="6" t="s">
        <v>312</v>
      </c>
      <c r="C129" s="11" t="s">
        <v>483</v>
      </c>
      <c r="D129" s="1" t="s">
        <v>307</v>
      </c>
      <c r="E129" s="1" t="s">
        <v>28</v>
      </c>
      <c r="F129" s="1" t="s">
        <v>25</v>
      </c>
      <c r="G129" s="1" t="s">
        <v>18</v>
      </c>
      <c r="H129" s="1" t="s">
        <v>503</v>
      </c>
      <c r="I129" s="120">
        <v>5126.6899999999996</v>
      </c>
      <c r="J129" s="120"/>
      <c r="K129" s="1" t="s">
        <v>28</v>
      </c>
      <c r="L129" s="11" t="s">
        <v>484</v>
      </c>
      <c r="M129" s="11" t="s">
        <v>313</v>
      </c>
      <c r="N129" s="17" t="s">
        <v>587</v>
      </c>
      <c r="O129" s="11" t="s">
        <v>1017</v>
      </c>
    </row>
    <row r="130" spans="1:15" ht="17.100000000000001" customHeight="1" x14ac:dyDescent="0.2">
      <c r="A130" s="147"/>
      <c r="B130" s="146" t="s">
        <v>314</v>
      </c>
      <c r="C130" s="146"/>
      <c r="D130" s="146"/>
      <c r="E130" s="146"/>
      <c r="F130" s="146"/>
      <c r="G130" s="146"/>
      <c r="H130" s="146"/>
      <c r="I130" s="146"/>
      <c r="J130" s="146"/>
      <c r="K130" s="146"/>
      <c r="L130" s="146"/>
      <c r="M130" s="146"/>
      <c r="N130" s="146"/>
      <c r="O130" s="146"/>
    </row>
    <row r="131" spans="1:15" ht="17.100000000000001" customHeight="1" x14ac:dyDescent="0.2">
      <c r="A131" s="148"/>
      <c r="B131" s="119" t="s">
        <v>315</v>
      </c>
      <c r="C131" s="119"/>
      <c r="D131" s="119"/>
      <c r="E131" s="119"/>
      <c r="F131" s="119"/>
      <c r="G131" s="119"/>
      <c r="H131" s="119"/>
      <c r="I131" s="119"/>
      <c r="J131" s="119"/>
      <c r="K131" s="119"/>
      <c r="L131" s="119"/>
      <c r="M131" s="119"/>
      <c r="N131" s="119"/>
      <c r="O131" s="119"/>
    </row>
    <row r="132" spans="1:15" ht="40.5" x14ac:dyDescent="0.2">
      <c r="A132" s="148"/>
      <c r="B132" s="7" t="s">
        <v>316</v>
      </c>
      <c r="C132" s="11" t="s">
        <v>485</v>
      </c>
      <c r="D132" s="18" t="s">
        <v>619</v>
      </c>
      <c r="E132" s="1" t="s">
        <v>28</v>
      </c>
      <c r="F132" s="1" t="s">
        <v>17</v>
      </c>
      <c r="G132" s="1" t="s">
        <v>18</v>
      </c>
      <c r="H132" s="1" t="s">
        <v>18</v>
      </c>
      <c r="I132" s="120">
        <v>4828.1499999999996</v>
      </c>
      <c r="J132" s="120"/>
      <c r="K132" s="1" t="s">
        <v>64</v>
      </c>
      <c r="L132" s="11" t="s">
        <v>317</v>
      </c>
      <c r="M132" s="11" t="s">
        <v>486</v>
      </c>
      <c r="N132" s="11" t="s">
        <v>1272</v>
      </c>
      <c r="O132" s="11" t="s">
        <v>557</v>
      </c>
    </row>
    <row r="133" spans="1:15" ht="38.450000000000003" customHeight="1" x14ac:dyDescent="0.2">
      <c r="A133" s="148"/>
      <c r="B133" s="7" t="s">
        <v>318</v>
      </c>
      <c r="C133" s="11" t="s">
        <v>319</v>
      </c>
      <c r="D133" s="1" t="s">
        <v>320</v>
      </c>
      <c r="E133" s="1" t="s">
        <v>28</v>
      </c>
      <c r="F133" s="1" t="s">
        <v>17</v>
      </c>
      <c r="G133" s="1" t="s">
        <v>18</v>
      </c>
      <c r="H133" s="1" t="s">
        <v>18</v>
      </c>
      <c r="I133" s="120">
        <v>9157.1</v>
      </c>
      <c r="J133" s="120"/>
      <c r="K133" s="1" t="s">
        <v>16</v>
      </c>
      <c r="L133" s="11" t="s">
        <v>321</v>
      </c>
      <c r="M133" s="11" t="s">
        <v>19</v>
      </c>
      <c r="N133" s="11" t="s">
        <v>1272</v>
      </c>
      <c r="O133" s="11" t="s">
        <v>19</v>
      </c>
    </row>
    <row r="134" spans="1:15" ht="29.25" customHeight="1" x14ac:dyDescent="0.2">
      <c r="A134" s="148"/>
      <c r="B134" s="7" t="s">
        <v>322</v>
      </c>
      <c r="C134" s="11" t="s">
        <v>323</v>
      </c>
      <c r="D134" s="1" t="s">
        <v>324</v>
      </c>
      <c r="E134" s="1" t="s">
        <v>28</v>
      </c>
      <c r="F134" s="1" t="s">
        <v>17</v>
      </c>
      <c r="G134" s="1" t="s">
        <v>18</v>
      </c>
      <c r="H134" s="1" t="s">
        <v>18</v>
      </c>
      <c r="I134" s="120">
        <v>16375.18</v>
      </c>
      <c r="J134" s="120"/>
      <c r="K134" s="1" t="s">
        <v>16</v>
      </c>
      <c r="L134" s="11" t="s">
        <v>325</v>
      </c>
      <c r="M134" s="11" t="s">
        <v>326</v>
      </c>
      <c r="N134" s="11" t="s">
        <v>1272</v>
      </c>
      <c r="O134" s="11" t="s">
        <v>19</v>
      </c>
    </row>
    <row r="135" spans="1:15" ht="26.25" customHeight="1" x14ac:dyDescent="0.2">
      <c r="A135" s="148"/>
      <c r="B135" s="7" t="s">
        <v>327</v>
      </c>
      <c r="C135" s="11" t="s">
        <v>328</v>
      </c>
      <c r="D135" s="1" t="s">
        <v>329</v>
      </c>
      <c r="E135" s="1" t="s">
        <v>28</v>
      </c>
      <c r="F135" s="1" t="s">
        <v>17</v>
      </c>
      <c r="G135" s="1" t="s">
        <v>18</v>
      </c>
      <c r="H135" s="1" t="s">
        <v>18</v>
      </c>
      <c r="I135" s="120">
        <v>20898.8</v>
      </c>
      <c r="J135" s="120"/>
      <c r="K135" s="1" t="s">
        <v>16</v>
      </c>
      <c r="L135" s="11" t="s">
        <v>330</v>
      </c>
      <c r="M135" s="11" t="s">
        <v>19</v>
      </c>
      <c r="N135" s="11" t="s">
        <v>1272</v>
      </c>
      <c r="O135" s="11" t="s">
        <v>19</v>
      </c>
    </row>
    <row r="136" spans="1:15" ht="26.25" customHeight="1" x14ac:dyDescent="0.2">
      <c r="A136" s="148"/>
      <c r="B136" s="7" t="s">
        <v>331</v>
      </c>
      <c r="C136" s="11" t="s">
        <v>332</v>
      </c>
      <c r="D136" s="1" t="s">
        <v>329</v>
      </c>
      <c r="E136" s="1" t="s">
        <v>28</v>
      </c>
      <c r="F136" s="1" t="s">
        <v>17</v>
      </c>
      <c r="G136" s="1" t="s">
        <v>18</v>
      </c>
      <c r="H136" s="1" t="s">
        <v>18</v>
      </c>
      <c r="I136" s="120">
        <v>1126.42</v>
      </c>
      <c r="J136" s="120"/>
      <c r="K136" s="1" t="s">
        <v>16</v>
      </c>
      <c r="L136" s="11" t="s">
        <v>333</v>
      </c>
      <c r="M136" s="11" t="s">
        <v>19</v>
      </c>
      <c r="N136" s="11" t="s">
        <v>1272</v>
      </c>
      <c r="O136" s="11" t="s">
        <v>19</v>
      </c>
    </row>
    <row r="137" spans="1:15" ht="28.5" customHeight="1" x14ac:dyDescent="0.2">
      <c r="A137" s="148"/>
      <c r="B137" s="7" t="s">
        <v>334</v>
      </c>
      <c r="C137" s="11" t="s">
        <v>335</v>
      </c>
      <c r="D137" s="1" t="s">
        <v>329</v>
      </c>
      <c r="E137" s="1" t="s">
        <v>28</v>
      </c>
      <c r="F137" s="1" t="s">
        <v>17</v>
      </c>
      <c r="G137" s="1" t="s">
        <v>18</v>
      </c>
      <c r="H137" s="1" t="s">
        <v>18</v>
      </c>
      <c r="I137" s="120">
        <v>3085.58</v>
      </c>
      <c r="J137" s="120"/>
      <c r="K137" s="1" t="s">
        <v>16</v>
      </c>
      <c r="L137" s="11" t="s">
        <v>336</v>
      </c>
      <c r="M137" s="11" t="s">
        <v>19</v>
      </c>
      <c r="N137" s="11" t="s">
        <v>1272</v>
      </c>
      <c r="O137" s="11" t="s">
        <v>19</v>
      </c>
    </row>
    <row r="138" spans="1:15" ht="26.25" customHeight="1" x14ac:dyDescent="0.2">
      <c r="A138" s="148"/>
      <c r="B138" s="7" t="s">
        <v>337</v>
      </c>
      <c r="C138" s="11" t="s">
        <v>338</v>
      </c>
      <c r="D138" s="1" t="s">
        <v>329</v>
      </c>
      <c r="E138" s="1" t="s">
        <v>28</v>
      </c>
      <c r="F138" s="1" t="s">
        <v>25</v>
      </c>
      <c r="G138" s="1" t="s">
        <v>18</v>
      </c>
      <c r="H138" s="1" t="s">
        <v>18</v>
      </c>
      <c r="I138" s="120">
        <v>6154.56</v>
      </c>
      <c r="J138" s="120"/>
      <c r="K138" s="1" t="s">
        <v>16</v>
      </c>
      <c r="L138" s="11" t="s">
        <v>339</v>
      </c>
      <c r="M138" s="11" t="s">
        <v>340</v>
      </c>
      <c r="N138" s="11" t="s">
        <v>1272</v>
      </c>
      <c r="O138" s="11" t="s">
        <v>19</v>
      </c>
    </row>
    <row r="139" spans="1:15" ht="48.6" customHeight="1" x14ac:dyDescent="0.2">
      <c r="A139" s="148"/>
      <c r="B139" s="7" t="s">
        <v>341</v>
      </c>
      <c r="C139" s="11" t="s">
        <v>342</v>
      </c>
      <c r="D139" s="1" t="s">
        <v>329</v>
      </c>
      <c r="E139" s="1" t="s">
        <v>16</v>
      </c>
      <c r="F139" s="1" t="s">
        <v>52</v>
      </c>
      <c r="G139" s="1" t="s">
        <v>19</v>
      </c>
      <c r="H139" s="1" t="s">
        <v>18</v>
      </c>
      <c r="I139" s="120">
        <v>24000</v>
      </c>
      <c r="J139" s="120"/>
      <c r="K139" s="1" t="s">
        <v>28</v>
      </c>
      <c r="L139" s="11" t="s">
        <v>620</v>
      </c>
      <c r="M139" s="11" t="s">
        <v>343</v>
      </c>
      <c r="N139" s="11" t="s">
        <v>1272</v>
      </c>
      <c r="O139" s="11" t="s">
        <v>19</v>
      </c>
    </row>
    <row r="140" spans="1:15" ht="25.5" customHeight="1" x14ac:dyDescent="0.2">
      <c r="A140" s="148"/>
      <c r="B140" s="7" t="s">
        <v>344</v>
      </c>
      <c r="C140" s="11" t="s">
        <v>345</v>
      </c>
      <c r="D140" s="1" t="s">
        <v>329</v>
      </c>
      <c r="E140" s="1" t="s">
        <v>28</v>
      </c>
      <c r="F140" s="1" t="s">
        <v>17</v>
      </c>
      <c r="G140" s="1" t="s">
        <v>18</v>
      </c>
      <c r="H140" s="1" t="s">
        <v>18</v>
      </c>
      <c r="I140" s="120">
        <v>12641.34</v>
      </c>
      <c r="J140" s="120"/>
      <c r="K140" s="1" t="s">
        <v>16</v>
      </c>
      <c r="L140" s="11" t="s">
        <v>346</v>
      </c>
      <c r="M140" s="11" t="s">
        <v>19</v>
      </c>
      <c r="N140" s="11" t="s">
        <v>1272</v>
      </c>
      <c r="O140" s="11" t="s">
        <v>19</v>
      </c>
    </row>
    <row r="141" spans="1:15" ht="66" customHeight="1" x14ac:dyDescent="0.2">
      <c r="A141" s="148"/>
      <c r="B141" s="7" t="s">
        <v>347</v>
      </c>
      <c r="C141" s="11" t="s">
        <v>348</v>
      </c>
      <c r="D141" s="1" t="s">
        <v>329</v>
      </c>
      <c r="E141" s="1" t="s">
        <v>28</v>
      </c>
      <c r="F141" s="1" t="s">
        <v>17</v>
      </c>
      <c r="G141" s="1" t="s">
        <v>18</v>
      </c>
      <c r="H141" s="1" t="s">
        <v>19</v>
      </c>
      <c r="I141" s="120">
        <v>9224.9599999999991</v>
      </c>
      <c r="J141" s="120"/>
      <c r="K141" s="1" t="s">
        <v>16</v>
      </c>
      <c r="L141" s="11" t="s">
        <v>1235</v>
      </c>
      <c r="M141" s="11" t="s">
        <v>1236</v>
      </c>
      <c r="N141" s="11" t="s">
        <v>450</v>
      </c>
      <c r="O141" s="11" t="s">
        <v>19</v>
      </c>
    </row>
    <row r="142" spans="1:15" ht="28.5" customHeight="1" x14ac:dyDescent="0.2">
      <c r="A142" s="148"/>
      <c r="B142" s="7" t="s">
        <v>349</v>
      </c>
      <c r="C142" s="11" t="s">
        <v>350</v>
      </c>
      <c r="D142" s="1" t="s">
        <v>329</v>
      </c>
      <c r="E142" s="1" t="s">
        <v>16</v>
      </c>
      <c r="F142" s="1" t="s">
        <v>52</v>
      </c>
      <c r="G142" s="1" t="s">
        <v>19</v>
      </c>
      <c r="H142" s="1" t="s">
        <v>19</v>
      </c>
      <c r="I142" s="120">
        <v>120</v>
      </c>
      <c r="J142" s="120"/>
      <c r="K142" s="1" t="s">
        <v>28</v>
      </c>
      <c r="L142" s="11" t="s">
        <v>621</v>
      </c>
      <c r="M142" s="11" t="s">
        <v>351</v>
      </c>
      <c r="N142" s="11" t="s">
        <v>1272</v>
      </c>
      <c r="O142" s="11" t="s">
        <v>558</v>
      </c>
    </row>
    <row r="143" spans="1:15" ht="38.450000000000003" customHeight="1" x14ac:dyDescent="0.2">
      <c r="A143" s="148"/>
      <c r="B143" s="7" t="s">
        <v>352</v>
      </c>
      <c r="C143" s="11" t="s">
        <v>353</v>
      </c>
      <c r="D143" s="1" t="s">
        <v>354</v>
      </c>
      <c r="E143" s="1" t="s">
        <v>28</v>
      </c>
      <c r="F143" s="1" t="s">
        <v>25</v>
      </c>
      <c r="G143" s="1" t="s">
        <v>18</v>
      </c>
      <c r="H143" s="1" t="s">
        <v>18</v>
      </c>
      <c r="I143" s="120">
        <v>1970.33</v>
      </c>
      <c r="J143" s="120"/>
      <c r="K143" s="1" t="s">
        <v>16</v>
      </c>
      <c r="L143" s="11" t="s">
        <v>355</v>
      </c>
      <c r="M143" s="11" t="s">
        <v>356</v>
      </c>
      <c r="N143" s="11" t="s">
        <v>1272</v>
      </c>
      <c r="O143" s="11" t="s">
        <v>19</v>
      </c>
    </row>
    <row r="144" spans="1:15" ht="71.25" customHeight="1" x14ac:dyDescent="0.2">
      <c r="A144" s="148"/>
      <c r="B144" s="7" t="s">
        <v>357</v>
      </c>
      <c r="C144" s="11" t="s">
        <v>358</v>
      </c>
      <c r="D144" s="1" t="s">
        <v>359</v>
      </c>
      <c r="E144" s="1" t="s">
        <v>28</v>
      </c>
      <c r="F144" s="1" t="s">
        <v>17</v>
      </c>
      <c r="G144" s="1" t="s">
        <v>18</v>
      </c>
      <c r="H144" s="1" t="s">
        <v>18</v>
      </c>
      <c r="I144" s="120">
        <v>1370.39</v>
      </c>
      <c r="J144" s="120"/>
      <c r="K144" s="1" t="s">
        <v>16</v>
      </c>
      <c r="L144" s="11" t="s">
        <v>622</v>
      </c>
      <c r="M144" s="11" t="s">
        <v>19</v>
      </c>
      <c r="N144" s="11" t="s">
        <v>360</v>
      </c>
      <c r="O144" s="11" t="s">
        <v>1315</v>
      </c>
    </row>
    <row r="145" spans="1:15" ht="62.25" customHeight="1" x14ac:dyDescent="0.2">
      <c r="A145" s="148"/>
      <c r="B145" s="7" t="s">
        <v>361</v>
      </c>
      <c r="C145" s="11" t="s">
        <v>362</v>
      </c>
      <c r="D145" s="1" t="s">
        <v>363</v>
      </c>
      <c r="E145" s="1" t="s">
        <v>28</v>
      </c>
      <c r="F145" s="1" t="s">
        <v>17</v>
      </c>
      <c r="G145" s="1" t="s">
        <v>18</v>
      </c>
      <c r="H145" s="1" t="s">
        <v>18</v>
      </c>
      <c r="I145" s="120">
        <v>3600</v>
      </c>
      <c r="J145" s="120"/>
      <c r="K145" s="1" t="s">
        <v>64</v>
      </c>
      <c r="L145" s="11" t="s">
        <v>364</v>
      </c>
      <c r="M145" s="11" t="s">
        <v>19</v>
      </c>
      <c r="N145" s="11" t="s">
        <v>360</v>
      </c>
      <c r="O145" s="11" t="s">
        <v>640</v>
      </c>
    </row>
    <row r="146" spans="1:15" ht="66.75" customHeight="1" x14ac:dyDescent="0.2">
      <c r="A146" s="148"/>
      <c r="B146" s="7" t="s">
        <v>365</v>
      </c>
      <c r="C146" s="11" t="s">
        <v>366</v>
      </c>
      <c r="D146" s="1" t="s">
        <v>363</v>
      </c>
      <c r="E146" s="1" t="s">
        <v>28</v>
      </c>
      <c r="F146" s="1" t="s">
        <v>17</v>
      </c>
      <c r="G146" s="1" t="s">
        <v>18</v>
      </c>
      <c r="H146" s="1" t="s">
        <v>18</v>
      </c>
      <c r="I146" s="120">
        <v>540</v>
      </c>
      <c r="J146" s="120"/>
      <c r="K146" s="1" t="s">
        <v>16</v>
      </c>
      <c r="L146" s="11" t="s">
        <v>487</v>
      </c>
      <c r="M146" s="11" t="s">
        <v>19</v>
      </c>
      <c r="N146" s="11" t="s">
        <v>360</v>
      </c>
      <c r="O146" s="11" t="s">
        <v>640</v>
      </c>
    </row>
    <row r="147" spans="1:15" ht="68.25" customHeight="1" x14ac:dyDescent="0.2">
      <c r="A147" s="148"/>
      <c r="B147" s="7" t="s">
        <v>367</v>
      </c>
      <c r="C147" s="11" t="s">
        <v>623</v>
      </c>
      <c r="D147" s="18" t="s">
        <v>624</v>
      </c>
      <c r="E147" s="1" t="s">
        <v>16</v>
      </c>
      <c r="F147" s="1" t="s">
        <v>25</v>
      </c>
      <c r="G147" s="1" t="s">
        <v>18</v>
      </c>
      <c r="H147" s="1" t="s">
        <v>18</v>
      </c>
      <c r="I147" s="120">
        <v>2041</v>
      </c>
      <c r="J147" s="120"/>
      <c r="K147" s="1" t="s">
        <v>64</v>
      </c>
      <c r="L147" s="11" t="s">
        <v>368</v>
      </c>
      <c r="M147" s="11" t="s">
        <v>19</v>
      </c>
      <c r="N147" s="11" t="s">
        <v>360</v>
      </c>
      <c r="O147" s="11" t="s">
        <v>640</v>
      </c>
    </row>
    <row r="148" spans="1:15" ht="63" customHeight="1" x14ac:dyDescent="0.2">
      <c r="A148" s="148"/>
      <c r="B148" s="7" t="s">
        <v>369</v>
      </c>
      <c r="C148" s="11" t="s">
        <v>488</v>
      </c>
      <c r="D148" s="18" t="s">
        <v>625</v>
      </c>
      <c r="E148" s="1" t="s">
        <v>28</v>
      </c>
      <c r="F148" s="1" t="s">
        <v>25</v>
      </c>
      <c r="G148" s="1" t="s">
        <v>18</v>
      </c>
      <c r="H148" s="1" t="s">
        <v>18</v>
      </c>
      <c r="I148" s="120">
        <v>840</v>
      </c>
      <c r="J148" s="120"/>
      <c r="K148" s="1" t="s">
        <v>16</v>
      </c>
      <c r="L148" s="11" t="s">
        <v>370</v>
      </c>
      <c r="M148" s="11" t="s">
        <v>19</v>
      </c>
      <c r="N148" s="11" t="s">
        <v>360</v>
      </c>
      <c r="O148" s="11" t="s">
        <v>640</v>
      </c>
    </row>
    <row r="149" spans="1:15" ht="60.75" customHeight="1" x14ac:dyDescent="0.2">
      <c r="A149" s="148"/>
      <c r="B149" s="7" t="s">
        <v>371</v>
      </c>
      <c r="C149" s="11" t="s">
        <v>372</v>
      </c>
      <c r="D149" s="1" t="s">
        <v>633</v>
      </c>
      <c r="E149" s="1" t="s">
        <v>16</v>
      </c>
      <c r="F149" s="1" t="s">
        <v>25</v>
      </c>
      <c r="G149" s="1" t="s">
        <v>18</v>
      </c>
      <c r="H149" s="1" t="s">
        <v>18</v>
      </c>
      <c r="I149" s="120">
        <v>960</v>
      </c>
      <c r="J149" s="120"/>
      <c r="K149" s="1" t="s">
        <v>28</v>
      </c>
      <c r="L149" s="11" t="s">
        <v>373</v>
      </c>
      <c r="M149" s="11" t="s">
        <v>489</v>
      </c>
      <c r="N149" s="11" t="s">
        <v>374</v>
      </c>
      <c r="O149" s="11" t="s">
        <v>654</v>
      </c>
    </row>
    <row r="150" spans="1:15" ht="57" customHeight="1" x14ac:dyDescent="0.2">
      <c r="A150" s="148"/>
      <c r="B150" s="7" t="s">
        <v>375</v>
      </c>
      <c r="C150" s="11" t="s">
        <v>376</v>
      </c>
      <c r="D150" s="1" t="s">
        <v>377</v>
      </c>
      <c r="E150" s="1" t="s">
        <v>16</v>
      </c>
      <c r="F150" s="1" t="s">
        <v>25</v>
      </c>
      <c r="G150" s="1" t="s">
        <v>18</v>
      </c>
      <c r="H150" s="1" t="s">
        <v>19</v>
      </c>
      <c r="I150" s="120">
        <v>3600</v>
      </c>
      <c r="J150" s="120"/>
      <c r="K150" s="1" t="s">
        <v>16</v>
      </c>
      <c r="L150" s="11" t="s">
        <v>378</v>
      </c>
      <c r="M150" s="11" t="s">
        <v>19</v>
      </c>
      <c r="N150" s="11" t="s">
        <v>374</v>
      </c>
      <c r="O150" s="11" t="s">
        <v>655</v>
      </c>
    </row>
    <row r="151" spans="1:15" ht="38.450000000000003" customHeight="1" x14ac:dyDescent="0.2">
      <c r="A151" s="148"/>
      <c r="B151" s="7" t="s">
        <v>379</v>
      </c>
      <c r="C151" s="11" t="s">
        <v>380</v>
      </c>
      <c r="D151" s="1" t="s">
        <v>381</v>
      </c>
      <c r="E151" s="1" t="s">
        <v>16</v>
      </c>
      <c r="F151" s="1" t="s">
        <v>17</v>
      </c>
      <c r="G151" s="1" t="s">
        <v>18</v>
      </c>
      <c r="H151" s="1" t="s">
        <v>18</v>
      </c>
      <c r="I151" s="120">
        <v>240</v>
      </c>
      <c r="J151" s="120"/>
      <c r="K151" s="1" t="s">
        <v>64</v>
      </c>
      <c r="L151" s="11" t="s">
        <v>382</v>
      </c>
      <c r="M151" s="11" t="s">
        <v>490</v>
      </c>
      <c r="N151" s="11" t="s">
        <v>656</v>
      </c>
      <c r="O151" s="11" t="s">
        <v>19</v>
      </c>
    </row>
    <row r="152" spans="1:15" ht="54" x14ac:dyDescent="0.2">
      <c r="A152" s="148"/>
      <c r="B152" s="7" t="s">
        <v>525</v>
      </c>
      <c r="C152" s="11" t="s">
        <v>529</v>
      </c>
      <c r="D152" s="1" t="s">
        <v>528</v>
      </c>
      <c r="E152" s="1" t="s">
        <v>446</v>
      </c>
      <c r="F152" s="1" t="s">
        <v>502</v>
      </c>
      <c r="G152" s="1" t="s">
        <v>527</v>
      </c>
      <c r="H152" s="1" t="s">
        <v>504</v>
      </c>
      <c r="I152" s="133">
        <v>1294.7034699999999</v>
      </c>
      <c r="J152" s="134"/>
      <c r="K152" s="1" t="s">
        <v>446</v>
      </c>
      <c r="L152" s="11" t="s">
        <v>526</v>
      </c>
      <c r="M152" s="11"/>
      <c r="N152" s="11" t="s">
        <v>644</v>
      </c>
      <c r="O152" s="11" t="s">
        <v>504</v>
      </c>
    </row>
    <row r="153" spans="1:15" ht="81" x14ac:dyDescent="0.2">
      <c r="A153" s="148"/>
      <c r="B153" s="7" t="s">
        <v>530</v>
      </c>
      <c r="C153" s="11" t="s">
        <v>531</v>
      </c>
      <c r="D153" s="1" t="s">
        <v>551</v>
      </c>
      <c r="E153" s="1" t="s">
        <v>532</v>
      </c>
      <c r="F153" s="1"/>
      <c r="G153" s="1" t="s">
        <v>527</v>
      </c>
      <c r="H153" s="1" t="s">
        <v>504</v>
      </c>
      <c r="I153" s="133">
        <v>190.73</v>
      </c>
      <c r="J153" s="134"/>
      <c r="K153" s="1" t="s">
        <v>446</v>
      </c>
      <c r="L153" s="11" t="s">
        <v>533</v>
      </c>
      <c r="M153" s="11"/>
      <c r="N153" s="11" t="s">
        <v>534</v>
      </c>
      <c r="O153" s="24" t="s">
        <v>657</v>
      </c>
    </row>
    <row r="154" spans="1:15" ht="148.5" x14ac:dyDescent="0.2">
      <c r="A154" s="149"/>
      <c r="B154" s="7" t="s">
        <v>542</v>
      </c>
      <c r="C154" s="11" t="s">
        <v>548</v>
      </c>
      <c r="D154" s="1" t="s">
        <v>549</v>
      </c>
      <c r="E154" s="1" t="s">
        <v>532</v>
      </c>
      <c r="F154" s="1" t="s">
        <v>502</v>
      </c>
      <c r="G154" s="1" t="s">
        <v>503</v>
      </c>
      <c r="H154" s="1" t="s">
        <v>504</v>
      </c>
      <c r="I154" s="133">
        <v>110</v>
      </c>
      <c r="J154" s="134"/>
      <c r="K154" s="1" t="s">
        <v>446</v>
      </c>
      <c r="L154" s="11" t="s">
        <v>685</v>
      </c>
      <c r="M154" s="11" t="s">
        <v>550</v>
      </c>
      <c r="N154" s="11" t="s">
        <v>534</v>
      </c>
      <c r="O154" s="94" t="s">
        <v>1316</v>
      </c>
    </row>
    <row r="155" spans="1:15" ht="17.100000000000001" customHeight="1" x14ac:dyDescent="0.2">
      <c r="A155" s="143"/>
      <c r="B155" s="150" t="s">
        <v>383</v>
      </c>
      <c r="C155" s="150"/>
      <c r="D155" s="150"/>
      <c r="E155" s="150"/>
      <c r="F155" s="150"/>
      <c r="G155" s="150"/>
      <c r="H155" s="150"/>
      <c r="I155" s="150"/>
      <c r="J155" s="150"/>
      <c r="K155" s="150"/>
      <c r="L155" s="150"/>
      <c r="M155" s="150"/>
      <c r="N155" s="150"/>
      <c r="O155" s="150"/>
    </row>
    <row r="156" spans="1:15" ht="17.100000000000001" customHeight="1" x14ac:dyDescent="0.2">
      <c r="A156" s="144"/>
      <c r="B156" s="119" t="s">
        <v>384</v>
      </c>
      <c r="C156" s="119"/>
      <c r="D156" s="119"/>
      <c r="E156" s="119"/>
      <c r="F156" s="119"/>
      <c r="G156" s="119"/>
      <c r="H156" s="119"/>
      <c r="I156" s="119"/>
      <c r="J156" s="119"/>
      <c r="K156" s="119"/>
      <c r="L156" s="119"/>
      <c r="M156" s="119"/>
      <c r="N156" s="119"/>
      <c r="O156" s="119"/>
    </row>
    <row r="157" spans="1:15" ht="283.5" x14ac:dyDescent="0.2">
      <c r="A157" s="144"/>
      <c r="B157" s="8" t="s">
        <v>385</v>
      </c>
      <c r="C157" s="11" t="s">
        <v>386</v>
      </c>
      <c r="D157" s="1" t="s">
        <v>387</v>
      </c>
      <c r="E157" s="1" t="s">
        <v>28</v>
      </c>
      <c r="F157" s="1" t="s">
        <v>17</v>
      </c>
      <c r="G157" s="1" t="s">
        <v>18</v>
      </c>
      <c r="H157" s="98" t="s">
        <v>503</v>
      </c>
      <c r="I157" s="120">
        <v>13786.25411</v>
      </c>
      <c r="J157" s="120"/>
      <c r="K157" s="1" t="s">
        <v>28</v>
      </c>
      <c r="L157" s="11" t="s">
        <v>1237</v>
      </c>
      <c r="M157" s="11" t="s">
        <v>626</v>
      </c>
      <c r="N157" s="11" t="s">
        <v>450</v>
      </c>
      <c r="O157" s="11" t="s">
        <v>374</v>
      </c>
    </row>
    <row r="158" spans="1:15" ht="256.5" x14ac:dyDescent="0.2">
      <c r="A158" s="144"/>
      <c r="B158" s="8" t="s">
        <v>388</v>
      </c>
      <c r="C158" s="11" t="s">
        <v>491</v>
      </c>
      <c r="D158" s="1" t="s">
        <v>387</v>
      </c>
      <c r="E158" s="1" t="s">
        <v>28</v>
      </c>
      <c r="F158" s="1" t="s">
        <v>17</v>
      </c>
      <c r="G158" s="1" t="s">
        <v>18</v>
      </c>
      <c r="H158" s="98" t="s">
        <v>503</v>
      </c>
      <c r="I158" s="120">
        <v>8839.9245599999995</v>
      </c>
      <c r="J158" s="120"/>
      <c r="K158" s="1" t="s">
        <v>28</v>
      </c>
      <c r="L158" s="17" t="s">
        <v>627</v>
      </c>
      <c r="M158" s="11" t="s">
        <v>492</v>
      </c>
      <c r="N158" s="11" t="s">
        <v>99</v>
      </c>
      <c r="O158" s="11" t="s">
        <v>559</v>
      </c>
    </row>
    <row r="159" spans="1:15" ht="94.5" x14ac:dyDescent="0.2">
      <c r="A159" s="144"/>
      <c r="B159" s="8" t="s">
        <v>389</v>
      </c>
      <c r="C159" s="11" t="s">
        <v>493</v>
      </c>
      <c r="D159" s="1" t="s">
        <v>390</v>
      </c>
      <c r="E159" s="1" t="s">
        <v>28</v>
      </c>
      <c r="F159" s="1" t="s">
        <v>25</v>
      </c>
      <c r="G159" s="1" t="s">
        <v>18</v>
      </c>
      <c r="H159" s="1" t="s">
        <v>18</v>
      </c>
      <c r="I159" s="120">
        <v>260</v>
      </c>
      <c r="J159" s="120"/>
      <c r="K159" s="1" t="s">
        <v>28</v>
      </c>
      <c r="L159" s="11" t="s">
        <v>391</v>
      </c>
      <c r="M159" s="11" t="s">
        <v>494</v>
      </c>
      <c r="N159" s="11" t="s">
        <v>374</v>
      </c>
      <c r="O159" s="24" t="s">
        <v>1317</v>
      </c>
    </row>
    <row r="160" spans="1:15" ht="38.450000000000003" customHeight="1" x14ac:dyDescent="0.2">
      <c r="A160" s="144"/>
      <c r="B160" s="8" t="s">
        <v>392</v>
      </c>
      <c r="C160" s="11" t="s">
        <v>393</v>
      </c>
      <c r="D160" s="1" t="s">
        <v>394</v>
      </c>
      <c r="E160" s="1" t="s">
        <v>28</v>
      </c>
      <c r="F160" s="1" t="s">
        <v>25</v>
      </c>
      <c r="G160" s="1" t="s">
        <v>18</v>
      </c>
      <c r="H160" s="1" t="s">
        <v>18</v>
      </c>
      <c r="I160" s="120">
        <v>500</v>
      </c>
      <c r="J160" s="120"/>
      <c r="K160" s="1" t="s">
        <v>28</v>
      </c>
      <c r="L160" s="11" t="s">
        <v>395</v>
      </c>
      <c r="M160" s="11" t="s">
        <v>19</v>
      </c>
      <c r="N160" s="11" t="s">
        <v>684</v>
      </c>
      <c r="O160" s="11" t="s">
        <v>19</v>
      </c>
    </row>
    <row r="161" spans="1:15" ht="18.600000000000001" customHeight="1" x14ac:dyDescent="0.2">
      <c r="A161" s="144"/>
      <c r="B161" s="130" t="s">
        <v>679</v>
      </c>
      <c r="C161" s="131"/>
      <c r="D161" s="131"/>
      <c r="E161" s="131"/>
      <c r="F161" s="131"/>
      <c r="G161" s="131"/>
      <c r="H161" s="131"/>
      <c r="I161" s="131"/>
      <c r="J161" s="131"/>
      <c r="K161" s="131"/>
      <c r="L161" s="131"/>
      <c r="M161" s="131"/>
      <c r="N161" s="131"/>
      <c r="O161" s="132"/>
    </row>
    <row r="162" spans="1:15" ht="208.5" customHeight="1" x14ac:dyDescent="0.2">
      <c r="A162" s="144"/>
      <c r="B162" s="8" t="s">
        <v>680</v>
      </c>
      <c r="C162" s="11" t="s">
        <v>681</v>
      </c>
      <c r="D162" s="95" t="s">
        <v>682</v>
      </c>
      <c r="E162" s="96" t="s">
        <v>532</v>
      </c>
      <c r="F162" s="31" t="s">
        <v>683</v>
      </c>
      <c r="G162" s="96" t="s">
        <v>503</v>
      </c>
      <c r="H162" s="96" t="s">
        <v>503</v>
      </c>
      <c r="I162" s="151">
        <v>1500</v>
      </c>
      <c r="J162" s="152"/>
      <c r="K162" s="96" t="s">
        <v>446</v>
      </c>
      <c r="L162" s="11" t="s">
        <v>1240</v>
      </c>
      <c r="M162" s="11" t="s">
        <v>1241</v>
      </c>
      <c r="N162" s="11" t="s">
        <v>673</v>
      </c>
      <c r="O162" s="11" t="s">
        <v>1318</v>
      </c>
    </row>
    <row r="163" spans="1:15" ht="17.100000000000001" customHeight="1" x14ac:dyDescent="0.2">
      <c r="A163" s="144"/>
      <c r="B163" s="130" t="s">
        <v>396</v>
      </c>
      <c r="C163" s="131"/>
      <c r="D163" s="131"/>
      <c r="E163" s="131"/>
      <c r="F163" s="131"/>
      <c r="G163" s="131"/>
      <c r="H163" s="131"/>
      <c r="I163" s="131"/>
      <c r="J163" s="131"/>
      <c r="K163" s="131"/>
      <c r="L163" s="131"/>
      <c r="M163" s="131"/>
      <c r="N163" s="131"/>
      <c r="O163" s="132"/>
    </row>
    <row r="164" spans="1:15" ht="81" x14ac:dyDescent="0.2">
      <c r="A164" s="144"/>
      <c r="B164" s="8" t="s">
        <v>397</v>
      </c>
      <c r="C164" s="11" t="s">
        <v>398</v>
      </c>
      <c r="D164" s="1" t="s">
        <v>399</v>
      </c>
      <c r="E164" s="1" t="s">
        <v>28</v>
      </c>
      <c r="F164" s="1" t="s">
        <v>25</v>
      </c>
      <c r="G164" s="1" t="s">
        <v>18</v>
      </c>
      <c r="H164" s="1" t="s">
        <v>19</v>
      </c>
      <c r="I164" s="120">
        <v>1204.8</v>
      </c>
      <c r="J164" s="120"/>
      <c r="K164" s="1" t="s">
        <v>28</v>
      </c>
      <c r="L164" s="11" t="s">
        <v>495</v>
      </c>
      <c r="M164" s="11" t="s">
        <v>19</v>
      </c>
      <c r="N164" s="11" t="s">
        <v>290</v>
      </c>
      <c r="O164" s="11" t="s">
        <v>659</v>
      </c>
    </row>
    <row r="165" spans="1:15" ht="38.450000000000003" customHeight="1" x14ac:dyDescent="0.2">
      <c r="A165" s="144"/>
      <c r="B165" s="8" t="s">
        <v>400</v>
      </c>
      <c r="C165" s="11" t="s">
        <v>401</v>
      </c>
      <c r="D165" s="1" t="s">
        <v>402</v>
      </c>
      <c r="E165" s="1" t="s">
        <v>16</v>
      </c>
      <c r="F165" s="1" t="s">
        <v>25</v>
      </c>
      <c r="G165" s="1" t="s">
        <v>18</v>
      </c>
      <c r="H165" s="1" t="s">
        <v>19</v>
      </c>
      <c r="I165" s="120">
        <v>360</v>
      </c>
      <c r="J165" s="120"/>
      <c r="K165" s="1" t="s">
        <v>16</v>
      </c>
      <c r="L165" s="11" t="s">
        <v>403</v>
      </c>
      <c r="M165" s="11" t="s">
        <v>19</v>
      </c>
      <c r="N165" s="97" t="s">
        <v>544</v>
      </c>
      <c r="O165" s="11" t="s">
        <v>404</v>
      </c>
    </row>
    <row r="166" spans="1:15" ht="29.45" customHeight="1" x14ac:dyDescent="0.2">
      <c r="A166" s="144"/>
      <c r="B166" s="8" t="s">
        <v>405</v>
      </c>
      <c r="C166" s="11" t="s">
        <v>406</v>
      </c>
      <c r="D166" s="1" t="s">
        <v>407</v>
      </c>
      <c r="E166" s="1" t="s">
        <v>28</v>
      </c>
      <c r="F166" s="1" t="s">
        <v>25</v>
      </c>
      <c r="G166" s="1" t="s">
        <v>18</v>
      </c>
      <c r="H166" s="1" t="s">
        <v>18</v>
      </c>
      <c r="I166" s="120">
        <v>1910</v>
      </c>
      <c r="J166" s="120"/>
      <c r="K166" s="1" t="s">
        <v>28</v>
      </c>
      <c r="L166" s="11" t="s">
        <v>408</v>
      </c>
      <c r="M166" s="11" t="s">
        <v>19</v>
      </c>
      <c r="N166" s="11" t="s">
        <v>1304</v>
      </c>
      <c r="O166" s="11" t="s">
        <v>409</v>
      </c>
    </row>
    <row r="167" spans="1:15" ht="54" x14ac:dyDescent="0.2">
      <c r="A167" s="145"/>
      <c r="B167" s="8" t="s">
        <v>410</v>
      </c>
      <c r="C167" s="11" t="s">
        <v>411</v>
      </c>
      <c r="D167" s="18" t="s">
        <v>628</v>
      </c>
      <c r="E167" s="1" t="s">
        <v>16</v>
      </c>
      <c r="F167" s="1" t="s">
        <v>52</v>
      </c>
      <c r="G167" s="1" t="s">
        <v>19</v>
      </c>
      <c r="H167" s="1" t="s">
        <v>18</v>
      </c>
      <c r="I167" s="120">
        <v>11604</v>
      </c>
      <c r="J167" s="120"/>
      <c r="K167" s="1" t="s">
        <v>412</v>
      </c>
      <c r="L167" s="11" t="s">
        <v>413</v>
      </c>
      <c r="M167" s="11" t="s">
        <v>414</v>
      </c>
      <c r="N167" s="11" t="s">
        <v>673</v>
      </c>
      <c r="O167" s="11" t="s">
        <v>1319</v>
      </c>
    </row>
    <row r="168" spans="1:15" ht="17.100000000000001" customHeight="1" x14ac:dyDescent="0.2">
      <c r="A168" s="112"/>
      <c r="B168" s="109" t="s">
        <v>538</v>
      </c>
      <c r="C168" s="110"/>
      <c r="D168" s="110"/>
      <c r="E168" s="110"/>
      <c r="F168" s="110"/>
      <c r="G168" s="110"/>
      <c r="H168" s="110"/>
      <c r="I168" s="110"/>
      <c r="J168" s="110"/>
      <c r="K168" s="110"/>
      <c r="L168" s="110"/>
      <c r="M168" s="110"/>
      <c r="N168" s="110"/>
      <c r="O168" s="111"/>
    </row>
    <row r="169" spans="1:15" ht="17.100000000000001" customHeight="1" x14ac:dyDescent="0.2">
      <c r="A169" s="113"/>
      <c r="B169" s="119" t="s">
        <v>415</v>
      </c>
      <c r="C169" s="119"/>
      <c r="D169" s="119"/>
      <c r="E169" s="119"/>
      <c r="F169" s="119"/>
      <c r="G169" s="119"/>
      <c r="H169" s="119"/>
      <c r="I169" s="119"/>
      <c r="J169" s="119"/>
      <c r="K169" s="119"/>
      <c r="L169" s="119"/>
      <c r="M169" s="119"/>
      <c r="N169" s="119"/>
      <c r="O169" s="119"/>
    </row>
    <row r="170" spans="1:15" ht="54" x14ac:dyDescent="0.2">
      <c r="A170" s="113"/>
      <c r="B170" s="9" t="s">
        <v>416</v>
      </c>
      <c r="C170" s="11" t="s">
        <v>417</v>
      </c>
      <c r="D170" s="1" t="s">
        <v>418</v>
      </c>
      <c r="E170" s="1" t="s">
        <v>28</v>
      </c>
      <c r="F170" s="1" t="s">
        <v>25</v>
      </c>
      <c r="G170" s="1" t="s">
        <v>18</v>
      </c>
      <c r="H170" s="1" t="s">
        <v>18</v>
      </c>
      <c r="I170" s="120">
        <v>960</v>
      </c>
      <c r="J170" s="120"/>
      <c r="K170" s="1" t="s">
        <v>16</v>
      </c>
      <c r="L170" s="11" t="s">
        <v>496</v>
      </c>
      <c r="M170" s="11" t="s">
        <v>19</v>
      </c>
      <c r="N170" s="97" t="s">
        <v>804</v>
      </c>
      <c r="O170" s="11" t="s">
        <v>546</v>
      </c>
    </row>
    <row r="171" spans="1:15" ht="54" x14ac:dyDescent="0.2">
      <c r="A171" s="113"/>
      <c r="B171" s="9" t="s">
        <v>419</v>
      </c>
      <c r="C171" s="11" t="s">
        <v>420</v>
      </c>
      <c r="D171" s="1" t="s">
        <v>421</v>
      </c>
      <c r="E171" s="1" t="s">
        <v>28</v>
      </c>
      <c r="F171" s="1" t="s">
        <v>25</v>
      </c>
      <c r="G171" s="1" t="s">
        <v>18</v>
      </c>
      <c r="H171" s="1" t="s">
        <v>18</v>
      </c>
      <c r="I171" s="120">
        <v>600</v>
      </c>
      <c r="J171" s="120"/>
      <c r="K171" s="1"/>
      <c r="L171" s="11" t="s">
        <v>497</v>
      </c>
      <c r="M171" s="11" t="s">
        <v>19</v>
      </c>
      <c r="N171" s="97" t="s">
        <v>544</v>
      </c>
      <c r="O171" s="11" t="s">
        <v>656</v>
      </c>
    </row>
    <row r="172" spans="1:15" ht="54" x14ac:dyDescent="0.2">
      <c r="A172" s="113"/>
      <c r="B172" s="9" t="s">
        <v>422</v>
      </c>
      <c r="C172" s="11" t="s">
        <v>423</v>
      </c>
      <c r="D172" s="1" t="s">
        <v>421</v>
      </c>
      <c r="E172" s="1" t="s">
        <v>28</v>
      </c>
      <c r="F172" s="1" t="s">
        <v>25</v>
      </c>
      <c r="G172" s="1" t="s">
        <v>18</v>
      </c>
      <c r="H172" s="1" t="s">
        <v>18</v>
      </c>
      <c r="I172" s="120">
        <v>2000</v>
      </c>
      <c r="J172" s="120"/>
      <c r="K172" s="1" t="s">
        <v>16</v>
      </c>
      <c r="L172" s="11" t="s">
        <v>498</v>
      </c>
      <c r="M172" s="11" t="s">
        <v>424</v>
      </c>
      <c r="N172" s="97" t="s">
        <v>544</v>
      </c>
      <c r="O172" s="11" t="s">
        <v>1320</v>
      </c>
    </row>
    <row r="173" spans="1:15" ht="38.450000000000003" customHeight="1" x14ac:dyDescent="0.2">
      <c r="A173" s="113"/>
      <c r="B173" s="9" t="s">
        <v>425</v>
      </c>
      <c r="C173" s="11" t="s">
        <v>426</v>
      </c>
      <c r="D173" s="1" t="s">
        <v>427</v>
      </c>
      <c r="E173" s="1" t="s">
        <v>28</v>
      </c>
      <c r="F173" s="1" t="s">
        <v>17</v>
      </c>
      <c r="G173" s="1" t="s">
        <v>18</v>
      </c>
      <c r="H173" s="1" t="s">
        <v>18</v>
      </c>
      <c r="I173" s="120">
        <v>420</v>
      </c>
      <c r="J173" s="120"/>
      <c r="K173" s="1" t="s">
        <v>446</v>
      </c>
      <c r="L173" s="11" t="s">
        <v>428</v>
      </c>
      <c r="M173" s="11" t="s">
        <v>19</v>
      </c>
      <c r="N173" s="11" t="s">
        <v>374</v>
      </c>
      <c r="O173" s="11" t="s">
        <v>660</v>
      </c>
    </row>
    <row r="174" spans="1:15" ht="67.5" x14ac:dyDescent="0.2">
      <c r="A174" s="113"/>
      <c r="B174" s="9" t="s">
        <v>429</v>
      </c>
      <c r="C174" s="11" t="s">
        <v>430</v>
      </c>
      <c r="D174" s="1" t="s">
        <v>431</v>
      </c>
      <c r="E174" s="1" t="s">
        <v>28</v>
      </c>
      <c r="F174" s="1" t="s">
        <v>25</v>
      </c>
      <c r="G174" s="1" t="s">
        <v>18</v>
      </c>
      <c r="H174" s="1" t="s">
        <v>18</v>
      </c>
      <c r="I174" s="120">
        <v>360</v>
      </c>
      <c r="J174" s="120"/>
      <c r="K174" s="1" t="s">
        <v>16</v>
      </c>
      <c r="L174" s="11" t="s">
        <v>432</v>
      </c>
      <c r="M174" s="11" t="s">
        <v>433</v>
      </c>
      <c r="N174" s="11" t="s">
        <v>303</v>
      </c>
      <c r="O174" s="11" t="s">
        <v>1321</v>
      </c>
    </row>
    <row r="175" spans="1:15" ht="27.95" customHeight="1" x14ac:dyDescent="0.2">
      <c r="A175" s="113"/>
      <c r="B175" s="9" t="s">
        <v>434</v>
      </c>
      <c r="C175" s="11" t="s">
        <v>435</v>
      </c>
      <c r="D175" s="1" t="s">
        <v>436</v>
      </c>
      <c r="E175" s="1" t="s">
        <v>28</v>
      </c>
      <c r="F175" s="1" t="s">
        <v>17</v>
      </c>
      <c r="G175" s="1" t="s">
        <v>18</v>
      </c>
      <c r="H175" s="1" t="s">
        <v>18</v>
      </c>
      <c r="I175" s="120">
        <v>2400</v>
      </c>
      <c r="J175" s="120"/>
      <c r="K175" s="1" t="s">
        <v>16</v>
      </c>
      <c r="L175" s="11" t="s">
        <v>437</v>
      </c>
      <c r="M175" s="11" t="s">
        <v>19</v>
      </c>
      <c r="N175" s="11" t="s">
        <v>303</v>
      </c>
      <c r="O175" s="11" t="s">
        <v>438</v>
      </c>
    </row>
    <row r="176" spans="1:15" ht="17.45" customHeight="1" x14ac:dyDescent="0.2">
      <c r="A176" s="113"/>
      <c r="B176" s="119" t="s">
        <v>439</v>
      </c>
      <c r="C176" s="119"/>
      <c r="D176" s="119"/>
      <c r="E176" s="119"/>
      <c r="F176" s="119"/>
      <c r="G176" s="119"/>
      <c r="H176" s="119"/>
      <c r="I176" s="119"/>
      <c r="J176" s="119"/>
      <c r="K176" s="119"/>
      <c r="L176" s="119"/>
      <c r="M176" s="119"/>
      <c r="N176" s="119"/>
      <c r="O176" s="119"/>
    </row>
    <row r="177" spans="1:15" ht="38.450000000000003" customHeight="1" x14ac:dyDescent="0.2">
      <c r="A177" s="114"/>
      <c r="B177" s="9" t="s">
        <v>440</v>
      </c>
      <c r="C177" s="11" t="s">
        <v>441</v>
      </c>
      <c r="D177" s="1" t="s">
        <v>442</v>
      </c>
      <c r="E177" s="1" t="s">
        <v>16</v>
      </c>
      <c r="F177" s="1" t="s">
        <v>17</v>
      </c>
      <c r="G177" s="1" t="s">
        <v>18</v>
      </c>
      <c r="H177" s="1" t="s">
        <v>18</v>
      </c>
      <c r="I177" s="120">
        <v>455</v>
      </c>
      <c r="J177" s="120"/>
      <c r="K177" s="1" t="s">
        <v>16</v>
      </c>
      <c r="L177" s="11" t="s">
        <v>443</v>
      </c>
      <c r="M177" s="11" t="s">
        <v>444</v>
      </c>
      <c r="N177" s="11" t="s">
        <v>167</v>
      </c>
      <c r="O177" s="11" t="s">
        <v>560</v>
      </c>
    </row>
    <row r="178" spans="1:15" ht="12.75" customHeight="1" x14ac:dyDescent="0.2">
      <c r="A178" s="142" t="s">
        <v>445</v>
      </c>
      <c r="B178" s="142"/>
      <c r="C178" s="142"/>
      <c r="D178" s="142"/>
      <c r="E178" s="142"/>
      <c r="F178" s="142"/>
      <c r="G178" s="142"/>
      <c r="H178" s="142"/>
      <c r="I178" s="142"/>
      <c r="J178" s="142"/>
      <c r="K178" s="142"/>
      <c r="L178" s="142"/>
      <c r="M178" s="142"/>
      <c r="N178" s="142"/>
      <c r="O178" s="142"/>
    </row>
  </sheetData>
  <mergeCells count="185">
    <mergeCell ref="B161:O161"/>
    <mergeCell ref="I162:J162"/>
    <mergeCell ref="I152:J152"/>
    <mergeCell ref="I154:J154"/>
    <mergeCell ref="B96:O96"/>
    <mergeCell ref="B97:O97"/>
    <mergeCell ref="I98:J98"/>
    <mergeCell ref="B108:O108"/>
    <mergeCell ref="B116:O116"/>
    <mergeCell ref="I114:J114"/>
    <mergeCell ref="I138:J138"/>
    <mergeCell ref="I139:J139"/>
    <mergeCell ref="I140:J140"/>
    <mergeCell ref="I141:J141"/>
    <mergeCell ref="I142:J142"/>
    <mergeCell ref="I136:J136"/>
    <mergeCell ref="I137:J137"/>
    <mergeCell ref="I157:J157"/>
    <mergeCell ref="I158:J158"/>
    <mergeCell ref="I159:J159"/>
    <mergeCell ref="I160:J160"/>
    <mergeCell ref="I111:J111"/>
    <mergeCell ref="I112:J112"/>
    <mergeCell ref="I113:J113"/>
    <mergeCell ref="B163:O163"/>
    <mergeCell ref="I177:J177"/>
    <mergeCell ref="I170:J170"/>
    <mergeCell ref="I171:J171"/>
    <mergeCell ref="I172:J172"/>
    <mergeCell ref="I173:J173"/>
    <mergeCell ref="I174:J174"/>
    <mergeCell ref="B176:O176"/>
    <mergeCell ref="I164:J164"/>
    <mergeCell ref="I165:J165"/>
    <mergeCell ref="I166:J166"/>
    <mergeCell ref="I167:J167"/>
    <mergeCell ref="B169:O169"/>
    <mergeCell ref="I175:J175"/>
    <mergeCell ref="I151:J151"/>
    <mergeCell ref="B155:O155"/>
    <mergeCell ref="I115:J115"/>
    <mergeCell ref="I129:J129"/>
    <mergeCell ref="I148:J148"/>
    <mergeCell ref="I149:J149"/>
    <mergeCell ref="I150:J150"/>
    <mergeCell ref="I134:J134"/>
    <mergeCell ref="I135:J135"/>
    <mergeCell ref="I143:J143"/>
    <mergeCell ref="A178:O178"/>
    <mergeCell ref="I117:J117"/>
    <mergeCell ref="I118:J118"/>
    <mergeCell ref="I119:J119"/>
    <mergeCell ref="B120:O120"/>
    <mergeCell ref="I121:J121"/>
    <mergeCell ref="I122:J122"/>
    <mergeCell ref="B123:O123"/>
    <mergeCell ref="B125:O125"/>
    <mergeCell ref="I126:J126"/>
    <mergeCell ref="I127:J127"/>
    <mergeCell ref="I128:J128"/>
    <mergeCell ref="A155:A167"/>
    <mergeCell ref="B130:O130"/>
    <mergeCell ref="B131:O131"/>
    <mergeCell ref="I132:J132"/>
    <mergeCell ref="I133:J133"/>
    <mergeCell ref="I144:J144"/>
    <mergeCell ref="I145:J145"/>
    <mergeCell ref="B156:O156"/>
    <mergeCell ref="A130:A154"/>
    <mergeCell ref="I124:J124"/>
    <mergeCell ref="I146:J146"/>
    <mergeCell ref="I147:J147"/>
    <mergeCell ref="I109:J109"/>
    <mergeCell ref="I110:J110"/>
    <mergeCell ref="A62:A95"/>
    <mergeCell ref="B63:O63"/>
    <mergeCell ref="B62:O62"/>
    <mergeCell ref="I153:J153"/>
    <mergeCell ref="I80:J80"/>
    <mergeCell ref="I81:J81"/>
    <mergeCell ref="I82:J82"/>
    <mergeCell ref="I83:J83"/>
    <mergeCell ref="I84:J84"/>
    <mergeCell ref="I75:J75"/>
    <mergeCell ref="I76:J76"/>
    <mergeCell ref="I77:J77"/>
    <mergeCell ref="I78:J78"/>
    <mergeCell ref="I79:J79"/>
    <mergeCell ref="B101:O101"/>
    <mergeCell ref="I102:J102"/>
    <mergeCell ref="I103:J103"/>
    <mergeCell ref="B104:O104"/>
    <mergeCell ref="I85:J85"/>
    <mergeCell ref="I86:J86"/>
    <mergeCell ref="A96:A106"/>
    <mergeCell ref="I64:J64"/>
    <mergeCell ref="I105:J105"/>
    <mergeCell ref="I106:J106"/>
    <mergeCell ref="I99:J99"/>
    <mergeCell ref="B94:O94"/>
    <mergeCell ref="I87:J87"/>
    <mergeCell ref="B92:O92"/>
    <mergeCell ref="I93:J93"/>
    <mergeCell ref="I95:J95"/>
    <mergeCell ref="I90:J90"/>
    <mergeCell ref="I89:J89"/>
    <mergeCell ref="I91:J91"/>
    <mergeCell ref="I88:J88"/>
    <mergeCell ref="I100:J100"/>
    <mergeCell ref="I11:J11"/>
    <mergeCell ref="I12:J12"/>
    <mergeCell ref="I13:J13"/>
    <mergeCell ref="A5:A61"/>
    <mergeCell ref="I40:J40"/>
    <mergeCell ref="I19:J19"/>
    <mergeCell ref="I20:J20"/>
    <mergeCell ref="I21:J21"/>
    <mergeCell ref="I22:J22"/>
    <mergeCell ref="I23:J23"/>
    <mergeCell ref="I24:J24"/>
    <mergeCell ref="I25:J25"/>
    <mergeCell ref="B27:O27"/>
    <mergeCell ref="I28:J28"/>
    <mergeCell ref="I31:J31"/>
    <mergeCell ref="I32:J32"/>
    <mergeCell ref="I33:J33"/>
    <mergeCell ref="I34:J34"/>
    <mergeCell ref="B36:O36"/>
    <mergeCell ref="I37:J37"/>
    <mergeCell ref="I38:J38"/>
    <mergeCell ref="I35:J35"/>
    <mergeCell ref="I53:J53"/>
    <mergeCell ref="I54:J54"/>
    <mergeCell ref="A2:O2"/>
    <mergeCell ref="I3:J3"/>
    <mergeCell ref="B4:O4"/>
    <mergeCell ref="B5:O5"/>
    <mergeCell ref="B6:O6"/>
    <mergeCell ref="I7:J7"/>
    <mergeCell ref="I8:J8"/>
    <mergeCell ref="I9:J9"/>
    <mergeCell ref="I10:J10"/>
    <mergeCell ref="I47:J47"/>
    <mergeCell ref="I39:J39"/>
    <mergeCell ref="I48:J48"/>
    <mergeCell ref="I49:J49"/>
    <mergeCell ref="I50:J50"/>
    <mergeCell ref="I52:J52"/>
    <mergeCell ref="I51:J51"/>
    <mergeCell ref="I29:J29"/>
    <mergeCell ref="I30:J30"/>
    <mergeCell ref="I46:J46"/>
    <mergeCell ref="I65:J65"/>
    <mergeCell ref="I66:J66"/>
    <mergeCell ref="I67:J67"/>
    <mergeCell ref="I68:J68"/>
    <mergeCell ref="I69:J69"/>
    <mergeCell ref="I70:J70"/>
    <mergeCell ref="I71:J71"/>
    <mergeCell ref="I72:J72"/>
    <mergeCell ref="I73:J73"/>
    <mergeCell ref="I55:J55"/>
    <mergeCell ref="I26:J26"/>
    <mergeCell ref="A1:O1"/>
    <mergeCell ref="B107:O107"/>
    <mergeCell ref="B168:O168"/>
    <mergeCell ref="A168:A177"/>
    <mergeCell ref="A107:A129"/>
    <mergeCell ref="I14:J14"/>
    <mergeCell ref="I15:J15"/>
    <mergeCell ref="I16:J16"/>
    <mergeCell ref="I17:J17"/>
    <mergeCell ref="I18:J18"/>
    <mergeCell ref="B56:O56"/>
    <mergeCell ref="I57:J57"/>
    <mergeCell ref="I58:J58"/>
    <mergeCell ref="I59:J59"/>
    <mergeCell ref="I60:J60"/>
    <mergeCell ref="I61:J61"/>
    <mergeCell ref="I41:J41"/>
    <mergeCell ref="I42:J42"/>
    <mergeCell ref="I43:J43"/>
    <mergeCell ref="I44:J44"/>
    <mergeCell ref="I45:J45"/>
    <mergeCell ref="I74:J74"/>
  </mergeCells>
  <pageMargins left="0.70866141732283472" right="0.70866141732283472" top="0.74803149606299213" bottom="0.74803149606299213" header="0.31496062992125984" footer="0.31496062992125984"/>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57"/>
  <sheetViews>
    <sheetView topLeftCell="AA3" workbookViewId="0">
      <selection activeCell="AC69" sqref="AC69"/>
    </sheetView>
  </sheetViews>
  <sheetFormatPr defaultColWidth="9.33203125" defaultRowHeight="12.75" x14ac:dyDescent="0.2"/>
  <cols>
    <col min="1" max="1" width="4.6640625" style="12" customWidth="1"/>
    <col min="2" max="2" width="5.6640625" style="12" customWidth="1"/>
    <col min="3" max="3" width="31.33203125" style="20" customWidth="1"/>
    <col min="4" max="4" width="8.33203125" style="12" customWidth="1"/>
    <col min="5" max="5" width="9.33203125" style="12"/>
    <col min="6" max="6" width="12.6640625" style="12" customWidth="1"/>
    <col min="7" max="7" width="9" style="12" customWidth="1"/>
    <col min="8" max="8" width="10.1640625" style="12" hidden="1" customWidth="1"/>
    <col min="9" max="10" width="13.1640625" style="12" customWidth="1"/>
    <col min="11" max="11" width="12" style="12" customWidth="1"/>
    <col min="12" max="12" width="8.33203125" style="12" customWidth="1"/>
    <col min="13" max="13" width="11.6640625" style="12" customWidth="1"/>
    <col min="14" max="14" width="15.1640625" style="12" customWidth="1"/>
    <col min="15" max="15" width="12.6640625" style="12" customWidth="1"/>
    <col min="16" max="16" width="13.1640625" style="12" customWidth="1"/>
    <col min="17" max="17" width="12.6640625" style="12" customWidth="1"/>
    <col min="18" max="18" width="10.83203125" style="12" customWidth="1"/>
    <col min="19" max="19" width="15.33203125" style="12" customWidth="1"/>
    <col min="20" max="20" width="12.33203125" style="12" customWidth="1"/>
    <col min="21" max="21" width="14.83203125" style="12" customWidth="1"/>
    <col min="22" max="22" width="18" style="12" customWidth="1"/>
    <col min="23" max="23" width="12.6640625" style="32" customWidth="1"/>
    <col min="24" max="24" width="6" style="12" customWidth="1"/>
    <col min="25" max="25" width="6.5" style="12" customWidth="1"/>
    <col min="26" max="26" width="12.83203125" style="12" customWidth="1"/>
    <col min="27" max="27" width="47.83203125" style="20" customWidth="1"/>
    <col min="28" max="28" width="35.33203125" style="20" customWidth="1"/>
    <col min="29" max="29" width="28.33203125" style="20" customWidth="1"/>
    <col min="30" max="30" width="36.6640625" style="20" customWidth="1"/>
    <col min="31" max="31" width="1.33203125" style="12" hidden="1" customWidth="1"/>
    <col min="32" max="32" width="9.33203125" style="12"/>
    <col min="33" max="33" width="14.33203125" style="12" bestFit="1" customWidth="1"/>
    <col min="34" max="16384" width="9.33203125" style="12"/>
  </cols>
  <sheetData>
    <row r="1" spans="1:31" ht="12.75" hidden="1" customHeight="1" x14ac:dyDescent="0.2">
      <c r="AC1" s="195"/>
      <c r="AD1" s="195"/>
    </row>
    <row r="2" spans="1:31" ht="30" hidden="1" customHeight="1" x14ac:dyDescent="0.2">
      <c r="AC2" s="195"/>
      <c r="AD2" s="195"/>
    </row>
    <row r="3" spans="1:31" ht="14.25" customHeight="1" x14ac:dyDescent="0.2">
      <c r="AC3" s="30"/>
      <c r="AD3" s="30"/>
    </row>
    <row r="4" spans="1:31" ht="30.75" customHeight="1" x14ac:dyDescent="0.2">
      <c r="AB4" s="195" t="s">
        <v>1243</v>
      </c>
      <c r="AC4" s="196"/>
      <c r="AD4" s="196"/>
    </row>
    <row r="5" spans="1:31" ht="21" customHeight="1" x14ac:dyDescent="0.2">
      <c r="A5" s="122" t="s">
        <v>686</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row>
    <row r="6" spans="1:31" ht="21" customHeight="1" x14ac:dyDescent="0.2">
      <c r="A6" s="197"/>
      <c r="B6" s="198" t="s">
        <v>0</v>
      </c>
      <c r="C6" s="201" t="s">
        <v>1</v>
      </c>
      <c r="D6" s="198" t="s">
        <v>687</v>
      </c>
      <c r="E6" s="198" t="s">
        <v>688</v>
      </c>
      <c r="F6" s="198" t="s">
        <v>689</v>
      </c>
      <c r="G6" s="198" t="s">
        <v>690</v>
      </c>
      <c r="H6" s="198" t="s">
        <v>691</v>
      </c>
      <c r="I6" s="212" t="s">
        <v>692</v>
      </c>
      <c r="J6" s="212"/>
      <c r="K6" s="212"/>
      <c r="L6" s="212"/>
      <c r="M6" s="212"/>
      <c r="N6" s="212"/>
      <c r="O6" s="213" t="s">
        <v>693</v>
      </c>
      <c r="P6" s="214"/>
      <c r="Q6" s="214"/>
      <c r="R6" s="214"/>
      <c r="S6" s="214"/>
      <c r="T6" s="215"/>
      <c r="U6" s="216" t="s">
        <v>694</v>
      </c>
      <c r="V6" s="198" t="s">
        <v>695</v>
      </c>
      <c r="W6" s="219" t="s">
        <v>696</v>
      </c>
      <c r="X6" s="206" t="s">
        <v>697</v>
      </c>
      <c r="Y6" s="207"/>
      <c r="Z6" s="198" t="s">
        <v>698</v>
      </c>
      <c r="AA6" s="201" t="s">
        <v>6</v>
      </c>
      <c r="AB6" s="201" t="s">
        <v>7</v>
      </c>
      <c r="AC6" s="201" t="s">
        <v>8</v>
      </c>
      <c r="AD6" s="201" t="s">
        <v>9</v>
      </c>
      <c r="AE6" s="15"/>
    </row>
    <row r="7" spans="1:31" x14ac:dyDescent="0.2">
      <c r="A7" s="197"/>
      <c r="B7" s="199"/>
      <c r="C7" s="202"/>
      <c r="D7" s="204"/>
      <c r="E7" s="199"/>
      <c r="F7" s="199"/>
      <c r="G7" s="199"/>
      <c r="H7" s="199"/>
      <c r="I7" s="222" t="s">
        <v>699</v>
      </c>
      <c r="J7" s="222"/>
      <c r="K7" s="222"/>
      <c r="L7" s="222"/>
      <c r="M7" s="222"/>
      <c r="N7" s="222"/>
      <c r="O7" s="222" t="s">
        <v>699</v>
      </c>
      <c r="P7" s="222"/>
      <c r="Q7" s="222"/>
      <c r="R7" s="222"/>
      <c r="S7" s="222"/>
      <c r="T7" s="222"/>
      <c r="U7" s="217"/>
      <c r="V7" s="199"/>
      <c r="W7" s="220"/>
      <c r="X7" s="208"/>
      <c r="Y7" s="209"/>
      <c r="Z7" s="199"/>
      <c r="AA7" s="202"/>
      <c r="AB7" s="202"/>
      <c r="AC7" s="202"/>
      <c r="AD7" s="202"/>
      <c r="AE7" s="15"/>
    </row>
    <row r="8" spans="1:31" ht="63" x14ac:dyDescent="0.2">
      <c r="A8" s="197"/>
      <c r="B8" s="200"/>
      <c r="C8" s="203"/>
      <c r="D8" s="205"/>
      <c r="E8" s="200"/>
      <c r="F8" s="200"/>
      <c r="G8" s="200"/>
      <c r="H8" s="200"/>
      <c r="I8" s="33" t="s">
        <v>700</v>
      </c>
      <c r="J8" s="33" t="s">
        <v>701</v>
      </c>
      <c r="K8" s="33" t="s">
        <v>702</v>
      </c>
      <c r="L8" s="33" t="s">
        <v>703</v>
      </c>
      <c r="M8" s="33" t="s">
        <v>704</v>
      </c>
      <c r="N8" s="2" t="s">
        <v>705</v>
      </c>
      <c r="O8" s="33" t="s">
        <v>700</v>
      </c>
      <c r="P8" s="33" t="s">
        <v>701</v>
      </c>
      <c r="Q8" s="33" t="s">
        <v>706</v>
      </c>
      <c r="R8" s="33" t="s">
        <v>703</v>
      </c>
      <c r="S8" s="33" t="s">
        <v>704</v>
      </c>
      <c r="T8" s="2" t="s">
        <v>705</v>
      </c>
      <c r="U8" s="218"/>
      <c r="V8" s="200"/>
      <c r="W8" s="221"/>
      <c r="X8" s="210"/>
      <c r="Y8" s="211"/>
      <c r="Z8" s="200"/>
      <c r="AA8" s="203"/>
      <c r="AB8" s="203"/>
      <c r="AC8" s="203"/>
      <c r="AD8" s="203"/>
      <c r="AE8" s="15"/>
    </row>
    <row r="9" spans="1:31" ht="14.25" customHeight="1" x14ac:dyDescent="0.2">
      <c r="A9" s="197"/>
      <c r="B9" s="124" t="s">
        <v>707</v>
      </c>
      <c r="C9" s="124"/>
      <c r="D9" s="34" t="s">
        <v>504</v>
      </c>
      <c r="E9" s="34" t="s">
        <v>504</v>
      </c>
      <c r="F9" s="35">
        <f>F10+F57+F83+F93+F114+F137+F147</f>
        <v>111546.64861</v>
      </c>
      <c r="G9" s="34" t="s">
        <v>504</v>
      </c>
      <c r="H9" s="36"/>
      <c r="I9" s="35">
        <f>I10+I57+I83+I93+I114+I137+I147</f>
        <v>5280.0171899999996</v>
      </c>
      <c r="J9" s="35">
        <f t="shared" ref="J9:M9" si="0">J10+J57+J83+J93+J114+J137+J147</f>
        <v>28786.748970000001</v>
      </c>
      <c r="K9" s="35">
        <f t="shared" si="0"/>
        <v>15292.806299999997</v>
      </c>
      <c r="L9" s="35">
        <f t="shared" si="0"/>
        <v>644.04900000000009</v>
      </c>
      <c r="M9" s="35">
        <f t="shared" si="0"/>
        <v>13875.2732</v>
      </c>
      <c r="N9" s="35">
        <f>SUM(I9:M9)</f>
        <v>63878.894659999991</v>
      </c>
      <c r="O9" s="35">
        <f>O10+O57+O83+O93+O114+O137+O147</f>
        <v>12614.386450000002</v>
      </c>
      <c r="P9" s="35">
        <f t="shared" ref="P9:S9" si="1">P10+P57+P83+P93+P114+P137+P147</f>
        <v>12117.363730000001</v>
      </c>
      <c r="Q9" s="35">
        <f t="shared" si="1"/>
        <v>10875.452500000001</v>
      </c>
      <c r="R9" s="35">
        <f t="shared" si="1"/>
        <v>1132.3048800000001</v>
      </c>
      <c r="S9" s="35">
        <f t="shared" si="1"/>
        <v>6122.42</v>
      </c>
      <c r="T9" s="35">
        <f>SUM(O9:S9)</f>
        <v>42861.927560000004</v>
      </c>
      <c r="U9" s="35">
        <f>U10+U57+U83+U93+U114+U137+U147</f>
        <v>1016884.74683</v>
      </c>
      <c r="V9" s="35">
        <f>N9+T9+U9</f>
        <v>1123625.56905</v>
      </c>
      <c r="W9" s="37">
        <f>SUM(W10+W57+W83+W93+W114+W137+W147)</f>
        <v>307159.37599999999</v>
      </c>
      <c r="X9" s="190" t="s">
        <v>504</v>
      </c>
      <c r="Y9" s="190"/>
      <c r="Z9" s="34" t="s">
        <v>504</v>
      </c>
      <c r="AA9" s="34" t="s">
        <v>504</v>
      </c>
      <c r="AB9" s="34" t="s">
        <v>504</v>
      </c>
      <c r="AC9" s="34" t="s">
        <v>504</v>
      </c>
      <c r="AD9" s="34" t="s">
        <v>504</v>
      </c>
      <c r="AE9" s="15"/>
    </row>
    <row r="10" spans="1:31" ht="14.25" customHeight="1" x14ac:dyDescent="0.2">
      <c r="A10" s="197"/>
      <c r="B10" s="191" t="s">
        <v>708</v>
      </c>
      <c r="C10" s="192"/>
      <c r="D10" s="38" t="s">
        <v>709</v>
      </c>
      <c r="E10" s="39" t="s">
        <v>504</v>
      </c>
      <c r="F10" s="40">
        <f>F11+F28+F34+F52</f>
        <v>86662.048450000002</v>
      </c>
      <c r="G10" s="39" t="s">
        <v>504</v>
      </c>
      <c r="H10" s="38"/>
      <c r="I10" s="40">
        <f>I11+I28+I34+I52</f>
        <v>310.47429999999997</v>
      </c>
      <c r="J10" s="40">
        <f t="shared" ref="J10:M10" si="2">J11+J28+J34+J52</f>
        <v>1790.4359999999999</v>
      </c>
      <c r="K10" s="40">
        <f t="shared" si="2"/>
        <v>8902.744999999999</v>
      </c>
      <c r="L10" s="40">
        <f>L11+L28+L34+L52</f>
        <v>0</v>
      </c>
      <c r="M10" s="40">
        <f t="shared" si="2"/>
        <v>8229.8524999999991</v>
      </c>
      <c r="N10" s="40">
        <f>SUM(I10:M10)</f>
        <v>19233.507799999999</v>
      </c>
      <c r="O10" s="40">
        <f>O11+O28+O34+O52</f>
        <v>1184</v>
      </c>
      <c r="P10" s="40">
        <f t="shared" ref="P10:S10" si="3">P11+P28+P34+P52</f>
        <v>0</v>
      </c>
      <c r="Q10" s="40">
        <f t="shared" si="3"/>
        <v>5781.95</v>
      </c>
      <c r="R10" s="40">
        <f t="shared" si="3"/>
        <v>0</v>
      </c>
      <c r="S10" s="40">
        <f t="shared" si="3"/>
        <v>2866.11</v>
      </c>
      <c r="T10" s="40">
        <f>SUM(O10:S10)</f>
        <v>9832.06</v>
      </c>
      <c r="U10" s="41">
        <f>U11+U28+U34+U52</f>
        <v>19849.11</v>
      </c>
      <c r="V10" s="41">
        <f t="shared" ref="V10:V78" si="4">N10+T10+U10</f>
        <v>48914.677799999998</v>
      </c>
      <c r="W10" s="42">
        <f>SUM(W11+W28+W34+W52)</f>
        <v>209403.57499999998</v>
      </c>
      <c r="X10" s="193" t="s">
        <v>504</v>
      </c>
      <c r="Y10" s="194"/>
      <c r="Z10" s="39" t="s">
        <v>504</v>
      </c>
      <c r="AA10" s="39" t="s">
        <v>504</v>
      </c>
      <c r="AB10" s="39" t="s">
        <v>504</v>
      </c>
      <c r="AC10" s="39" t="s">
        <v>504</v>
      </c>
      <c r="AD10" s="39" t="s">
        <v>504</v>
      </c>
      <c r="AE10" s="15"/>
    </row>
    <row r="11" spans="1:31" ht="23.25" customHeight="1" x14ac:dyDescent="0.2">
      <c r="A11" s="197"/>
      <c r="B11" s="130" t="s">
        <v>710</v>
      </c>
      <c r="C11" s="132"/>
      <c r="D11" s="43" t="s">
        <v>711</v>
      </c>
      <c r="E11" s="44" t="s">
        <v>504</v>
      </c>
      <c r="F11" s="45">
        <f>SUM(F12:F27)</f>
        <v>189.196</v>
      </c>
      <c r="G11" s="44" t="s">
        <v>504</v>
      </c>
      <c r="H11" s="43"/>
      <c r="I11" s="45">
        <f>SUM(I12:I27)</f>
        <v>241.85729999999998</v>
      </c>
      <c r="J11" s="45">
        <f>SUM(J12:J27)</f>
        <v>0</v>
      </c>
      <c r="K11" s="45">
        <f>SUM(K12:K27)</f>
        <v>0</v>
      </c>
      <c r="L11" s="45">
        <f t="shared" ref="L11:M11" si="5">SUM(L12:L27)</f>
        <v>0</v>
      </c>
      <c r="M11" s="45">
        <f t="shared" si="5"/>
        <v>296.61450000000002</v>
      </c>
      <c r="N11" s="45">
        <f>SUM(I11:M11)</f>
        <v>538.47180000000003</v>
      </c>
      <c r="O11" s="45">
        <f>SUM(O12:O27)</f>
        <v>983</v>
      </c>
      <c r="P11" s="45">
        <f t="shared" ref="P11:S11" si="6">SUM(P12:P27)</f>
        <v>0</v>
      </c>
      <c r="Q11" s="45">
        <f t="shared" si="6"/>
        <v>0</v>
      </c>
      <c r="R11" s="45">
        <f t="shared" si="6"/>
        <v>0</v>
      </c>
      <c r="S11" s="45">
        <f t="shared" si="6"/>
        <v>236.61</v>
      </c>
      <c r="T11" s="45">
        <f>SUM(O11:S11)</f>
        <v>1219.6100000000001</v>
      </c>
      <c r="U11" s="45">
        <f>SUM(U12:U27)</f>
        <v>1478.6100000000001</v>
      </c>
      <c r="V11" s="46">
        <f t="shared" si="4"/>
        <v>3236.6918000000005</v>
      </c>
      <c r="W11" s="47">
        <f>SUM(W12:W27)</f>
        <v>200026.53</v>
      </c>
      <c r="X11" s="154" t="s">
        <v>504</v>
      </c>
      <c r="Y11" s="155"/>
      <c r="Z11" s="44" t="s">
        <v>504</v>
      </c>
      <c r="AA11" s="44" t="s">
        <v>504</v>
      </c>
      <c r="AB11" s="44" t="s">
        <v>504</v>
      </c>
      <c r="AC11" s="44" t="s">
        <v>504</v>
      </c>
      <c r="AD11" s="44" t="s">
        <v>504</v>
      </c>
      <c r="AE11" s="15"/>
    </row>
    <row r="12" spans="1:31" s="50" customFormat="1" ht="42" customHeight="1" x14ac:dyDescent="0.2">
      <c r="A12" s="197"/>
      <c r="B12" s="3" t="s">
        <v>712</v>
      </c>
      <c r="C12" s="11" t="s">
        <v>713</v>
      </c>
      <c r="D12" s="1" t="s">
        <v>714</v>
      </c>
      <c r="E12" s="1" t="s">
        <v>446</v>
      </c>
      <c r="F12" s="26">
        <v>9.1959999999999997</v>
      </c>
      <c r="G12" s="1" t="s">
        <v>502</v>
      </c>
      <c r="H12" s="1" t="s">
        <v>503</v>
      </c>
      <c r="I12" s="26">
        <v>0</v>
      </c>
      <c r="J12" s="26">
        <v>0</v>
      </c>
      <c r="K12" s="26">
        <v>0</v>
      </c>
      <c r="L12" s="26">
        <v>0</v>
      </c>
      <c r="M12" s="26">
        <v>0</v>
      </c>
      <c r="N12" s="26">
        <f>SUM(I12:M12)</f>
        <v>0</v>
      </c>
      <c r="O12" s="26">
        <v>205</v>
      </c>
      <c r="P12" s="26">
        <v>0</v>
      </c>
      <c r="Q12" s="26">
        <v>0</v>
      </c>
      <c r="R12" s="26">
        <v>0</v>
      </c>
      <c r="S12" s="26">
        <v>0</v>
      </c>
      <c r="T12" s="26">
        <f>SUM(O12:S12)</f>
        <v>205</v>
      </c>
      <c r="U12" s="26">
        <v>0</v>
      </c>
      <c r="V12" s="35">
        <f t="shared" si="4"/>
        <v>205</v>
      </c>
      <c r="W12" s="28">
        <v>0</v>
      </c>
      <c r="X12" s="118">
        <v>205</v>
      </c>
      <c r="Y12" s="118"/>
      <c r="Z12" s="1" t="s">
        <v>532</v>
      </c>
      <c r="AA12" s="11" t="s">
        <v>715</v>
      </c>
      <c r="AB12" s="11" t="s">
        <v>716</v>
      </c>
      <c r="AC12" s="11" t="s">
        <v>717</v>
      </c>
      <c r="AD12" s="48" t="s">
        <v>504</v>
      </c>
      <c r="AE12" s="49"/>
    </row>
    <row r="13" spans="1:31" s="50" customFormat="1" ht="72" customHeight="1" x14ac:dyDescent="0.2">
      <c r="A13" s="197"/>
      <c r="B13" s="3" t="s">
        <v>718</v>
      </c>
      <c r="C13" s="11" t="s">
        <v>719</v>
      </c>
      <c r="D13" s="1" t="s">
        <v>720</v>
      </c>
      <c r="E13" s="1" t="s">
        <v>532</v>
      </c>
      <c r="F13" s="26">
        <v>0</v>
      </c>
      <c r="G13" s="1" t="s">
        <v>683</v>
      </c>
      <c r="H13" s="1" t="s">
        <v>503</v>
      </c>
      <c r="I13" s="26">
        <v>0</v>
      </c>
      <c r="J13" s="26">
        <v>0</v>
      </c>
      <c r="K13" s="26">
        <v>0</v>
      </c>
      <c r="L13" s="26">
        <v>0</v>
      </c>
      <c r="M13" s="26">
        <v>0</v>
      </c>
      <c r="N13" s="26">
        <f t="shared" ref="N13:N27" si="7">SUM(I13:M13)</f>
        <v>0</v>
      </c>
      <c r="O13" s="26">
        <v>20</v>
      </c>
      <c r="P13" s="26">
        <v>0</v>
      </c>
      <c r="Q13" s="26">
        <v>0</v>
      </c>
      <c r="R13" s="26">
        <v>0</v>
      </c>
      <c r="S13" s="26">
        <v>0</v>
      </c>
      <c r="T13" s="26">
        <f t="shared" ref="T13:T27" si="8">SUM(O13:S13)</f>
        <v>20</v>
      </c>
      <c r="U13" s="26">
        <v>100</v>
      </c>
      <c r="V13" s="35">
        <f t="shared" si="4"/>
        <v>120</v>
      </c>
      <c r="W13" s="28">
        <v>0</v>
      </c>
      <c r="X13" s="118">
        <v>120</v>
      </c>
      <c r="Y13" s="118"/>
      <c r="Z13" s="1" t="s">
        <v>532</v>
      </c>
      <c r="AA13" s="11" t="s">
        <v>721</v>
      </c>
      <c r="AB13" s="11" t="s">
        <v>722</v>
      </c>
      <c r="AC13" s="11" t="s">
        <v>447</v>
      </c>
      <c r="AD13" s="11" t="s">
        <v>723</v>
      </c>
      <c r="AE13" s="49"/>
    </row>
    <row r="14" spans="1:31" s="50" customFormat="1" ht="104.25" customHeight="1" x14ac:dyDescent="0.2">
      <c r="A14" s="197"/>
      <c r="B14" s="3" t="s">
        <v>724</v>
      </c>
      <c r="C14" s="11" t="s">
        <v>725</v>
      </c>
      <c r="D14" s="1" t="s">
        <v>720</v>
      </c>
      <c r="E14" s="1" t="s">
        <v>446</v>
      </c>
      <c r="F14" s="26">
        <v>0</v>
      </c>
      <c r="G14" s="1" t="s">
        <v>502</v>
      </c>
      <c r="H14" s="1" t="s">
        <v>503</v>
      </c>
      <c r="I14" s="26">
        <v>0</v>
      </c>
      <c r="J14" s="26">
        <v>0</v>
      </c>
      <c r="K14" s="26">
        <v>0</v>
      </c>
      <c r="L14" s="26">
        <v>0</v>
      </c>
      <c r="M14" s="26">
        <v>0</v>
      </c>
      <c r="N14" s="26">
        <f t="shared" si="7"/>
        <v>0</v>
      </c>
      <c r="O14" s="26">
        <v>60</v>
      </c>
      <c r="P14" s="26">
        <v>0</v>
      </c>
      <c r="Q14" s="26">
        <v>0</v>
      </c>
      <c r="R14" s="26">
        <v>0</v>
      </c>
      <c r="S14" s="26">
        <v>0</v>
      </c>
      <c r="T14" s="26">
        <f t="shared" si="8"/>
        <v>60</v>
      </c>
      <c r="U14" s="26">
        <v>60</v>
      </c>
      <c r="V14" s="35">
        <f t="shared" si="4"/>
        <v>120</v>
      </c>
      <c r="W14" s="28">
        <v>0</v>
      </c>
      <c r="X14" s="118">
        <v>120</v>
      </c>
      <c r="Y14" s="118"/>
      <c r="Z14" s="1" t="s">
        <v>532</v>
      </c>
      <c r="AA14" s="11" t="s">
        <v>726</v>
      </c>
      <c r="AB14" s="11" t="s">
        <v>727</v>
      </c>
      <c r="AC14" s="11" t="s">
        <v>669</v>
      </c>
      <c r="AD14" s="11" t="s">
        <v>728</v>
      </c>
      <c r="AE14" s="49"/>
    </row>
    <row r="15" spans="1:31" s="50" customFormat="1" ht="84" customHeight="1" x14ac:dyDescent="0.2">
      <c r="A15" s="197"/>
      <c r="B15" s="3" t="s">
        <v>729</v>
      </c>
      <c r="C15" s="11" t="s">
        <v>543</v>
      </c>
      <c r="D15" s="1" t="s">
        <v>720</v>
      </c>
      <c r="E15" s="1" t="s">
        <v>532</v>
      </c>
      <c r="F15" s="26">
        <v>0</v>
      </c>
      <c r="G15" s="1" t="s">
        <v>683</v>
      </c>
      <c r="H15" s="1"/>
      <c r="I15" s="26">
        <v>0</v>
      </c>
      <c r="J15" s="26">
        <v>0</v>
      </c>
      <c r="K15" s="26">
        <v>0</v>
      </c>
      <c r="L15" s="26">
        <v>0</v>
      </c>
      <c r="M15" s="26">
        <v>0</v>
      </c>
      <c r="N15" s="26">
        <f t="shared" si="7"/>
        <v>0</v>
      </c>
      <c r="O15" s="26">
        <v>50</v>
      </c>
      <c r="P15" s="26">
        <v>0</v>
      </c>
      <c r="Q15" s="26">
        <v>0</v>
      </c>
      <c r="R15" s="26">
        <v>0</v>
      </c>
      <c r="S15" s="26">
        <v>0</v>
      </c>
      <c r="T15" s="26">
        <f t="shared" si="8"/>
        <v>50</v>
      </c>
      <c r="U15" s="26">
        <v>80</v>
      </c>
      <c r="V15" s="35">
        <f t="shared" si="4"/>
        <v>130</v>
      </c>
      <c r="W15" s="28">
        <v>470</v>
      </c>
      <c r="X15" s="100">
        <v>600</v>
      </c>
      <c r="Y15" s="101"/>
      <c r="Z15" s="1" t="s">
        <v>532</v>
      </c>
      <c r="AA15" s="11" t="s">
        <v>30</v>
      </c>
      <c r="AB15" s="11" t="s">
        <v>31</v>
      </c>
      <c r="AC15" s="11" t="s">
        <v>26</v>
      </c>
      <c r="AD15" s="11" t="s">
        <v>730</v>
      </c>
      <c r="AE15" s="49"/>
    </row>
    <row r="16" spans="1:31" s="50" customFormat="1" ht="81" x14ac:dyDescent="0.2">
      <c r="A16" s="197"/>
      <c r="B16" s="3" t="s">
        <v>731</v>
      </c>
      <c r="C16" s="11" t="s">
        <v>732</v>
      </c>
      <c r="D16" s="1" t="s">
        <v>720</v>
      </c>
      <c r="E16" s="1" t="s">
        <v>532</v>
      </c>
      <c r="F16" s="26">
        <v>0</v>
      </c>
      <c r="G16" s="1" t="s">
        <v>683</v>
      </c>
      <c r="H16" s="1" t="s">
        <v>503</v>
      </c>
      <c r="I16" s="26">
        <v>0</v>
      </c>
      <c r="J16" s="26">
        <v>0</v>
      </c>
      <c r="K16" s="26">
        <v>0</v>
      </c>
      <c r="L16" s="26">
        <v>0</v>
      </c>
      <c r="M16" s="26">
        <v>0</v>
      </c>
      <c r="N16" s="26">
        <f t="shared" si="7"/>
        <v>0</v>
      </c>
      <c r="O16" s="26">
        <v>0</v>
      </c>
      <c r="P16" s="26">
        <v>0</v>
      </c>
      <c r="Q16" s="26">
        <v>0</v>
      </c>
      <c r="R16" s="26">
        <v>0</v>
      </c>
      <c r="S16" s="26">
        <v>0</v>
      </c>
      <c r="T16" s="26">
        <f t="shared" si="8"/>
        <v>0</v>
      </c>
      <c r="U16" s="26">
        <v>130</v>
      </c>
      <c r="V16" s="35">
        <f t="shared" si="4"/>
        <v>130</v>
      </c>
      <c r="W16" s="28">
        <v>110</v>
      </c>
      <c r="X16" s="118">
        <v>240</v>
      </c>
      <c r="Y16" s="118"/>
      <c r="Z16" s="1" t="s">
        <v>532</v>
      </c>
      <c r="AA16" s="11" t="s">
        <v>733</v>
      </c>
      <c r="AB16" s="11" t="s">
        <v>734</v>
      </c>
      <c r="AC16" s="11" t="s">
        <v>669</v>
      </c>
      <c r="AD16" s="11" t="s">
        <v>735</v>
      </c>
      <c r="AE16" s="49"/>
    </row>
    <row r="17" spans="1:31" s="50" customFormat="1" ht="75.75" customHeight="1" x14ac:dyDescent="0.2">
      <c r="A17" s="197"/>
      <c r="B17" s="3" t="s">
        <v>736</v>
      </c>
      <c r="C17" s="11" t="s">
        <v>737</v>
      </c>
      <c r="D17" s="1" t="s">
        <v>738</v>
      </c>
      <c r="E17" s="1" t="s">
        <v>532</v>
      </c>
      <c r="F17" s="26">
        <v>0</v>
      </c>
      <c r="G17" s="1" t="s">
        <v>683</v>
      </c>
      <c r="H17" s="1" t="s">
        <v>503</v>
      </c>
      <c r="I17" s="26">
        <v>0</v>
      </c>
      <c r="J17" s="26">
        <v>0</v>
      </c>
      <c r="K17" s="26">
        <v>0</v>
      </c>
      <c r="L17" s="26">
        <v>0</v>
      </c>
      <c r="M17" s="26">
        <v>60</v>
      </c>
      <c r="N17" s="26">
        <f t="shared" si="7"/>
        <v>60</v>
      </c>
      <c r="O17" s="26">
        <v>0</v>
      </c>
      <c r="P17" s="26">
        <v>0</v>
      </c>
      <c r="Q17" s="26">
        <v>0</v>
      </c>
      <c r="R17" s="26">
        <v>0</v>
      </c>
      <c r="S17" s="26">
        <v>0</v>
      </c>
      <c r="T17" s="26">
        <f t="shared" si="8"/>
        <v>0</v>
      </c>
      <c r="U17" s="26">
        <v>0</v>
      </c>
      <c r="V17" s="35">
        <f t="shared" si="4"/>
        <v>60</v>
      </c>
      <c r="W17" s="28">
        <v>0</v>
      </c>
      <c r="X17" s="118">
        <v>60</v>
      </c>
      <c r="Y17" s="118"/>
      <c r="Z17" s="1" t="s">
        <v>532</v>
      </c>
      <c r="AA17" s="11" t="s">
        <v>739</v>
      </c>
      <c r="AB17" s="11" t="s">
        <v>740</v>
      </c>
      <c r="AC17" s="11" t="s">
        <v>447</v>
      </c>
      <c r="AD17" s="11" t="s">
        <v>741</v>
      </c>
      <c r="AE17" s="49"/>
    </row>
    <row r="18" spans="1:31" s="50" customFormat="1" ht="141.75" customHeight="1" x14ac:dyDescent="0.2">
      <c r="A18" s="197"/>
      <c r="B18" s="3" t="s">
        <v>742</v>
      </c>
      <c r="C18" s="11" t="s">
        <v>743</v>
      </c>
      <c r="D18" s="1" t="s">
        <v>738</v>
      </c>
      <c r="E18" s="1" t="s">
        <v>446</v>
      </c>
      <c r="F18" s="26">
        <v>0</v>
      </c>
      <c r="G18" s="1" t="s">
        <v>502</v>
      </c>
      <c r="H18" s="1" t="s">
        <v>503</v>
      </c>
      <c r="I18" s="26">
        <f>SUM(130+13.0623)</f>
        <v>143.06229999999999</v>
      </c>
      <c r="J18" s="26">
        <v>0</v>
      </c>
      <c r="K18" s="26">
        <v>0</v>
      </c>
      <c r="L18" s="26">
        <v>0</v>
      </c>
      <c r="M18" s="26">
        <v>0</v>
      </c>
      <c r="N18" s="26">
        <f t="shared" si="7"/>
        <v>143.06229999999999</v>
      </c>
      <c r="O18" s="26">
        <v>130</v>
      </c>
      <c r="P18" s="26">
        <v>0</v>
      </c>
      <c r="Q18" s="26">
        <v>0</v>
      </c>
      <c r="R18" s="26">
        <v>0</v>
      </c>
      <c r="S18" s="26">
        <v>0</v>
      </c>
      <c r="T18" s="26">
        <f t="shared" si="8"/>
        <v>130</v>
      </c>
      <c r="U18" s="26">
        <v>130</v>
      </c>
      <c r="V18" s="35">
        <f t="shared" si="4"/>
        <v>403.06229999999999</v>
      </c>
      <c r="W18" s="28">
        <v>196940</v>
      </c>
      <c r="X18" s="118">
        <v>600</v>
      </c>
      <c r="Y18" s="118"/>
      <c r="Z18" s="1" t="s">
        <v>532</v>
      </c>
      <c r="AA18" s="11" t="s">
        <v>744</v>
      </c>
      <c r="AB18" s="11" t="s">
        <v>745</v>
      </c>
      <c r="AC18" s="11" t="s">
        <v>669</v>
      </c>
      <c r="AD18" s="11" t="s">
        <v>746</v>
      </c>
      <c r="AE18" s="49"/>
    </row>
    <row r="19" spans="1:31" s="50" customFormat="1" ht="39.75" customHeight="1" x14ac:dyDescent="0.2">
      <c r="A19" s="197"/>
      <c r="B19" s="3" t="s">
        <v>747</v>
      </c>
      <c r="C19" s="11" t="s">
        <v>748</v>
      </c>
      <c r="D19" s="1" t="s">
        <v>749</v>
      </c>
      <c r="E19" s="1" t="s">
        <v>532</v>
      </c>
      <c r="F19" s="26">
        <v>0</v>
      </c>
      <c r="G19" s="1" t="s">
        <v>683</v>
      </c>
      <c r="H19" s="1" t="s">
        <v>503</v>
      </c>
      <c r="I19" s="26">
        <v>0</v>
      </c>
      <c r="J19" s="26">
        <v>0</v>
      </c>
      <c r="K19" s="26">
        <v>0</v>
      </c>
      <c r="L19" s="26">
        <v>0</v>
      </c>
      <c r="M19" s="26">
        <v>0</v>
      </c>
      <c r="N19" s="26">
        <f t="shared" si="7"/>
        <v>0</v>
      </c>
      <c r="O19" s="26">
        <v>5</v>
      </c>
      <c r="P19" s="26">
        <v>0</v>
      </c>
      <c r="Q19" s="26">
        <v>0</v>
      </c>
      <c r="R19" s="26">
        <v>0</v>
      </c>
      <c r="S19" s="26">
        <v>0</v>
      </c>
      <c r="T19" s="26">
        <f t="shared" si="8"/>
        <v>5</v>
      </c>
      <c r="U19" s="26">
        <v>45</v>
      </c>
      <c r="V19" s="35">
        <f t="shared" si="4"/>
        <v>50</v>
      </c>
      <c r="W19" s="28" t="s">
        <v>504</v>
      </c>
      <c r="X19" s="118">
        <v>50</v>
      </c>
      <c r="Y19" s="118"/>
      <c r="Z19" s="1" t="s">
        <v>532</v>
      </c>
      <c r="AA19" s="11" t="s">
        <v>675</v>
      </c>
      <c r="AB19" s="11" t="s">
        <v>750</v>
      </c>
      <c r="AC19" s="11" t="s">
        <v>447</v>
      </c>
      <c r="AD19" s="48" t="s">
        <v>504</v>
      </c>
      <c r="AE19" s="49"/>
    </row>
    <row r="20" spans="1:31" s="50" customFormat="1" ht="48" customHeight="1" x14ac:dyDescent="0.2">
      <c r="A20" s="197"/>
      <c r="B20" s="3" t="s">
        <v>751</v>
      </c>
      <c r="C20" s="11" t="s">
        <v>752</v>
      </c>
      <c r="D20" s="1" t="s">
        <v>753</v>
      </c>
      <c r="E20" s="1" t="s">
        <v>446</v>
      </c>
      <c r="F20" s="26">
        <v>0</v>
      </c>
      <c r="G20" s="1" t="s">
        <v>502</v>
      </c>
      <c r="H20" s="1" t="s">
        <v>503</v>
      </c>
      <c r="I20" s="26">
        <v>0</v>
      </c>
      <c r="J20" s="26">
        <v>0</v>
      </c>
      <c r="K20" s="26">
        <v>0</v>
      </c>
      <c r="L20" s="26">
        <v>0</v>
      </c>
      <c r="M20" s="26">
        <v>0</v>
      </c>
      <c r="N20" s="26">
        <f t="shared" si="7"/>
        <v>0</v>
      </c>
      <c r="O20" s="26">
        <v>136</v>
      </c>
      <c r="P20" s="26">
        <v>0</v>
      </c>
      <c r="Q20" s="26">
        <v>0</v>
      </c>
      <c r="R20" s="26">
        <v>0</v>
      </c>
      <c r="S20" s="26">
        <v>0</v>
      </c>
      <c r="T20" s="26">
        <f t="shared" si="8"/>
        <v>136</v>
      </c>
      <c r="U20" s="26">
        <v>100</v>
      </c>
      <c r="V20" s="35">
        <f t="shared" si="4"/>
        <v>236</v>
      </c>
      <c r="W20" s="28">
        <v>124</v>
      </c>
      <c r="X20" s="118">
        <v>360</v>
      </c>
      <c r="Y20" s="118"/>
      <c r="Z20" s="1" t="s">
        <v>532</v>
      </c>
      <c r="AA20" s="11" t="s">
        <v>754</v>
      </c>
      <c r="AB20" s="11" t="s">
        <v>755</v>
      </c>
      <c r="AC20" s="11" t="s">
        <v>447</v>
      </c>
      <c r="AD20" s="48" t="s">
        <v>504</v>
      </c>
      <c r="AE20" s="49"/>
    </row>
    <row r="21" spans="1:31" s="50" customFormat="1" ht="94.5" customHeight="1" x14ac:dyDescent="0.2">
      <c r="A21" s="197"/>
      <c r="B21" s="3" t="s">
        <v>756</v>
      </c>
      <c r="C21" s="11" t="s">
        <v>757</v>
      </c>
      <c r="D21" s="1" t="s">
        <v>758</v>
      </c>
      <c r="E21" s="1" t="s">
        <v>446</v>
      </c>
      <c r="F21" s="26">
        <v>0</v>
      </c>
      <c r="G21" s="1" t="s">
        <v>683</v>
      </c>
      <c r="H21" s="1" t="s">
        <v>503</v>
      </c>
      <c r="I21" s="26">
        <v>0</v>
      </c>
      <c r="J21" s="26">
        <v>0</v>
      </c>
      <c r="K21" s="26">
        <v>0</v>
      </c>
      <c r="L21" s="26">
        <v>0</v>
      </c>
      <c r="M21" s="26">
        <v>0</v>
      </c>
      <c r="N21" s="26">
        <f t="shared" si="7"/>
        <v>0</v>
      </c>
      <c r="O21" s="26">
        <v>60</v>
      </c>
      <c r="P21" s="26">
        <v>0</v>
      </c>
      <c r="Q21" s="26">
        <v>0</v>
      </c>
      <c r="R21" s="26">
        <v>0</v>
      </c>
      <c r="S21" s="26">
        <v>0</v>
      </c>
      <c r="T21" s="26">
        <f t="shared" si="8"/>
        <v>60</v>
      </c>
      <c r="U21" s="26">
        <v>60</v>
      </c>
      <c r="V21" s="35">
        <f t="shared" si="4"/>
        <v>120</v>
      </c>
      <c r="W21" s="28">
        <v>360</v>
      </c>
      <c r="X21" s="118">
        <v>480</v>
      </c>
      <c r="Y21" s="118"/>
      <c r="Z21" s="1" t="s">
        <v>532</v>
      </c>
      <c r="AA21" s="11" t="s">
        <v>759</v>
      </c>
      <c r="AB21" s="11" t="s">
        <v>760</v>
      </c>
      <c r="AC21" s="11" t="s">
        <v>544</v>
      </c>
      <c r="AD21" s="11" t="s">
        <v>545</v>
      </c>
      <c r="AE21" s="49"/>
    </row>
    <row r="22" spans="1:31" s="50" customFormat="1" ht="48" customHeight="1" x14ac:dyDescent="0.2">
      <c r="A22" s="197"/>
      <c r="B22" s="3" t="s">
        <v>761</v>
      </c>
      <c r="C22" s="11" t="s">
        <v>448</v>
      </c>
      <c r="D22" s="1" t="s">
        <v>762</v>
      </c>
      <c r="E22" s="1" t="s">
        <v>446</v>
      </c>
      <c r="F22" s="26">
        <v>0</v>
      </c>
      <c r="G22" s="1" t="s">
        <v>502</v>
      </c>
      <c r="H22" s="1" t="s">
        <v>503</v>
      </c>
      <c r="I22" s="26">
        <f>8.295</f>
        <v>8.2949999999999999</v>
      </c>
      <c r="J22" s="26">
        <v>0</v>
      </c>
      <c r="K22" s="26">
        <v>0</v>
      </c>
      <c r="L22" s="26">
        <v>0</v>
      </c>
      <c r="M22" s="26">
        <v>0</v>
      </c>
      <c r="N22" s="26">
        <f t="shared" si="7"/>
        <v>8.2949999999999999</v>
      </c>
      <c r="O22" s="26">
        <v>50</v>
      </c>
      <c r="P22" s="26">
        <v>0</v>
      </c>
      <c r="Q22" s="26">
        <v>0</v>
      </c>
      <c r="R22" s="26">
        <v>0</v>
      </c>
      <c r="S22" s="26">
        <v>0</v>
      </c>
      <c r="T22" s="26">
        <f t="shared" si="8"/>
        <v>50</v>
      </c>
      <c r="U22" s="26">
        <v>70</v>
      </c>
      <c r="V22" s="35">
        <f t="shared" si="4"/>
        <v>128.29500000000002</v>
      </c>
      <c r="W22" s="28">
        <v>171.7</v>
      </c>
      <c r="X22" s="118">
        <v>300</v>
      </c>
      <c r="Y22" s="118"/>
      <c r="Z22" s="1" t="s">
        <v>532</v>
      </c>
      <c r="AA22" s="11" t="s">
        <v>763</v>
      </c>
      <c r="AB22" s="11" t="s">
        <v>764</v>
      </c>
      <c r="AC22" s="11" t="s">
        <v>669</v>
      </c>
      <c r="AD22" s="48" t="s">
        <v>504</v>
      </c>
      <c r="AE22" s="49"/>
    </row>
    <row r="23" spans="1:31" s="50" customFormat="1" ht="40.5" customHeight="1" x14ac:dyDescent="0.2">
      <c r="A23" s="197"/>
      <c r="B23" s="3" t="s">
        <v>765</v>
      </c>
      <c r="C23" s="11" t="s">
        <v>449</v>
      </c>
      <c r="D23" s="1" t="s">
        <v>762</v>
      </c>
      <c r="E23" s="1" t="s">
        <v>446</v>
      </c>
      <c r="F23" s="26">
        <v>0</v>
      </c>
      <c r="G23" s="1" t="s">
        <v>502</v>
      </c>
      <c r="H23" s="1" t="s">
        <v>503</v>
      </c>
      <c r="I23" s="26">
        <v>0</v>
      </c>
      <c r="J23" s="26">
        <v>0</v>
      </c>
      <c r="K23" s="26">
        <v>0</v>
      </c>
      <c r="L23" s="26">
        <v>0</v>
      </c>
      <c r="M23" s="26">
        <v>0</v>
      </c>
      <c r="N23" s="26">
        <f t="shared" si="7"/>
        <v>0</v>
      </c>
      <c r="O23" s="26">
        <v>50</v>
      </c>
      <c r="P23" s="26">
        <v>0</v>
      </c>
      <c r="Q23" s="26">
        <v>0</v>
      </c>
      <c r="R23" s="26">
        <v>0</v>
      </c>
      <c r="S23" s="26">
        <v>0</v>
      </c>
      <c r="T23" s="26">
        <f t="shared" si="8"/>
        <v>50</v>
      </c>
      <c r="U23" s="26">
        <v>50</v>
      </c>
      <c r="V23" s="35">
        <f t="shared" si="4"/>
        <v>100</v>
      </c>
      <c r="W23" s="28">
        <v>140</v>
      </c>
      <c r="X23" s="118">
        <v>240</v>
      </c>
      <c r="Y23" s="118"/>
      <c r="Z23" s="1" t="s">
        <v>547</v>
      </c>
      <c r="AA23" s="11" t="s">
        <v>766</v>
      </c>
      <c r="AB23" s="11" t="s">
        <v>767</v>
      </c>
      <c r="AC23" s="11" t="s">
        <v>447</v>
      </c>
      <c r="AD23" s="11" t="s">
        <v>641</v>
      </c>
      <c r="AE23" s="49"/>
    </row>
    <row r="24" spans="1:31" s="50" customFormat="1" ht="54" x14ac:dyDescent="0.2">
      <c r="A24" s="197"/>
      <c r="B24" s="3" t="s">
        <v>768</v>
      </c>
      <c r="C24" s="11" t="s">
        <v>769</v>
      </c>
      <c r="D24" s="1" t="s">
        <v>770</v>
      </c>
      <c r="E24" s="1" t="s">
        <v>446</v>
      </c>
      <c r="F24" s="26">
        <v>0</v>
      </c>
      <c r="G24" s="1" t="s">
        <v>502</v>
      </c>
      <c r="H24" s="1" t="s">
        <v>503</v>
      </c>
      <c r="I24" s="26">
        <v>0</v>
      </c>
      <c r="J24" s="26">
        <v>0</v>
      </c>
      <c r="K24" s="26">
        <v>0</v>
      </c>
      <c r="L24" s="26">
        <v>0</v>
      </c>
      <c r="M24" s="26">
        <v>0</v>
      </c>
      <c r="N24" s="26">
        <f t="shared" si="7"/>
        <v>0</v>
      </c>
      <c r="O24" s="26">
        <v>50</v>
      </c>
      <c r="P24" s="26">
        <v>0</v>
      </c>
      <c r="Q24" s="26">
        <v>0</v>
      </c>
      <c r="R24" s="26">
        <v>0</v>
      </c>
      <c r="S24" s="26">
        <v>0</v>
      </c>
      <c r="T24" s="26">
        <f t="shared" si="8"/>
        <v>50</v>
      </c>
      <c r="U24" s="26">
        <v>200</v>
      </c>
      <c r="V24" s="35">
        <f t="shared" si="4"/>
        <v>250</v>
      </c>
      <c r="W24" s="28">
        <v>350</v>
      </c>
      <c r="X24" s="118">
        <v>600</v>
      </c>
      <c r="Y24" s="118"/>
      <c r="Z24" s="1" t="s">
        <v>446</v>
      </c>
      <c r="AA24" s="11" t="s">
        <v>771</v>
      </c>
      <c r="AB24" s="11" t="s">
        <v>772</v>
      </c>
      <c r="AC24" s="11" t="s">
        <v>447</v>
      </c>
      <c r="AD24" s="11" t="s">
        <v>773</v>
      </c>
      <c r="AE24" s="49"/>
    </row>
    <row r="25" spans="1:31" s="50" customFormat="1" ht="42" customHeight="1" x14ac:dyDescent="0.2">
      <c r="A25" s="197"/>
      <c r="B25" s="3" t="s">
        <v>774</v>
      </c>
      <c r="C25" s="11" t="s">
        <v>775</v>
      </c>
      <c r="D25" s="1" t="s">
        <v>776</v>
      </c>
      <c r="E25" s="1" t="s">
        <v>532</v>
      </c>
      <c r="F25" s="26">
        <v>0</v>
      </c>
      <c r="G25" s="1" t="s">
        <v>683</v>
      </c>
      <c r="H25" s="1" t="s">
        <v>503</v>
      </c>
      <c r="I25" s="26">
        <v>0</v>
      </c>
      <c r="J25" s="26">
        <v>0</v>
      </c>
      <c r="K25" s="26">
        <v>0</v>
      </c>
      <c r="L25" s="26">
        <v>0</v>
      </c>
      <c r="M25" s="26">
        <v>0</v>
      </c>
      <c r="N25" s="26">
        <f t="shared" si="7"/>
        <v>0</v>
      </c>
      <c r="O25" s="26">
        <v>50</v>
      </c>
      <c r="P25" s="26">
        <v>0</v>
      </c>
      <c r="Q25" s="26">
        <v>0</v>
      </c>
      <c r="R25" s="26">
        <v>0</v>
      </c>
      <c r="S25" s="26">
        <v>0</v>
      </c>
      <c r="T25" s="26">
        <f t="shared" si="8"/>
        <v>50</v>
      </c>
      <c r="U25" s="26">
        <v>100</v>
      </c>
      <c r="V25" s="35">
        <f t="shared" si="4"/>
        <v>150</v>
      </c>
      <c r="W25" s="28">
        <v>330</v>
      </c>
      <c r="X25" s="118">
        <v>480</v>
      </c>
      <c r="Y25" s="118"/>
      <c r="Z25" s="1" t="s">
        <v>532</v>
      </c>
      <c r="AA25" s="11" t="s">
        <v>777</v>
      </c>
      <c r="AB25" s="11" t="s">
        <v>778</v>
      </c>
      <c r="AC25" s="11" t="s">
        <v>450</v>
      </c>
      <c r="AD25" s="11" t="s">
        <v>642</v>
      </c>
      <c r="AE25" s="49"/>
    </row>
    <row r="26" spans="1:31" s="50" customFormat="1" ht="27.95" customHeight="1" x14ac:dyDescent="0.2">
      <c r="A26" s="197"/>
      <c r="B26" s="3" t="s">
        <v>779</v>
      </c>
      <c r="C26" s="11" t="s">
        <v>780</v>
      </c>
      <c r="D26" s="1" t="s">
        <v>781</v>
      </c>
      <c r="E26" s="1" t="s">
        <v>532</v>
      </c>
      <c r="F26" s="26">
        <v>0</v>
      </c>
      <c r="G26" s="1" t="s">
        <v>502</v>
      </c>
      <c r="H26" s="1" t="s">
        <v>503</v>
      </c>
      <c r="I26" s="26">
        <v>0</v>
      </c>
      <c r="J26" s="26">
        <v>0</v>
      </c>
      <c r="K26" s="26">
        <v>0</v>
      </c>
      <c r="L26" s="26">
        <v>0</v>
      </c>
      <c r="M26" s="26">
        <v>0</v>
      </c>
      <c r="N26" s="26">
        <f t="shared" si="7"/>
        <v>0</v>
      </c>
      <c r="O26" s="26">
        <v>30</v>
      </c>
      <c r="P26" s="26">
        <v>0</v>
      </c>
      <c r="Q26" s="26">
        <v>0</v>
      </c>
      <c r="R26" s="26">
        <v>0</v>
      </c>
      <c r="S26" s="26">
        <v>0</v>
      </c>
      <c r="T26" s="26">
        <f t="shared" si="8"/>
        <v>30</v>
      </c>
      <c r="U26" s="26">
        <v>30</v>
      </c>
      <c r="V26" s="35">
        <f t="shared" si="4"/>
        <v>60</v>
      </c>
      <c r="W26" s="28">
        <v>60</v>
      </c>
      <c r="X26" s="118">
        <v>120</v>
      </c>
      <c r="Y26" s="118"/>
      <c r="Z26" s="1" t="s">
        <v>446</v>
      </c>
      <c r="AA26" s="11" t="s">
        <v>782</v>
      </c>
      <c r="AB26" s="11" t="s">
        <v>504</v>
      </c>
      <c r="AC26" s="11" t="s">
        <v>783</v>
      </c>
      <c r="AD26" s="11" t="s">
        <v>638</v>
      </c>
      <c r="AE26" s="49"/>
    </row>
    <row r="27" spans="1:31" s="50" customFormat="1" ht="27.95" customHeight="1" x14ac:dyDescent="0.2">
      <c r="A27" s="197"/>
      <c r="B27" s="3" t="s">
        <v>784</v>
      </c>
      <c r="C27" s="11" t="s">
        <v>785</v>
      </c>
      <c r="D27" s="1" t="s">
        <v>786</v>
      </c>
      <c r="E27" s="1" t="s">
        <v>446</v>
      </c>
      <c r="F27" s="26">
        <v>180</v>
      </c>
      <c r="G27" s="1" t="s">
        <v>502</v>
      </c>
      <c r="H27" s="1" t="s">
        <v>503</v>
      </c>
      <c r="I27" s="26">
        <f>SUM(87+3.5)</f>
        <v>90.5</v>
      </c>
      <c r="J27" s="26">
        <v>0</v>
      </c>
      <c r="K27" s="26">
        <v>0</v>
      </c>
      <c r="L27" s="26">
        <v>0</v>
      </c>
      <c r="M27" s="26">
        <v>236.61449999999999</v>
      </c>
      <c r="N27" s="26">
        <f t="shared" si="7"/>
        <v>327.11450000000002</v>
      </c>
      <c r="O27" s="26">
        <v>87</v>
      </c>
      <c r="P27" s="26">
        <v>0</v>
      </c>
      <c r="Q27" s="26">
        <v>0</v>
      </c>
      <c r="R27" s="26">
        <v>0</v>
      </c>
      <c r="S27" s="26">
        <v>236.61</v>
      </c>
      <c r="T27" s="26">
        <f t="shared" si="8"/>
        <v>323.61</v>
      </c>
      <c r="U27" s="26">
        <v>323.61</v>
      </c>
      <c r="V27" s="35">
        <f t="shared" si="4"/>
        <v>974.33450000000005</v>
      </c>
      <c r="W27" s="28">
        <v>970.83</v>
      </c>
      <c r="X27" s="121">
        <v>2265.27</v>
      </c>
      <c r="Y27" s="121"/>
      <c r="Z27" s="1" t="s">
        <v>446</v>
      </c>
      <c r="AA27" s="11" t="s">
        <v>787</v>
      </c>
      <c r="AB27" s="11" t="s">
        <v>788</v>
      </c>
      <c r="AC27" s="11" t="s">
        <v>783</v>
      </c>
      <c r="AD27" s="11" t="s">
        <v>638</v>
      </c>
      <c r="AE27" s="49"/>
    </row>
    <row r="28" spans="1:31" s="52" customFormat="1" ht="17.45" customHeight="1" x14ac:dyDescent="0.2">
      <c r="A28" s="197"/>
      <c r="B28" s="130" t="s">
        <v>789</v>
      </c>
      <c r="C28" s="132"/>
      <c r="D28" s="43" t="s">
        <v>790</v>
      </c>
      <c r="E28" s="43" t="s">
        <v>504</v>
      </c>
      <c r="F28" s="45">
        <f>SUM(F29:F33)</f>
        <v>2552.8690000000001</v>
      </c>
      <c r="G28" s="43" t="s">
        <v>504</v>
      </c>
      <c r="H28" s="43"/>
      <c r="I28" s="45">
        <f>SUM(I29:I33)</f>
        <v>54.616999999999997</v>
      </c>
      <c r="J28" s="45">
        <f t="shared" ref="J28:M28" si="9">SUM(J29:J33)</f>
        <v>1790.4359999999999</v>
      </c>
      <c r="K28" s="45">
        <f t="shared" si="9"/>
        <v>2398.8249999999998</v>
      </c>
      <c r="L28" s="45">
        <f t="shared" si="9"/>
        <v>0</v>
      </c>
      <c r="M28" s="45">
        <f t="shared" si="9"/>
        <v>36.75</v>
      </c>
      <c r="N28" s="45">
        <f>SUM(I28:M28)</f>
        <v>4280.6279999999997</v>
      </c>
      <c r="O28" s="45">
        <f>SUM(O29:O33)</f>
        <v>180</v>
      </c>
      <c r="P28" s="45">
        <f t="shared" ref="P28:S28" si="10">SUM(P29:P33)</f>
        <v>0</v>
      </c>
      <c r="Q28" s="45">
        <f t="shared" si="10"/>
        <v>208.25</v>
      </c>
      <c r="R28" s="45">
        <f t="shared" si="10"/>
        <v>0</v>
      </c>
      <c r="S28" s="45">
        <f t="shared" si="10"/>
        <v>36.75</v>
      </c>
      <c r="T28" s="45">
        <f>SUM(O28:S28)</f>
        <v>425</v>
      </c>
      <c r="U28" s="45">
        <f>SUM(U29:U33)</f>
        <v>360</v>
      </c>
      <c r="V28" s="46">
        <f t="shared" si="4"/>
        <v>5065.6279999999997</v>
      </c>
      <c r="W28" s="47">
        <f>SUM(W29:W33)</f>
        <v>398.995</v>
      </c>
      <c r="X28" s="154" t="s">
        <v>504</v>
      </c>
      <c r="Y28" s="155"/>
      <c r="Z28" s="44" t="s">
        <v>504</v>
      </c>
      <c r="AA28" s="44" t="s">
        <v>504</v>
      </c>
      <c r="AB28" s="44" t="s">
        <v>504</v>
      </c>
      <c r="AC28" s="44" t="s">
        <v>504</v>
      </c>
      <c r="AD28" s="44" t="s">
        <v>504</v>
      </c>
      <c r="AE28" s="51"/>
    </row>
    <row r="29" spans="1:31" s="54" customFormat="1" ht="27.95" customHeight="1" x14ac:dyDescent="0.2">
      <c r="A29" s="197"/>
      <c r="B29" s="3" t="s">
        <v>791</v>
      </c>
      <c r="C29" s="11" t="s">
        <v>792</v>
      </c>
      <c r="D29" s="1" t="s">
        <v>793</v>
      </c>
      <c r="E29" s="1" t="s">
        <v>532</v>
      </c>
      <c r="F29" s="26">
        <v>0</v>
      </c>
      <c r="G29" s="1" t="s">
        <v>502</v>
      </c>
      <c r="H29" s="1" t="s">
        <v>503</v>
      </c>
      <c r="I29" s="26">
        <v>0</v>
      </c>
      <c r="J29" s="26">
        <v>0</v>
      </c>
      <c r="K29" s="26">
        <v>0</v>
      </c>
      <c r="L29" s="26">
        <v>0</v>
      </c>
      <c r="M29" s="26">
        <v>0</v>
      </c>
      <c r="N29" s="26">
        <f>SUM(I29:M29)</f>
        <v>0</v>
      </c>
      <c r="O29" s="26">
        <v>80</v>
      </c>
      <c r="P29" s="26">
        <v>0</v>
      </c>
      <c r="Q29" s="26">
        <v>0</v>
      </c>
      <c r="R29" s="26">
        <v>0</v>
      </c>
      <c r="S29" s="26">
        <v>0</v>
      </c>
      <c r="T29" s="26">
        <f>SUM(O29:S29)</f>
        <v>80</v>
      </c>
      <c r="U29" s="26">
        <v>160</v>
      </c>
      <c r="V29" s="35">
        <f t="shared" si="4"/>
        <v>240</v>
      </c>
      <c r="W29" s="28" t="s">
        <v>504</v>
      </c>
      <c r="X29" s="118">
        <v>240</v>
      </c>
      <c r="Y29" s="118"/>
      <c r="Z29" s="1" t="s">
        <v>446</v>
      </c>
      <c r="AA29" s="11" t="s">
        <v>794</v>
      </c>
      <c r="AB29" s="11" t="s">
        <v>795</v>
      </c>
      <c r="AC29" s="11" t="s">
        <v>783</v>
      </c>
      <c r="AD29" s="11" t="s">
        <v>638</v>
      </c>
      <c r="AE29" s="53"/>
    </row>
    <row r="30" spans="1:31" s="54" customFormat="1" ht="257.25" customHeight="1" x14ac:dyDescent="0.2">
      <c r="A30" s="197"/>
      <c r="B30" s="3" t="s">
        <v>796</v>
      </c>
      <c r="C30" s="11" t="s">
        <v>452</v>
      </c>
      <c r="D30" s="1" t="s">
        <v>793</v>
      </c>
      <c r="E30" s="1" t="s">
        <v>446</v>
      </c>
      <c r="F30" s="26">
        <v>2552.8690000000001</v>
      </c>
      <c r="G30" s="1" t="s">
        <v>502</v>
      </c>
      <c r="H30" s="1" t="s">
        <v>503</v>
      </c>
      <c r="I30" s="26">
        <f>6.005+3.407</f>
        <v>9.411999999999999</v>
      </c>
      <c r="J30" s="26">
        <v>1790.4359999999999</v>
      </c>
      <c r="K30" s="26">
        <v>2190.5749999999998</v>
      </c>
      <c r="L30" s="26">
        <v>0</v>
      </c>
      <c r="M30" s="26">
        <v>0</v>
      </c>
      <c r="N30" s="26">
        <f t="shared" ref="N30:N33" si="11">SUM(I30:M30)</f>
        <v>3990.4229999999998</v>
      </c>
      <c r="O30" s="26">
        <v>0</v>
      </c>
      <c r="P30" s="26">
        <v>0</v>
      </c>
      <c r="Q30" s="26">
        <v>0</v>
      </c>
      <c r="R30" s="26">
        <v>0</v>
      </c>
      <c r="S30" s="26">
        <v>0</v>
      </c>
      <c r="T30" s="26">
        <f t="shared" ref="T30:T33" si="12">SUM(O30:S30)</f>
        <v>0</v>
      </c>
      <c r="U30" s="26">
        <v>0</v>
      </c>
      <c r="V30" s="35">
        <f>N30+T30+U30</f>
        <v>3990.4229999999998</v>
      </c>
      <c r="W30" s="28" t="s">
        <v>504</v>
      </c>
      <c r="X30" s="118">
        <v>5205.5537700000004</v>
      </c>
      <c r="Y30" s="118"/>
      <c r="Z30" s="1" t="s">
        <v>446</v>
      </c>
      <c r="AA30" s="11" t="s">
        <v>797</v>
      </c>
      <c r="AB30" s="11" t="s">
        <v>798</v>
      </c>
      <c r="AC30" s="11" t="s">
        <v>450</v>
      </c>
      <c r="AD30" s="11" t="s">
        <v>799</v>
      </c>
      <c r="AE30" s="53"/>
    </row>
    <row r="31" spans="1:31" s="54" customFormat="1" ht="72" customHeight="1" x14ac:dyDescent="0.2">
      <c r="A31" s="197"/>
      <c r="B31" s="3" t="s">
        <v>800</v>
      </c>
      <c r="C31" s="11" t="s">
        <v>801</v>
      </c>
      <c r="D31" s="1" t="s">
        <v>802</v>
      </c>
      <c r="E31" s="1" t="s">
        <v>446</v>
      </c>
      <c r="F31" s="26" t="s">
        <v>504</v>
      </c>
      <c r="G31" s="1" t="s">
        <v>502</v>
      </c>
      <c r="H31" s="1" t="s">
        <v>503</v>
      </c>
      <c r="I31" s="26">
        <f>SUM(20.4+0.605)</f>
        <v>21.004999999999999</v>
      </c>
      <c r="J31" s="26">
        <v>0</v>
      </c>
      <c r="K31" s="26">
        <v>0</v>
      </c>
      <c r="L31" s="26">
        <v>0</v>
      </c>
      <c r="M31" s="26">
        <v>0</v>
      </c>
      <c r="N31" s="26">
        <f t="shared" si="11"/>
        <v>21.004999999999999</v>
      </c>
      <c r="O31" s="26">
        <v>100</v>
      </c>
      <c r="P31" s="26">
        <v>0</v>
      </c>
      <c r="Q31" s="26">
        <v>0</v>
      </c>
      <c r="R31" s="26">
        <v>0</v>
      </c>
      <c r="S31" s="26">
        <v>0</v>
      </c>
      <c r="T31" s="26">
        <f t="shared" si="12"/>
        <v>100</v>
      </c>
      <c r="U31" s="26">
        <v>200</v>
      </c>
      <c r="V31" s="35">
        <f t="shared" si="4"/>
        <v>321.005</v>
      </c>
      <c r="W31" s="28">
        <v>398.995</v>
      </c>
      <c r="X31" s="118">
        <v>720</v>
      </c>
      <c r="Y31" s="118"/>
      <c r="Z31" s="1" t="s">
        <v>532</v>
      </c>
      <c r="AA31" s="11" t="s">
        <v>803</v>
      </c>
      <c r="AB31" s="48" t="s">
        <v>504</v>
      </c>
      <c r="AC31" s="11" t="s">
        <v>804</v>
      </c>
      <c r="AD31" s="11" t="s">
        <v>805</v>
      </c>
      <c r="AE31" s="53"/>
    </row>
    <row r="32" spans="1:31" s="54" customFormat="1" ht="90" customHeight="1" x14ac:dyDescent="0.2">
      <c r="A32" s="197"/>
      <c r="B32" s="3" t="s">
        <v>806</v>
      </c>
      <c r="C32" s="11" t="s">
        <v>807</v>
      </c>
      <c r="D32" s="1" t="s">
        <v>808</v>
      </c>
      <c r="E32" s="1" t="s">
        <v>446</v>
      </c>
      <c r="F32" s="26">
        <v>0</v>
      </c>
      <c r="G32" s="1" t="s">
        <v>683</v>
      </c>
      <c r="H32" s="1" t="s">
        <v>503</v>
      </c>
      <c r="I32" s="26">
        <v>0</v>
      </c>
      <c r="J32" s="26">
        <v>0</v>
      </c>
      <c r="K32" s="26">
        <v>208.25</v>
      </c>
      <c r="L32" s="26">
        <v>0</v>
      </c>
      <c r="M32" s="26">
        <v>36.75</v>
      </c>
      <c r="N32" s="26">
        <f t="shared" si="11"/>
        <v>245</v>
      </c>
      <c r="O32" s="26">
        <v>0</v>
      </c>
      <c r="P32" s="26">
        <v>0</v>
      </c>
      <c r="Q32" s="26">
        <v>208.25</v>
      </c>
      <c r="R32" s="26">
        <v>0</v>
      </c>
      <c r="S32" s="26">
        <v>36.75</v>
      </c>
      <c r="T32" s="26">
        <f t="shared" si="12"/>
        <v>245</v>
      </c>
      <c r="U32" s="26">
        <v>0</v>
      </c>
      <c r="V32" s="35">
        <f t="shared" si="4"/>
        <v>490</v>
      </c>
      <c r="W32" s="28">
        <v>0</v>
      </c>
      <c r="X32" s="118">
        <v>490</v>
      </c>
      <c r="Y32" s="118"/>
      <c r="Z32" s="1" t="s">
        <v>446</v>
      </c>
      <c r="AA32" s="11" t="s">
        <v>809</v>
      </c>
      <c r="AB32" s="11" t="s">
        <v>810</v>
      </c>
      <c r="AC32" s="11" t="s">
        <v>665</v>
      </c>
      <c r="AD32" s="11" t="s">
        <v>643</v>
      </c>
      <c r="AE32" s="53"/>
    </row>
    <row r="33" spans="1:31" s="54" customFormat="1" ht="80.25" customHeight="1" x14ac:dyDescent="0.2">
      <c r="A33" s="197"/>
      <c r="B33" s="3" t="s">
        <v>811</v>
      </c>
      <c r="C33" s="11" t="s">
        <v>812</v>
      </c>
      <c r="D33" s="1" t="s">
        <v>813</v>
      </c>
      <c r="E33" s="1" t="s">
        <v>446</v>
      </c>
      <c r="F33" s="26">
        <v>0</v>
      </c>
      <c r="G33" s="1" t="s">
        <v>502</v>
      </c>
      <c r="H33" s="1" t="s">
        <v>503</v>
      </c>
      <c r="I33" s="26">
        <v>24.2</v>
      </c>
      <c r="J33" s="26">
        <v>0</v>
      </c>
      <c r="K33" s="26">
        <v>0</v>
      </c>
      <c r="L33" s="26">
        <v>0</v>
      </c>
      <c r="M33" s="26">
        <v>0</v>
      </c>
      <c r="N33" s="26">
        <f t="shared" si="11"/>
        <v>24.2</v>
      </c>
      <c r="O33" s="26">
        <v>0</v>
      </c>
      <c r="P33" s="26">
        <v>0</v>
      </c>
      <c r="Q33" s="26">
        <v>0</v>
      </c>
      <c r="R33" s="26">
        <v>0</v>
      </c>
      <c r="S33" s="26">
        <v>0</v>
      </c>
      <c r="T33" s="26">
        <f t="shared" si="12"/>
        <v>0</v>
      </c>
      <c r="U33" s="26">
        <v>0</v>
      </c>
      <c r="V33" s="35">
        <f t="shared" si="4"/>
        <v>24.2</v>
      </c>
      <c r="W33" s="28">
        <v>0</v>
      </c>
      <c r="X33" s="121" t="s">
        <v>814</v>
      </c>
      <c r="Y33" s="121"/>
      <c r="Z33" s="1" t="s">
        <v>532</v>
      </c>
      <c r="AA33" s="11" t="s">
        <v>815</v>
      </c>
      <c r="AB33" s="48" t="s">
        <v>504</v>
      </c>
      <c r="AC33" s="11" t="s">
        <v>816</v>
      </c>
      <c r="AD33" s="48" t="s">
        <v>504</v>
      </c>
      <c r="AE33" s="53"/>
    </row>
    <row r="34" spans="1:31" s="52" customFormat="1" ht="24.75" customHeight="1" x14ac:dyDescent="0.2">
      <c r="A34" s="197"/>
      <c r="B34" s="130" t="s">
        <v>817</v>
      </c>
      <c r="C34" s="132"/>
      <c r="D34" s="43" t="s">
        <v>818</v>
      </c>
      <c r="E34" s="44" t="s">
        <v>504</v>
      </c>
      <c r="F34" s="45">
        <f>SUM(F35:F50)</f>
        <v>83919.98345</v>
      </c>
      <c r="G34" s="43"/>
      <c r="H34" s="43"/>
      <c r="I34" s="45">
        <f>SUM(I35:I50)</f>
        <v>0</v>
      </c>
      <c r="J34" s="45">
        <f t="shared" ref="J34:M34" si="13">SUM(J35:J50)</f>
        <v>0</v>
      </c>
      <c r="K34" s="45">
        <f t="shared" si="13"/>
        <v>6503.92</v>
      </c>
      <c r="L34" s="45">
        <f t="shared" si="13"/>
        <v>0</v>
      </c>
      <c r="M34" s="45">
        <f t="shared" si="13"/>
        <v>7896.4879999999994</v>
      </c>
      <c r="N34" s="45">
        <f>SUM(I34:M34)</f>
        <v>14400.407999999999</v>
      </c>
      <c r="O34" s="45">
        <f>SUM(O35:O50)</f>
        <v>0</v>
      </c>
      <c r="P34" s="45">
        <f t="shared" ref="P34:S34" si="14">SUM(P35:P50)</f>
        <v>0</v>
      </c>
      <c r="Q34" s="45">
        <f t="shared" si="14"/>
        <v>5573.7</v>
      </c>
      <c r="R34" s="45">
        <f t="shared" si="14"/>
        <v>0</v>
      </c>
      <c r="S34" s="45">
        <f t="shared" si="14"/>
        <v>2592.75</v>
      </c>
      <c r="T34" s="45">
        <f>SUM(O34:S34)</f>
        <v>8166.45</v>
      </c>
      <c r="U34" s="45">
        <f>SUM(U35:U50)</f>
        <v>17921.5</v>
      </c>
      <c r="V34" s="46">
        <f t="shared" si="4"/>
        <v>40488.358</v>
      </c>
      <c r="W34" s="47">
        <f>SUM(W35:W50)</f>
        <v>7650.05</v>
      </c>
      <c r="X34" s="154" t="s">
        <v>504</v>
      </c>
      <c r="Y34" s="155"/>
      <c r="Z34" s="44" t="s">
        <v>504</v>
      </c>
      <c r="AA34" s="44" t="s">
        <v>504</v>
      </c>
      <c r="AB34" s="44" t="s">
        <v>504</v>
      </c>
      <c r="AC34" s="44" t="s">
        <v>504</v>
      </c>
      <c r="AD34" s="44" t="s">
        <v>504</v>
      </c>
      <c r="AE34" s="51"/>
    </row>
    <row r="35" spans="1:31" s="54" customFormat="1" ht="65.25" customHeight="1" x14ac:dyDescent="0.2">
      <c r="A35" s="197"/>
      <c r="B35" s="3" t="s">
        <v>819</v>
      </c>
      <c r="C35" s="11" t="s">
        <v>820</v>
      </c>
      <c r="D35" s="1" t="s">
        <v>511</v>
      </c>
      <c r="E35" s="1" t="s">
        <v>446</v>
      </c>
      <c r="F35" s="26">
        <f>SUM(87.208+23.77+25.75+28.788+8.5)</f>
        <v>174.01600000000002</v>
      </c>
      <c r="G35" s="1" t="s">
        <v>502</v>
      </c>
      <c r="H35" s="1" t="s">
        <v>503</v>
      </c>
      <c r="I35" s="26">
        <v>0</v>
      </c>
      <c r="J35" s="26">
        <v>0</v>
      </c>
      <c r="K35" s="26">
        <v>0</v>
      </c>
      <c r="L35" s="26">
        <v>0</v>
      </c>
      <c r="M35" s="26">
        <f>57+6+473.62+271.212+40</f>
        <v>847.83199999999999</v>
      </c>
      <c r="N35" s="26">
        <f>SUM(I35:M35)</f>
        <v>847.83199999999999</v>
      </c>
      <c r="O35" s="26">
        <v>0</v>
      </c>
      <c r="P35" s="26">
        <v>0</v>
      </c>
      <c r="Q35" s="26">
        <v>0</v>
      </c>
      <c r="R35" s="26">
        <v>0</v>
      </c>
      <c r="S35" s="26">
        <f>6+50</f>
        <v>56</v>
      </c>
      <c r="T35" s="26">
        <f>SUM(O35:S35)</f>
        <v>56</v>
      </c>
      <c r="U35" s="26">
        <f>6+250</f>
        <v>256</v>
      </c>
      <c r="V35" s="35">
        <f t="shared" si="4"/>
        <v>1159.8319999999999</v>
      </c>
      <c r="W35" s="28" t="s">
        <v>504</v>
      </c>
      <c r="X35" s="118">
        <v>1333.85</v>
      </c>
      <c r="Y35" s="118"/>
      <c r="Z35" s="1" t="s">
        <v>532</v>
      </c>
      <c r="AA35" s="11" t="s">
        <v>821</v>
      </c>
      <c r="AB35" s="11" t="s">
        <v>822</v>
      </c>
      <c r="AC35" s="11" t="s">
        <v>823</v>
      </c>
      <c r="AD35" s="11" t="s">
        <v>640</v>
      </c>
      <c r="AE35" s="53"/>
    </row>
    <row r="36" spans="1:31" s="54" customFormat="1" ht="27.95" customHeight="1" x14ac:dyDescent="0.2">
      <c r="A36" s="197"/>
      <c r="B36" s="3" t="s">
        <v>824</v>
      </c>
      <c r="C36" s="11" t="s">
        <v>825</v>
      </c>
      <c r="D36" s="1" t="s">
        <v>511</v>
      </c>
      <c r="E36" s="1" t="s">
        <v>446</v>
      </c>
      <c r="F36" s="26">
        <v>280.31004000000001</v>
      </c>
      <c r="G36" s="1" t="s">
        <v>502</v>
      </c>
      <c r="H36" s="1" t="s">
        <v>503</v>
      </c>
      <c r="I36" s="26">
        <v>0</v>
      </c>
      <c r="J36" s="26">
        <v>0</v>
      </c>
      <c r="K36" s="26">
        <v>0</v>
      </c>
      <c r="L36" s="26">
        <v>0</v>
      </c>
      <c r="M36" s="26">
        <v>605</v>
      </c>
      <c r="N36" s="26">
        <f t="shared" ref="N36:N49" si="15">SUM(I36:M36)</f>
        <v>605</v>
      </c>
      <c r="O36" s="26">
        <v>0</v>
      </c>
      <c r="P36" s="26">
        <v>0</v>
      </c>
      <c r="Q36" s="26">
        <v>0</v>
      </c>
      <c r="R36" s="26">
        <v>0</v>
      </c>
      <c r="S36" s="26">
        <v>160</v>
      </c>
      <c r="T36" s="26">
        <f t="shared" ref="T36:T49" si="16">SUM(O36:S36)</f>
        <v>160</v>
      </c>
      <c r="U36" s="26">
        <v>365</v>
      </c>
      <c r="V36" s="35">
        <f t="shared" si="4"/>
        <v>1130</v>
      </c>
      <c r="W36" s="28" t="s">
        <v>504</v>
      </c>
      <c r="X36" s="118">
        <v>1410.31</v>
      </c>
      <c r="Y36" s="118"/>
      <c r="Z36" s="1" t="s">
        <v>532</v>
      </c>
      <c r="AA36" s="11" t="s">
        <v>826</v>
      </c>
      <c r="AB36" s="11" t="s">
        <v>827</v>
      </c>
      <c r="AC36" s="11" t="s">
        <v>823</v>
      </c>
      <c r="AD36" s="11" t="s">
        <v>640</v>
      </c>
      <c r="AE36" s="53"/>
    </row>
    <row r="37" spans="1:31" s="54" customFormat="1" ht="54" x14ac:dyDescent="0.2">
      <c r="A37" s="197"/>
      <c r="B37" s="3" t="s">
        <v>828</v>
      </c>
      <c r="C37" s="11" t="s">
        <v>454</v>
      </c>
      <c r="D37" s="1" t="s">
        <v>511</v>
      </c>
      <c r="E37" s="1" t="s">
        <v>532</v>
      </c>
      <c r="F37" s="26">
        <v>0</v>
      </c>
      <c r="G37" s="1" t="s">
        <v>829</v>
      </c>
      <c r="H37" s="1" t="s">
        <v>503</v>
      </c>
      <c r="I37" s="26">
        <v>0</v>
      </c>
      <c r="J37" s="26">
        <v>0</v>
      </c>
      <c r="K37" s="26">
        <v>0</v>
      </c>
      <c r="L37" s="26">
        <v>0</v>
      </c>
      <c r="M37" s="26">
        <v>0</v>
      </c>
      <c r="N37" s="26">
        <f t="shared" si="15"/>
        <v>0</v>
      </c>
      <c r="O37" s="26">
        <v>0</v>
      </c>
      <c r="P37" s="26">
        <v>0</v>
      </c>
      <c r="Q37" s="26">
        <v>0</v>
      </c>
      <c r="R37" s="26">
        <v>0</v>
      </c>
      <c r="S37" s="26">
        <v>100</v>
      </c>
      <c r="T37" s="26">
        <f t="shared" si="16"/>
        <v>100</v>
      </c>
      <c r="U37" s="26">
        <v>6000</v>
      </c>
      <c r="V37" s="35">
        <f t="shared" si="4"/>
        <v>6100</v>
      </c>
      <c r="W37" s="28">
        <v>0</v>
      </c>
      <c r="X37" s="118">
        <v>6100000</v>
      </c>
      <c r="Y37" s="118"/>
      <c r="Z37" s="1" t="s">
        <v>446</v>
      </c>
      <c r="AA37" s="11" t="s">
        <v>830</v>
      </c>
      <c r="AB37" s="11" t="s">
        <v>831</v>
      </c>
      <c r="AC37" s="11" t="s">
        <v>823</v>
      </c>
      <c r="AD37" s="11" t="s">
        <v>640</v>
      </c>
      <c r="AE37" s="53"/>
    </row>
    <row r="38" spans="1:31" s="54" customFormat="1" ht="123.75" customHeight="1" x14ac:dyDescent="0.2">
      <c r="A38" s="197"/>
      <c r="B38" s="3" t="s">
        <v>832</v>
      </c>
      <c r="C38" s="11" t="s">
        <v>833</v>
      </c>
      <c r="D38" s="1" t="s">
        <v>511</v>
      </c>
      <c r="E38" s="1" t="s">
        <v>446</v>
      </c>
      <c r="F38" s="26">
        <f>SUM(1221.217)</f>
        <v>1221.2170000000001</v>
      </c>
      <c r="G38" s="1" t="s">
        <v>683</v>
      </c>
      <c r="H38" s="1" t="s">
        <v>503</v>
      </c>
      <c r="I38" s="26">
        <v>0</v>
      </c>
      <c r="J38" s="26">
        <v>0</v>
      </c>
      <c r="K38" s="26">
        <v>914.64</v>
      </c>
      <c r="L38" s="26">
        <v>0</v>
      </c>
      <c r="M38" s="26">
        <v>3879.5659999999998</v>
      </c>
      <c r="N38" s="26">
        <f t="shared" si="15"/>
        <v>4794.2060000000001</v>
      </c>
      <c r="O38" s="26">
        <v>0</v>
      </c>
      <c r="P38" s="26">
        <v>0</v>
      </c>
      <c r="Q38" s="26">
        <v>0</v>
      </c>
      <c r="R38" s="26">
        <v>0</v>
      </c>
      <c r="S38" s="26">
        <v>0</v>
      </c>
      <c r="T38" s="26">
        <f t="shared" si="16"/>
        <v>0</v>
      </c>
      <c r="U38" s="26">
        <v>0</v>
      </c>
      <c r="V38" s="35">
        <v>0</v>
      </c>
      <c r="W38" s="28" t="s">
        <v>504</v>
      </c>
      <c r="X38" s="118">
        <v>6015.4229999999998</v>
      </c>
      <c r="Y38" s="118"/>
      <c r="Z38" s="1" t="s">
        <v>446</v>
      </c>
      <c r="AA38" s="11" t="s">
        <v>834</v>
      </c>
      <c r="AB38" s="11" t="s">
        <v>835</v>
      </c>
      <c r="AC38" s="11" t="s">
        <v>823</v>
      </c>
      <c r="AD38" s="11" t="s">
        <v>645</v>
      </c>
      <c r="AE38" s="53"/>
    </row>
    <row r="39" spans="1:31" s="54" customFormat="1" ht="81" x14ac:dyDescent="0.2">
      <c r="A39" s="197"/>
      <c r="B39" s="3" t="s">
        <v>836</v>
      </c>
      <c r="C39" s="11" t="s">
        <v>837</v>
      </c>
      <c r="D39" s="1" t="s">
        <v>511</v>
      </c>
      <c r="E39" s="1" t="s">
        <v>446</v>
      </c>
      <c r="F39" s="26" t="s">
        <v>504</v>
      </c>
      <c r="G39" s="1" t="s">
        <v>829</v>
      </c>
      <c r="H39" s="1" t="s">
        <v>503</v>
      </c>
      <c r="I39" s="26">
        <v>0</v>
      </c>
      <c r="J39" s="26">
        <v>0</v>
      </c>
      <c r="K39" s="26">
        <v>0</v>
      </c>
      <c r="L39" s="26">
        <v>0</v>
      </c>
      <c r="M39" s="26">
        <v>90</v>
      </c>
      <c r="N39" s="26">
        <f t="shared" si="15"/>
        <v>90</v>
      </c>
      <c r="O39" s="26">
        <v>0</v>
      </c>
      <c r="P39" s="26">
        <v>0</v>
      </c>
      <c r="Q39" s="26">
        <v>0</v>
      </c>
      <c r="R39" s="26">
        <v>0</v>
      </c>
      <c r="S39" s="26">
        <v>30</v>
      </c>
      <c r="T39" s="26">
        <f t="shared" si="16"/>
        <v>30</v>
      </c>
      <c r="U39" s="26">
        <v>30</v>
      </c>
      <c r="V39" s="35">
        <f t="shared" si="4"/>
        <v>150</v>
      </c>
      <c r="W39" s="28" t="s">
        <v>504</v>
      </c>
      <c r="X39" s="118">
        <v>150</v>
      </c>
      <c r="Y39" s="118"/>
      <c r="Z39" s="1" t="s">
        <v>532</v>
      </c>
      <c r="AA39" s="11" t="s">
        <v>838</v>
      </c>
      <c r="AB39" s="11" t="s">
        <v>839</v>
      </c>
      <c r="AC39" s="11" t="s">
        <v>823</v>
      </c>
      <c r="AD39" s="11" t="s">
        <v>640</v>
      </c>
      <c r="AE39" s="53"/>
    </row>
    <row r="40" spans="1:31" s="54" customFormat="1" ht="318.75" customHeight="1" x14ac:dyDescent="0.2">
      <c r="A40" s="197"/>
      <c r="B40" s="3" t="s">
        <v>840</v>
      </c>
      <c r="C40" s="11" t="s">
        <v>841</v>
      </c>
      <c r="D40" s="1" t="s">
        <v>511</v>
      </c>
      <c r="E40" s="1" t="s">
        <v>446</v>
      </c>
      <c r="F40" s="26">
        <v>5</v>
      </c>
      <c r="G40" s="1" t="s">
        <v>502</v>
      </c>
      <c r="H40" s="1" t="s">
        <v>503</v>
      </c>
      <c r="I40" s="26">
        <v>0</v>
      </c>
      <c r="J40" s="26">
        <v>0</v>
      </c>
      <c r="K40" s="26">
        <v>0</v>
      </c>
      <c r="L40" s="26">
        <v>0</v>
      </c>
      <c r="M40" s="26">
        <f>50+20+25+30+5+9+37.5</f>
        <v>176.5</v>
      </c>
      <c r="N40" s="26">
        <f t="shared" si="15"/>
        <v>176.5</v>
      </c>
      <c r="O40" s="26">
        <v>0</v>
      </c>
      <c r="P40" s="26">
        <v>0</v>
      </c>
      <c r="Q40" s="26">
        <v>0</v>
      </c>
      <c r="R40" s="26">
        <v>0</v>
      </c>
      <c r="S40" s="26">
        <f>50+20+10+20+2.5+3</f>
        <v>105.5</v>
      </c>
      <c r="T40" s="26">
        <f t="shared" si="16"/>
        <v>105.5</v>
      </c>
      <c r="U40" s="26">
        <f>50+20+10+2.5+30+3+40</f>
        <v>155.5</v>
      </c>
      <c r="V40" s="35">
        <f>N40+T40+U40</f>
        <v>437.5</v>
      </c>
      <c r="W40" s="28" t="s">
        <v>504</v>
      </c>
      <c r="X40" s="118">
        <v>437.505</v>
      </c>
      <c r="Y40" s="118"/>
      <c r="Z40" s="1" t="s">
        <v>532</v>
      </c>
      <c r="AA40" s="11" t="s">
        <v>842</v>
      </c>
      <c r="AB40" s="11" t="s">
        <v>843</v>
      </c>
      <c r="AC40" s="11" t="s">
        <v>823</v>
      </c>
      <c r="AD40" s="11" t="s">
        <v>640</v>
      </c>
      <c r="AE40" s="53"/>
    </row>
    <row r="41" spans="1:31" s="54" customFormat="1" ht="123" customHeight="1" x14ac:dyDescent="0.2">
      <c r="A41" s="197"/>
      <c r="B41" s="3" t="s">
        <v>844</v>
      </c>
      <c r="C41" s="11" t="s">
        <v>845</v>
      </c>
      <c r="D41" s="1" t="s">
        <v>846</v>
      </c>
      <c r="E41" s="1" t="s">
        <v>446</v>
      </c>
      <c r="F41" s="26">
        <v>72582.240000000005</v>
      </c>
      <c r="G41" s="1" t="s">
        <v>502</v>
      </c>
      <c r="H41" s="1" t="s">
        <v>503</v>
      </c>
      <c r="I41" s="26">
        <v>0</v>
      </c>
      <c r="J41" s="26">
        <v>0</v>
      </c>
      <c r="K41" s="26">
        <v>404.85</v>
      </c>
      <c r="L41" s="26">
        <v>0</v>
      </c>
      <c r="M41" s="26">
        <v>174.89</v>
      </c>
      <c r="N41" s="26">
        <f t="shared" si="15"/>
        <v>579.74</v>
      </c>
      <c r="O41" s="26">
        <v>0</v>
      </c>
      <c r="P41" s="26">
        <v>0</v>
      </c>
      <c r="Q41" s="26">
        <v>0</v>
      </c>
      <c r="R41" s="26">
        <v>0</v>
      </c>
      <c r="S41" s="26">
        <v>0</v>
      </c>
      <c r="T41" s="26">
        <f t="shared" si="16"/>
        <v>0</v>
      </c>
      <c r="U41" s="26">
        <v>0</v>
      </c>
      <c r="V41" s="35">
        <f t="shared" si="4"/>
        <v>579.74</v>
      </c>
      <c r="W41" s="28" t="s">
        <v>504</v>
      </c>
      <c r="X41" s="133">
        <v>73162</v>
      </c>
      <c r="Y41" s="134"/>
      <c r="Z41" s="1" t="s">
        <v>446</v>
      </c>
      <c r="AA41" s="11" t="s">
        <v>847</v>
      </c>
      <c r="AB41" s="11" t="s">
        <v>848</v>
      </c>
      <c r="AC41" s="11" t="s">
        <v>665</v>
      </c>
      <c r="AD41" s="11" t="s">
        <v>640</v>
      </c>
      <c r="AE41" s="53"/>
    </row>
    <row r="42" spans="1:31" s="54" customFormat="1" ht="180.75" customHeight="1" x14ac:dyDescent="0.2">
      <c r="A42" s="197"/>
      <c r="B42" s="3" t="s">
        <v>849</v>
      </c>
      <c r="C42" s="11" t="s">
        <v>850</v>
      </c>
      <c r="D42" s="1" t="s">
        <v>846</v>
      </c>
      <c r="E42" s="1" t="s">
        <v>446</v>
      </c>
      <c r="F42" s="26">
        <v>4130</v>
      </c>
      <c r="G42" s="1" t="s">
        <v>683</v>
      </c>
      <c r="H42" s="1" t="s">
        <v>503</v>
      </c>
      <c r="I42" s="26">
        <v>0</v>
      </c>
      <c r="J42" s="26">
        <v>0</v>
      </c>
      <c r="K42" s="26">
        <v>0</v>
      </c>
      <c r="L42" s="26">
        <v>0</v>
      </c>
      <c r="M42" s="26">
        <v>590</v>
      </c>
      <c r="N42" s="26">
        <f t="shared" si="15"/>
        <v>590</v>
      </c>
      <c r="O42" s="26">
        <v>0</v>
      </c>
      <c r="P42" s="26">
        <v>0</v>
      </c>
      <c r="Q42" s="26">
        <v>0</v>
      </c>
      <c r="R42" s="26">
        <v>0</v>
      </c>
      <c r="S42" s="26">
        <v>590</v>
      </c>
      <c r="T42" s="26">
        <f t="shared" si="16"/>
        <v>590</v>
      </c>
      <c r="U42" s="26">
        <v>590</v>
      </c>
      <c r="V42" s="35">
        <f t="shared" si="4"/>
        <v>1770</v>
      </c>
      <c r="W42" s="28" t="s">
        <v>504</v>
      </c>
      <c r="X42" s="118">
        <v>5900</v>
      </c>
      <c r="Y42" s="118"/>
      <c r="Z42" s="1" t="s">
        <v>532</v>
      </c>
      <c r="AA42" s="11" t="s">
        <v>851</v>
      </c>
      <c r="AB42" s="11" t="s">
        <v>504</v>
      </c>
      <c r="AC42" s="11" t="s">
        <v>665</v>
      </c>
      <c r="AD42" s="11" t="s">
        <v>640</v>
      </c>
      <c r="AE42" s="53"/>
    </row>
    <row r="43" spans="1:31" s="54" customFormat="1" ht="72" customHeight="1" x14ac:dyDescent="0.2">
      <c r="A43" s="197"/>
      <c r="B43" s="3" t="s">
        <v>852</v>
      </c>
      <c r="C43" s="11" t="s">
        <v>853</v>
      </c>
      <c r="D43" s="1" t="s">
        <v>846</v>
      </c>
      <c r="E43" s="1" t="s">
        <v>446</v>
      </c>
      <c r="F43" s="26" t="s">
        <v>504</v>
      </c>
      <c r="G43" s="1" t="s">
        <v>683</v>
      </c>
      <c r="H43" s="1" t="s">
        <v>503</v>
      </c>
      <c r="I43" s="26">
        <v>0</v>
      </c>
      <c r="J43" s="26">
        <v>0</v>
      </c>
      <c r="K43" s="26">
        <v>0</v>
      </c>
      <c r="L43" s="26">
        <v>0</v>
      </c>
      <c r="M43" s="26">
        <v>0</v>
      </c>
      <c r="N43" s="26">
        <f t="shared" si="15"/>
        <v>0</v>
      </c>
      <c r="O43" s="26">
        <v>0</v>
      </c>
      <c r="P43" s="26">
        <v>0</v>
      </c>
      <c r="Q43" s="26">
        <v>1912.5</v>
      </c>
      <c r="R43" s="26">
        <v>0</v>
      </c>
      <c r="S43" s="26">
        <v>587.5</v>
      </c>
      <c r="T43" s="26">
        <f t="shared" si="16"/>
        <v>2500</v>
      </c>
      <c r="U43" s="26">
        <v>2500</v>
      </c>
      <c r="V43" s="35">
        <f t="shared" si="4"/>
        <v>5000</v>
      </c>
      <c r="W43" s="28">
        <v>5000</v>
      </c>
      <c r="X43" s="118">
        <v>10000</v>
      </c>
      <c r="Y43" s="118"/>
      <c r="Z43" s="1" t="s">
        <v>446</v>
      </c>
      <c r="AA43" s="11" t="s">
        <v>854</v>
      </c>
      <c r="AB43" s="11" t="s">
        <v>855</v>
      </c>
      <c r="AC43" s="11" t="s">
        <v>665</v>
      </c>
      <c r="AD43" s="11" t="s">
        <v>640</v>
      </c>
      <c r="AE43" s="53"/>
    </row>
    <row r="44" spans="1:31" s="54" customFormat="1" ht="78" customHeight="1" x14ac:dyDescent="0.2">
      <c r="A44" s="197"/>
      <c r="B44" s="3" t="s">
        <v>856</v>
      </c>
      <c r="C44" s="11" t="s">
        <v>857</v>
      </c>
      <c r="D44" s="1" t="s">
        <v>858</v>
      </c>
      <c r="E44" s="1" t="s">
        <v>446</v>
      </c>
      <c r="F44" s="26">
        <v>650.20000000000005</v>
      </c>
      <c r="G44" s="1" t="s">
        <v>683</v>
      </c>
      <c r="H44" s="1" t="s">
        <v>503</v>
      </c>
      <c r="I44" s="26">
        <v>0</v>
      </c>
      <c r="J44" s="26">
        <v>0</v>
      </c>
      <c r="K44" s="26">
        <v>1189.43</v>
      </c>
      <c r="L44" s="26">
        <v>0</v>
      </c>
      <c r="M44" s="26">
        <v>327.7</v>
      </c>
      <c r="N44" s="26">
        <f t="shared" si="15"/>
        <v>1517.13</v>
      </c>
      <c r="O44" s="26">
        <v>0</v>
      </c>
      <c r="P44" s="26">
        <v>0</v>
      </c>
      <c r="Q44" s="26">
        <v>0</v>
      </c>
      <c r="R44" s="26">
        <v>0</v>
      </c>
      <c r="S44" s="26">
        <v>0</v>
      </c>
      <c r="T44" s="26">
        <f t="shared" si="16"/>
        <v>0</v>
      </c>
      <c r="U44" s="26">
        <v>0</v>
      </c>
      <c r="V44" s="35">
        <f t="shared" si="4"/>
        <v>1517.13</v>
      </c>
      <c r="W44" s="28" t="s">
        <v>504</v>
      </c>
      <c r="X44" s="118">
        <v>2167</v>
      </c>
      <c r="Y44" s="118"/>
      <c r="Z44" s="1" t="s">
        <v>446</v>
      </c>
      <c r="AA44" s="11" t="s">
        <v>859</v>
      </c>
      <c r="AB44" s="11" t="s">
        <v>860</v>
      </c>
      <c r="AC44" s="11" t="s">
        <v>665</v>
      </c>
      <c r="AD44" s="11" t="s">
        <v>640</v>
      </c>
      <c r="AE44" s="53"/>
    </row>
    <row r="45" spans="1:31" s="54" customFormat="1" ht="79.5" customHeight="1" x14ac:dyDescent="0.2">
      <c r="A45" s="197"/>
      <c r="B45" s="22" t="s">
        <v>861</v>
      </c>
      <c r="C45" s="11" t="s">
        <v>862</v>
      </c>
      <c r="D45" s="1" t="s">
        <v>858</v>
      </c>
      <c r="E45" s="1" t="s">
        <v>532</v>
      </c>
      <c r="F45" s="26" t="s">
        <v>504</v>
      </c>
      <c r="G45" s="1" t="s">
        <v>683</v>
      </c>
      <c r="H45" s="1" t="s">
        <v>503</v>
      </c>
      <c r="I45" s="26">
        <v>0</v>
      </c>
      <c r="J45" s="26">
        <v>0</v>
      </c>
      <c r="K45" s="26">
        <v>1700</v>
      </c>
      <c r="L45" s="26">
        <v>0</v>
      </c>
      <c r="M45" s="26">
        <v>300</v>
      </c>
      <c r="N45" s="26">
        <f t="shared" si="15"/>
        <v>2000</v>
      </c>
      <c r="O45" s="26">
        <v>0</v>
      </c>
      <c r="P45" s="26">
        <v>0</v>
      </c>
      <c r="Q45" s="26">
        <v>0</v>
      </c>
      <c r="R45" s="26">
        <v>0</v>
      </c>
      <c r="S45" s="26">
        <v>0</v>
      </c>
      <c r="T45" s="26">
        <f t="shared" si="16"/>
        <v>0</v>
      </c>
      <c r="U45" s="26">
        <v>0</v>
      </c>
      <c r="V45" s="35">
        <f t="shared" si="4"/>
        <v>2000</v>
      </c>
      <c r="W45" s="28" t="s">
        <v>504</v>
      </c>
      <c r="X45" s="118">
        <v>2000</v>
      </c>
      <c r="Y45" s="118"/>
      <c r="Z45" s="1" t="s">
        <v>446</v>
      </c>
      <c r="AA45" s="11" t="s">
        <v>863</v>
      </c>
      <c r="AB45" s="11" t="s">
        <v>864</v>
      </c>
      <c r="AC45" s="11" t="s">
        <v>665</v>
      </c>
      <c r="AD45" s="11" t="s">
        <v>640</v>
      </c>
      <c r="AE45" s="53"/>
    </row>
    <row r="46" spans="1:31" s="54" customFormat="1" ht="159.75" customHeight="1" x14ac:dyDescent="0.2">
      <c r="A46" s="197"/>
      <c r="B46" s="3" t="s">
        <v>865</v>
      </c>
      <c r="C46" s="11" t="s">
        <v>460</v>
      </c>
      <c r="D46" s="1" t="s">
        <v>858</v>
      </c>
      <c r="E46" s="1" t="s">
        <v>532</v>
      </c>
      <c r="F46" s="26" t="s">
        <v>504</v>
      </c>
      <c r="G46" s="1" t="s">
        <v>683</v>
      </c>
      <c r="H46" s="1" t="s">
        <v>503</v>
      </c>
      <c r="I46" s="26">
        <v>0</v>
      </c>
      <c r="J46" s="26">
        <v>0</v>
      </c>
      <c r="K46" s="26">
        <v>850</v>
      </c>
      <c r="L46" s="26">
        <v>0</v>
      </c>
      <c r="M46" s="26">
        <v>150</v>
      </c>
      <c r="N46" s="26">
        <f t="shared" si="15"/>
        <v>1000</v>
      </c>
      <c r="O46" s="26">
        <v>0</v>
      </c>
      <c r="P46" s="26">
        <v>0</v>
      </c>
      <c r="Q46" s="26">
        <v>850</v>
      </c>
      <c r="R46" s="26">
        <v>0</v>
      </c>
      <c r="S46" s="26">
        <v>150</v>
      </c>
      <c r="T46" s="26">
        <f t="shared" si="16"/>
        <v>1000</v>
      </c>
      <c r="U46" s="26">
        <v>0</v>
      </c>
      <c r="V46" s="35">
        <f t="shared" si="4"/>
        <v>2000</v>
      </c>
      <c r="W46" s="28" t="s">
        <v>504</v>
      </c>
      <c r="X46" s="118">
        <v>2000</v>
      </c>
      <c r="Y46" s="118"/>
      <c r="Z46" s="1" t="s">
        <v>446</v>
      </c>
      <c r="AA46" s="11" t="s">
        <v>866</v>
      </c>
      <c r="AB46" s="11" t="s">
        <v>864</v>
      </c>
      <c r="AC46" s="11" t="s">
        <v>665</v>
      </c>
      <c r="AD46" s="11" t="s">
        <v>640</v>
      </c>
      <c r="AE46" s="53"/>
    </row>
    <row r="47" spans="1:31" s="54" customFormat="1" ht="75.75" customHeight="1" x14ac:dyDescent="0.2">
      <c r="A47" s="197"/>
      <c r="B47" s="3" t="s">
        <v>867</v>
      </c>
      <c r="C47" s="11" t="s">
        <v>868</v>
      </c>
      <c r="D47" s="1" t="s">
        <v>858</v>
      </c>
      <c r="E47" s="1" t="s">
        <v>532</v>
      </c>
      <c r="F47" s="26">
        <v>0</v>
      </c>
      <c r="G47" s="1" t="s">
        <v>683</v>
      </c>
      <c r="H47" s="1" t="s">
        <v>503</v>
      </c>
      <c r="I47" s="26">
        <v>0</v>
      </c>
      <c r="J47" s="26">
        <v>0</v>
      </c>
      <c r="K47" s="26">
        <v>0</v>
      </c>
      <c r="L47" s="26">
        <v>0</v>
      </c>
      <c r="M47" s="26">
        <v>0</v>
      </c>
      <c r="N47" s="26">
        <f t="shared" si="15"/>
        <v>0</v>
      </c>
      <c r="O47" s="26">
        <v>0</v>
      </c>
      <c r="P47" s="26">
        <v>0</v>
      </c>
      <c r="Q47" s="26">
        <v>425</v>
      </c>
      <c r="R47" s="26">
        <v>0</v>
      </c>
      <c r="S47" s="26">
        <v>75</v>
      </c>
      <c r="T47" s="26">
        <f t="shared" si="16"/>
        <v>500</v>
      </c>
      <c r="U47" s="26">
        <v>1500</v>
      </c>
      <c r="V47" s="35">
        <f t="shared" si="4"/>
        <v>2000</v>
      </c>
      <c r="W47" s="28" t="s">
        <v>504</v>
      </c>
      <c r="X47" s="118">
        <v>2000</v>
      </c>
      <c r="Y47" s="118"/>
      <c r="Z47" s="1" t="s">
        <v>446</v>
      </c>
      <c r="AA47" s="11" t="s">
        <v>869</v>
      </c>
      <c r="AB47" s="11" t="s">
        <v>870</v>
      </c>
      <c r="AC47" s="11" t="s">
        <v>665</v>
      </c>
      <c r="AD47" s="11" t="s">
        <v>640</v>
      </c>
      <c r="AE47" s="53"/>
    </row>
    <row r="48" spans="1:31" s="54" customFormat="1" ht="224.25" customHeight="1" x14ac:dyDescent="0.2">
      <c r="A48" s="197"/>
      <c r="B48" s="3" t="s">
        <v>871</v>
      </c>
      <c r="C48" s="11" t="s">
        <v>872</v>
      </c>
      <c r="D48" s="1" t="s">
        <v>858</v>
      </c>
      <c r="E48" s="1" t="s">
        <v>446</v>
      </c>
      <c r="F48" s="26" t="s">
        <v>504</v>
      </c>
      <c r="G48" s="1" t="s">
        <v>683</v>
      </c>
      <c r="H48" s="1" t="s">
        <v>503</v>
      </c>
      <c r="I48" s="26">
        <v>0</v>
      </c>
      <c r="J48" s="26">
        <v>0</v>
      </c>
      <c r="K48" s="26">
        <v>1445</v>
      </c>
      <c r="L48" s="26">
        <v>0</v>
      </c>
      <c r="M48" s="26">
        <v>255</v>
      </c>
      <c r="N48" s="26">
        <f t="shared" si="15"/>
        <v>1700</v>
      </c>
      <c r="O48" s="26">
        <v>0</v>
      </c>
      <c r="P48" s="26">
        <v>0</v>
      </c>
      <c r="Q48" s="26">
        <v>1126.2</v>
      </c>
      <c r="R48" s="26">
        <v>0</v>
      </c>
      <c r="S48" s="26">
        <v>198.75</v>
      </c>
      <c r="T48" s="26">
        <f t="shared" si="16"/>
        <v>1324.95</v>
      </c>
      <c r="U48" s="26">
        <v>1325</v>
      </c>
      <c r="V48" s="35">
        <f t="shared" si="4"/>
        <v>4349.95</v>
      </c>
      <c r="W48" s="28">
        <f>X48-V48</f>
        <v>2650.05</v>
      </c>
      <c r="X48" s="118">
        <v>7000</v>
      </c>
      <c r="Y48" s="118"/>
      <c r="Z48" s="1" t="s">
        <v>446</v>
      </c>
      <c r="AA48" s="11" t="s">
        <v>873</v>
      </c>
      <c r="AB48" s="11" t="s">
        <v>874</v>
      </c>
      <c r="AC48" s="11" t="s">
        <v>665</v>
      </c>
      <c r="AD48" s="11" t="s">
        <v>640</v>
      </c>
      <c r="AE48" s="53"/>
    </row>
    <row r="49" spans="1:31" s="54" customFormat="1" ht="56.1" customHeight="1" x14ac:dyDescent="0.2">
      <c r="A49" s="197"/>
      <c r="B49" s="3" t="s">
        <v>875</v>
      </c>
      <c r="C49" s="11" t="s">
        <v>876</v>
      </c>
      <c r="D49" s="1" t="s">
        <v>858</v>
      </c>
      <c r="E49" s="1" t="s">
        <v>532</v>
      </c>
      <c r="F49" s="26">
        <v>0</v>
      </c>
      <c r="G49" s="1" t="s">
        <v>683</v>
      </c>
      <c r="H49" s="1" t="s">
        <v>503</v>
      </c>
      <c r="I49" s="26">
        <v>0</v>
      </c>
      <c r="J49" s="26">
        <v>0</v>
      </c>
      <c r="K49" s="26">
        <v>0</v>
      </c>
      <c r="L49" s="26">
        <v>0</v>
      </c>
      <c r="M49" s="26">
        <v>0</v>
      </c>
      <c r="N49" s="26">
        <f t="shared" si="15"/>
        <v>0</v>
      </c>
      <c r="O49" s="26">
        <v>0</v>
      </c>
      <c r="P49" s="26">
        <v>0</v>
      </c>
      <c r="Q49" s="26">
        <v>1260</v>
      </c>
      <c r="R49" s="26">
        <v>0</v>
      </c>
      <c r="S49" s="26">
        <v>540</v>
      </c>
      <c r="T49" s="26">
        <f t="shared" si="16"/>
        <v>1800</v>
      </c>
      <c r="U49" s="26">
        <v>5200</v>
      </c>
      <c r="V49" s="35">
        <f t="shared" si="4"/>
        <v>7000</v>
      </c>
      <c r="W49" s="28" t="s">
        <v>503</v>
      </c>
      <c r="X49" s="118">
        <v>7000</v>
      </c>
      <c r="Y49" s="118"/>
      <c r="Z49" s="1" t="s">
        <v>446</v>
      </c>
      <c r="AA49" s="11" t="s">
        <v>877</v>
      </c>
      <c r="AB49" s="11" t="s">
        <v>878</v>
      </c>
      <c r="AC49" s="11" t="s">
        <v>665</v>
      </c>
      <c r="AD49" s="11" t="s">
        <v>640</v>
      </c>
      <c r="AE49" s="53"/>
    </row>
    <row r="50" spans="1:31" s="54" customFormat="1" ht="54" x14ac:dyDescent="0.2">
      <c r="A50" s="197"/>
      <c r="B50" s="3" t="s">
        <v>509</v>
      </c>
      <c r="C50" s="11" t="s">
        <v>510</v>
      </c>
      <c r="D50" s="1" t="s">
        <v>511</v>
      </c>
      <c r="E50" s="1" t="s">
        <v>446</v>
      </c>
      <c r="F50" s="26">
        <v>4877.0004100000006</v>
      </c>
      <c r="G50" s="1" t="s">
        <v>502</v>
      </c>
      <c r="H50" s="1" t="s">
        <v>527</v>
      </c>
      <c r="I50" s="26">
        <v>0</v>
      </c>
      <c r="J50" s="26">
        <v>0</v>
      </c>
      <c r="K50" s="26">
        <v>0</v>
      </c>
      <c r="L50" s="26">
        <v>0</v>
      </c>
      <c r="M50" s="26">
        <v>500</v>
      </c>
      <c r="N50" s="26">
        <f t="shared" ref="N50" si="17">SUM(I50:M50)</f>
        <v>500</v>
      </c>
      <c r="O50" s="26">
        <v>0</v>
      </c>
      <c r="P50" s="26">
        <v>0</v>
      </c>
      <c r="Q50" s="26">
        <v>0</v>
      </c>
      <c r="R50" s="26">
        <v>0</v>
      </c>
      <c r="S50" s="26">
        <v>0</v>
      </c>
      <c r="T50" s="26">
        <f t="shared" ref="T50:T51" si="18">SUM(O50:S50)</f>
        <v>0</v>
      </c>
      <c r="U50" s="26">
        <v>0</v>
      </c>
      <c r="V50" s="35">
        <f t="shared" si="4"/>
        <v>500</v>
      </c>
      <c r="W50" s="28" t="s">
        <v>504</v>
      </c>
      <c r="X50" s="118">
        <v>5377</v>
      </c>
      <c r="Y50" s="118"/>
      <c r="Z50" s="1" t="s">
        <v>446</v>
      </c>
      <c r="AA50" s="11" t="s">
        <v>879</v>
      </c>
      <c r="AB50" s="11" t="s">
        <v>880</v>
      </c>
      <c r="AC50" s="11" t="s">
        <v>513</v>
      </c>
      <c r="AD50" s="11" t="s">
        <v>640</v>
      </c>
      <c r="AE50" s="53"/>
    </row>
    <row r="51" spans="1:31" s="54" customFormat="1" ht="67.5" x14ac:dyDescent="0.2">
      <c r="A51" s="197"/>
      <c r="B51" s="3" t="s">
        <v>634</v>
      </c>
      <c r="C51" s="11" t="s">
        <v>635</v>
      </c>
      <c r="D51" s="1" t="s">
        <v>858</v>
      </c>
      <c r="E51" s="1" t="s">
        <v>532</v>
      </c>
      <c r="F51" s="26">
        <v>0</v>
      </c>
      <c r="G51" s="1" t="s">
        <v>683</v>
      </c>
      <c r="H51" s="1" t="s">
        <v>527</v>
      </c>
      <c r="I51" s="26">
        <v>0</v>
      </c>
      <c r="J51" s="26">
        <v>0</v>
      </c>
      <c r="K51" s="26">
        <v>106.25</v>
      </c>
      <c r="L51" s="26">
        <v>0</v>
      </c>
      <c r="M51" s="26">
        <v>18.75</v>
      </c>
      <c r="N51" s="26">
        <f t="shared" ref="N51" si="19">SUM(I51:M51)</f>
        <v>125</v>
      </c>
      <c r="O51" s="26">
        <v>0</v>
      </c>
      <c r="P51" s="26">
        <v>0</v>
      </c>
      <c r="Q51" s="26">
        <v>0</v>
      </c>
      <c r="R51" s="26">
        <v>0</v>
      </c>
      <c r="S51" s="26">
        <v>0</v>
      </c>
      <c r="T51" s="26">
        <f t="shared" si="18"/>
        <v>0</v>
      </c>
      <c r="U51" s="26">
        <v>0</v>
      </c>
      <c r="V51" s="35">
        <f t="shared" si="4"/>
        <v>125</v>
      </c>
      <c r="W51" s="28" t="s">
        <v>504</v>
      </c>
      <c r="X51" s="118">
        <v>125</v>
      </c>
      <c r="Y51" s="118"/>
      <c r="Z51" s="1" t="s">
        <v>446</v>
      </c>
      <c r="AA51" s="11" t="s">
        <v>881</v>
      </c>
      <c r="AB51" s="11" t="s">
        <v>636</v>
      </c>
      <c r="AC51" s="11" t="s">
        <v>882</v>
      </c>
      <c r="AD51" s="11" t="s">
        <v>640</v>
      </c>
      <c r="AE51" s="53"/>
    </row>
    <row r="52" spans="1:31" ht="17.45" customHeight="1" x14ac:dyDescent="0.2">
      <c r="A52" s="197"/>
      <c r="B52" s="130" t="s">
        <v>883</v>
      </c>
      <c r="C52" s="132"/>
      <c r="D52" s="43" t="s">
        <v>884</v>
      </c>
      <c r="E52" s="44" t="s">
        <v>504</v>
      </c>
      <c r="F52" s="45">
        <f>SUM(F53:F56)</f>
        <v>0</v>
      </c>
      <c r="G52" s="44" t="s">
        <v>504</v>
      </c>
      <c r="H52" s="43"/>
      <c r="I52" s="45">
        <f>SUM(I53:I56)</f>
        <v>14</v>
      </c>
      <c r="J52" s="45">
        <f t="shared" ref="J52:M52" si="20">SUM(J53:J56)</f>
        <v>0</v>
      </c>
      <c r="K52" s="45">
        <f t="shared" si="20"/>
        <v>0</v>
      </c>
      <c r="L52" s="45">
        <f t="shared" si="20"/>
        <v>0</v>
      </c>
      <c r="M52" s="45">
        <f t="shared" si="20"/>
        <v>0</v>
      </c>
      <c r="N52" s="45">
        <f>SUM(I52:M52)</f>
        <v>14</v>
      </c>
      <c r="O52" s="45">
        <f>SUM(O53:O56)</f>
        <v>21</v>
      </c>
      <c r="P52" s="45">
        <f t="shared" ref="P52:S52" si="21">SUM(P53:P56)</f>
        <v>0</v>
      </c>
      <c r="Q52" s="45">
        <f t="shared" si="21"/>
        <v>0</v>
      </c>
      <c r="R52" s="45">
        <f t="shared" si="21"/>
        <v>0</v>
      </c>
      <c r="S52" s="45">
        <f t="shared" si="21"/>
        <v>0</v>
      </c>
      <c r="T52" s="45">
        <f>SUM(O52:S52)</f>
        <v>21</v>
      </c>
      <c r="U52" s="45">
        <f>SUM(U53:U56)</f>
        <v>89</v>
      </c>
      <c r="V52" s="46">
        <f t="shared" si="4"/>
        <v>124</v>
      </c>
      <c r="W52" s="47">
        <f>SUM(W55:W56)</f>
        <v>1328</v>
      </c>
      <c r="X52" s="154" t="s">
        <v>504</v>
      </c>
      <c r="Y52" s="155"/>
      <c r="Z52" s="44" t="s">
        <v>504</v>
      </c>
      <c r="AA52" s="44" t="s">
        <v>504</v>
      </c>
      <c r="AB52" s="44" t="s">
        <v>504</v>
      </c>
      <c r="AC52" s="44" t="s">
        <v>504</v>
      </c>
      <c r="AD52" s="44" t="s">
        <v>504</v>
      </c>
      <c r="AE52" s="15"/>
    </row>
    <row r="53" spans="1:31" s="54" customFormat="1" ht="54" hidden="1" x14ac:dyDescent="0.2">
      <c r="A53" s="197"/>
      <c r="B53" s="3" t="s">
        <v>885</v>
      </c>
      <c r="C53" s="11" t="s">
        <v>886</v>
      </c>
      <c r="D53" s="1" t="s">
        <v>887</v>
      </c>
      <c r="E53" s="1" t="s">
        <v>532</v>
      </c>
      <c r="F53" s="26">
        <v>0</v>
      </c>
      <c r="G53" s="1" t="s">
        <v>683</v>
      </c>
      <c r="H53" s="1"/>
      <c r="I53" s="26">
        <v>0</v>
      </c>
      <c r="J53" s="26">
        <v>0</v>
      </c>
      <c r="K53" s="26">
        <v>0</v>
      </c>
      <c r="L53" s="26">
        <v>0</v>
      </c>
      <c r="M53" s="26">
        <v>0</v>
      </c>
      <c r="N53" s="26">
        <f>SUM(I53:M53)</f>
        <v>0</v>
      </c>
      <c r="O53" s="26"/>
      <c r="P53" s="26"/>
      <c r="Q53" s="26"/>
      <c r="R53" s="26"/>
      <c r="S53" s="26"/>
      <c r="T53" s="26">
        <f>SUM(O53:S53)</f>
        <v>0</v>
      </c>
      <c r="U53" s="26"/>
      <c r="V53" s="35">
        <f t="shared" si="4"/>
        <v>0</v>
      </c>
      <c r="W53" s="28" t="s">
        <v>503</v>
      </c>
      <c r="X53" s="118">
        <v>1800</v>
      </c>
      <c r="Y53" s="118"/>
      <c r="Z53" s="1" t="s">
        <v>446</v>
      </c>
      <c r="AA53" s="11" t="s">
        <v>888</v>
      </c>
      <c r="AB53" s="11" t="s">
        <v>889</v>
      </c>
      <c r="AC53" s="11" t="s">
        <v>450</v>
      </c>
      <c r="AD53" s="11" t="s">
        <v>890</v>
      </c>
      <c r="AE53" s="53"/>
    </row>
    <row r="54" spans="1:31" s="54" customFormat="1" ht="54.75" hidden="1" customHeight="1" x14ac:dyDescent="0.2">
      <c r="A54" s="197"/>
      <c r="B54" s="3" t="s">
        <v>891</v>
      </c>
      <c r="C54" s="11" t="s">
        <v>892</v>
      </c>
      <c r="D54" s="1" t="s">
        <v>887</v>
      </c>
      <c r="E54" s="1" t="s">
        <v>532</v>
      </c>
      <c r="F54" s="26"/>
      <c r="G54" s="1" t="s">
        <v>683</v>
      </c>
      <c r="H54" s="1"/>
      <c r="I54" s="26"/>
      <c r="J54" s="26"/>
      <c r="K54" s="26"/>
      <c r="L54" s="26"/>
      <c r="M54" s="26"/>
      <c r="N54" s="26">
        <f t="shared" ref="N54:N56" si="22">SUM(I54:M54)</f>
        <v>0</v>
      </c>
      <c r="O54" s="26"/>
      <c r="P54" s="26"/>
      <c r="Q54" s="26"/>
      <c r="R54" s="26"/>
      <c r="S54" s="26"/>
      <c r="T54" s="26">
        <f t="shared" ref="T54:T56" si="23">SUM(O54:S54)</f>
        <v>0</v>
      </c>
      <c r="U54" s="26"/>
      <c r="V54" s="35">
        <f t="shared" si="4"/>
        <v>0</v>
      </c>
      <c r="W54" s="28" t="s">
        <v>503</v>
      </c>
      <c r="X54" s="118">
        <v>2400</v>
      </c>
      <c r="Y54" s="118"/>
      <c r="Z54" s="1" t="s">
        <v>446</v>
      </c>
      <c r="AA54" s="11" t="s">
        <v>888</v>
      </c>
      <c r="AB54" s="11" t="s">
        <v>889</v>
      </c>
      <c r="AC54" s="11" t="s">
        <v>450</v>
      </c>
      <c r="AD54" s="11" t="s">
        <v>890</v>
      </c>
      <c r="AE54" s="53"/>
    </row>
    <row r="55" spans="1:31" s="54" customFormat="1" ht="38.450000000000003" customHeight="1" x14ac:dyDescent="0.2">
      <c r="A55" s="197"/>
      <c r="B55" s="3" t="s">
        <v>893</v>
      </c>
      <c r="C55" s="11" t="s">
        <v>894</v>
      </c>
      <c r="D55" s="1" t="s">
        <v>887</v>
      </c>
      <c r="E55" s="1" t="s">
        <v>532</v>
      </c>
      <c r="F55" s="26">
        <v>0</v>
      </c>
      <c r="G55" s="1" t="s">
        <v>683</v>
      </c>
      <c r="H55" s="1" t="s">
        <v>503</v>
      </c>
      <c r="I55" s="26">
        <v>0</v>
      </c>
      <c r="J55" s="26">
        <v>0</v>
      </c>
      <c r="K55" s="26">
        <v>0</v>
      </c>
      <c r="L55" s="26">
        <v>0</v>
      </c>
      <c r="M55" s="26">
        <v>0</v>
      </c>
      <c r="N55" s="26">
        <f t="shared" si="22"/>
        <v>0</v>
      </c>
      <c r="O55" s="26">
        <v>0</v>
      </c>
      <c r="P55" s="26">
        <v>0</v>
      </c>
      <c r="Q55" s="26">
        <v>0</v>
      </c>
      <c r="R55" s="26">
        <v>0</v>
      </c>
      <c r="S55" s="26">
        <v>0</v>
      </c>
      <c r="T55" s="26">
        <f t="shared" si="23"/>
        <v>0</v>
      </c>
      <c r="U55" s="26">
        <v>60</v>
      </c>
      <c r="V55" s="35">
        <f t="shared" si="4"/>
        <v>60</v>
      </c>
      <c r="W55" s="28">
        <v>1140</v>
      </c>
      <c r="X55" s="118">
        <v>1200</v>
      </c>
      <c r="Y55" s="118"/>
      <c r="Z55" s="1" t="s">
        <v>446</v>
      </c>
      <c r="AA55" s="11" t="s">
        <v>888</v>
      </c>
      <c r="AB55" s="11" t="s">
        <v>895</v>
      </c>
      <c r="AC55" s="11" t="s">
        <v>450</v>
      </c>
      <c r="AD55" s="11" t="s">
        <v>890</v>
      </c>
      <c r="AE55" s="53"/>
    </row>
    <row r="56" spans="1:31" s="54" customFormat="1" ht="138" customHeight="1" x14ac:dyDescent="0.2">
      <c r="A56" s="197"/>
      <c r="B56" s="3" t="s">
        <v>896</v>
      </c>
      <c r="C56" s="11" t="s">
        <v>897</v>
      </c>
      <c r="D56" s="1" t="s">
        <v>898</v>
      </c>
      <c r="E56" s="1" t="s">
        <v>446</v>
      </c>
      <c r="F56" s="26">
        <v>0</v>
      </c>
      <c r="G56" s="1" t="s">
        <v>683</v>
      </c>
      <c r="H56" s="1" t="s">
        <v>503</v>
      </c>
      <c r="I56" s="26">
        <v>14</v>
      </c>
      <c r="J56" s="26">
        <v>0</v>
      </c>
      <c r="K56" s="26">
        <v>0</v>
      </c>
      <c r="L56" s="26">
        <v>0</v>
      </c>
      <c r="M56" s="26">
        <v>0</v>
      </c>
      <c r="N56" s="26">
        <f t="shared" si="22"/>
        <v>14</v>
      </c>
      <c r="O56" s="26">
        <v>21</v>
      </c>
      <c r="P56" s="26">
        <v>0</v>
      </c>
      <c r="Q56" s="26">
        <v>0</v>
      </c>
      <c r="R56" s="26">
        <v>0</v>
      </c>
      <c r="S56" s="26">
        <v>0</v>
      </c>
      <c r="T56" s="26">
        <f t="shared" si="23"/>
        <v>21</v>
      </c>
      <c r="U56" s="26">
        <v>29</v>
      </c>
      <c r="V56" s="35">
        <f t="shared" si="4"/>
        <v>64</v>
      </c>
      <c r="W56" s="28">
        <v>188</v>
      </c>
      <c r="X56" s="118">
        <v>252</v>
      </c>
      <c r="Y56" s="118"/>
      <c r="Z56" s="1" t="s">
        <v>547</v>
      </c>
      <c r="AA56" s="11" t="s">
        <v>553</v>
      </c>
      <c r="AB56" s="11" t="s">
        <v>899</v>
      </c>
      <c r="AC56" s="11" t="s">
        <v>890</v>
      </c>
      <c r="AD56" s="11" t="s">
        <v>463</v>
      </c>
      <c r="AE56" s="53"/>
    </row>
    <row r="57" spans="1:31" s="60" customFormat="1" ht="23.25" customHeight="1" x14ac:dyDescent="0.2">
      <c r="A57" s="187"/>
      <c r="B57" s="138" t="s">
        <v>900</v>
      </c>
      <c r="C57" s="140"/>
      <c r="D57" s="55" t="s">
        <v>901</v>
      </c>
      <c r="E57" s="56" t="s">
        <v>504</v>
      </c>
      <c r="F57" s="57">
        <f>F58+F79+F81</f>
        <v>17172.108260000001</v>
      </c>
      <c r="G57" s="56" t="s">
        <v>504</v>
      </c>
      <c r="H57" s="55"/>
      <c r="I57" s="57">
        <f>I58+I79+I81</f>
        <v>2204.7239999999997</v>
      </c>
      <c r="J57" s="57">
        <f>J58+J79+J81</f>
        <v>11320.80825</v>
      </c>
      <c r="K57" s="57">
        <f>K58+K79+K81</f>
        <v>179.90799999999999</v>
      </c>
      <c r="L57" s="57">
        <f>L58+L79+L81</f>
        <v>0</v>
      </c>
      <c r="M57" s="57">
        <f>M58+M79+M81</f>
        <v>0</v>
      </c>
      <c r="N57" s="57">
        <f>SUM(I57:M57)</f>
        <v>13705.44025</v>
      </c>
      <c r="O57" s="57">
        <f>O58+O79+O81</f>
        <v>3417.3165100000015</v>
      </c>
      <c r="P57" s="57">
        <f>P58+P79+P81</f>
        <v>2190.0639799999999</v>
      </c>
      <c r="Q57" s="57">
        <f t="shared" ref="Q57:S57" si="24">Q58+Q79+Q81</f>
        <v>0</v>
      </c>
      <c r="R57" s="57">
        <f t="shared" si="24"/>
        <v>0</v>
      </c>
      <c r="S57" s="57">
        <f t="shared" si="24"/>
        <v>0</v>
      </c>
      <c r="T57" s="57">
        <f>SUM(O57:S57)</f>
        <v>5607.3804900000014</v>
      </c>
      <c r="U57" s="57">
        <f>U58+U79+U81</f>
        <v>8083.85</v>
      </c>
      <c r="V57" s="57">
        <f t="shared" si="4"/>
        <v>27396.670740000001</v>
      </c>
      <c r="W57" s="58">
        <f>SUM(W58+W79+W81)</f>
        <v>19607.77</v>
      </c>
      <c r="X57" s="188" t="s">
        <v>504</v>
      </c>
      <c r="Y57" s="189"/>
      <c r="Z57" s="56" t="s">
        <v>504</v>
      </c>
      <c r="AA57" s="56" t="s">
        <v>504</v>
      </c>
      <c r="AB57" s="56" t="s">
        <v>504</v>
      </c>
      <c r="AC57" s="56" t="s">
        <v>504</v>
      </c>
      <c r="AD57" s="56" t="s">
        <v>504</v>
      </c>
      <c r="AE57" s="59"/>
    </row>
    <row r="58" spans="1:31" s="60" customFormat="1" ht="21.75" customHeight="1" x14ac:dyDescent="0.2">
      <c r="A58" s="187"/>
      <c r="B58" s="130" t="s">
        <v>902</v>
      </c>
      <c r="C58" s="132"/>
      <c r="D58" s="43" t="s">
        <v>903</v>
      </c>
      <c r="E58" s="44" t="s">
        <v>504</v>
      </c>
      <c r="F58" s="45">
        <f>SUM(F59:F78)</f>
        <v>17172.108260000001</v>
      </c>
      <c r="G58" s="44" t="s">
        <v>504</v>
      </c>
      <c r="H58" s="43"/>
      <c r="I58" s="45">
        <f>SUM(I59:I78)</f>
        <v>2204.7239999999997</v>
      </c>
      <c r="J58" s="45">
        <f>SUM(J59:J78)</f>
        <v>11320.80825</v>
      </c>
      <c r="K58" s="45">
        <f>SUM(K59:K78)</f>
        <v>179.90799999999999</v>
      </c>
      <c r="L58" s="45">
        <f>SUM(L59:L78)</f>
        <v>0</v>
      </c>
      <c r="M58" s="45">
        <f>SUM(M59:M78)</f>
        <v>0</v>
      </c>
      <c r="N58" s="45">
        <f>SUM(I58:M58)</f>
        <v>13705.44025</v>
      </c>
      <c r="O58" s="45">
        <f>SUM(O59:O78)</f>
        <v>3367.3165100000015</v>
      </c>
      <c r="P58" s="45">
        <f t="shared" ref="P58:S58" si="25">SUM(P59:P78)</f>
        <v>2190.0639799999999</v>
      </c>
      <c r="Q58" s="45">
        <f t="shared" si="25"/>
        <v>0</v>
      </c>
      <c r="R58" s="45">
        <f t="shared" si="25"/>
        <v>0</v>
      </c>
      <c r="S58" s="45">
        <f t="shared" si="25"/>
        <v>0</v>
      </c>
      <c r="T58" s="45">
        <f>SUM(O58:S58)</f>
        <v>5557.3804900000014</v>
      </c>
      <c r="U58" s="45">
        <f>SUM(U59:U78)</f>
        <v>8033.85</v>
      </c>
      <c r="V58" s="46">
        <f t="shared" si="4"/>
        <v>27296.670740000001</v>
      </c>
      <c r="W58" s="47">
        <f>SUM(W59:W78)</f>
        <v>19467.77</v>
      </c>
      <c r="X58" s="154" t="s">
        <v>504</v>
      </c>
      <c r="Y58" s="155"/>
      <c r="Z58" s="44" t="s">
        <v>504</v>
      </c>
      <c r="AA58" s="44" t="s">
        <v>504</v>
      </c>
      <c r="AB58" s="44" t="s">
        <v>504</v>
      </c>
      <c r="AC58" s="44" t="s">
        <v>504</v>
      </c>
      <c r="AD58" s="44" t="s">
        <v>504</v>
      </c>
      <c r="AE58" s="59"/>
    </row>
    <row r="59" spans="1:31" s="54" customFormat="1" ht="76.5" customHeight="1" x14ac:dyDescent="0.2">
      <c r="A59" s="187"/>
      <c r="B59" s="4" t="s">
        <v>585</v>
      </c>
      <c r="C59" s="11" t="s">
        <v>904</v>
      </c>
      <c r="D59" s="1" t="s">
        <v>905</v>
      </c>
      <c r="E59" s="1" t="s">
        <v>446</v>
      </c>
      <c r="F59" s="26">
        <v>1478.87</v>
      </c>
      <c r="G59" s="1" t="s">
        <v>502</v>
      </c>
      <c r="H59" s="1" t="s">
        <v>503</v>
      </c>
      <c r="I59" s="26">
        <v>388.33699999999999</v>
      </c>
      <c r="J59" s="26">
        <v>2517.7069999999999</v>
      </c>
      <c r="K59" s="26">
        <v>0</v>
      </c>
      <c r="L59" s="26">
        <v>0</v>
      </c>
      <c r="M59" s="26">
        <v>0</v>
      </c>
      <c r="N59" s="26">
        <f>SUM(I59:M59)</f>
        <v>2906.0439999999999</v>
      </c>
      <c r="O59" s="26">
        <f>X59-F59-N59</f>
        <v>1201.9260000000004</v>
      </c>
      <c r="P59" s="26">
        <v>0</v>
      </c>
      <c r="Q59" s="26">
        <v>0</v>
      </c>
      <c r="R59" s="26">
        <v>0</v>
      </c>
      <c r="S59" s="26">
        <v>0</v>
      </c>
      <c r="T59" s="26">
        <f>SUM(O59:S59)</f>
        <v>1201.9260000000004</v>
      </c>
      <c r="U59" s="26">
        <v>0</v>
      </c>
      <c r="V59" s="35">
        <f t="shared" si="4"/>
        <v>4107.97</v>
      </c>
      <c r="W59" s="28" t="s">
        <v>504</v>
      </c>
      <c r="X59" s="120">
        <v>5586.84</v>
      </c>
      <c r="Y59" s="120"/>
      <c r="Z59" s="1" t="s">
        <v>532</v>
      </c>
      <c r="AA59" s="11" t="s">
        <v>906</v>
      </c>
      <c r="AB59" s="11" t="s">
        <v>907</v>
      </c>
      <c r="AC59" s="11" t="s">
        <v>505</v>
      </c>
      <c r="AD59" s="11" t="s">
        <v>908</v>
      </c>
      <c r="AE59" s="53"/>
    </row>
    <row r="60" spans="1:31" s="54" customFormat="1" ht="81" x14ac:dyDescent="0.2">
      <c r="A60" s="187"/>
      <c r="B60" s="4" t="s">
        <v>588</v>
      </c>
      <c r="C60" s="11" t="s">
        <v>909</v>
      </c>
      <c r="D60" s="1" t="s">
        <v>905</v>
      </c>
      <c r="E60" s="1" t="s">
        <v>446</v>
      </c>
      <c r="F60" s="26">
        <v>0</v>
      </c>
      <c r="G60" s="1" t="s">
        <v>502</v>
      </c>
      <c r="H60" s="1" t="s">
        <v>503</v>
      </c>
      <c r="I60" s="26">
        <v>0</v>
      </c>
      <c r="J60" s="26">
        <v>0</v>
      </c>
      <c r="K60" s="26">
        <v>0</v>
      </c>
      <c r="L60" s="26">
        <v>0</v>
      </c>
      <c r="M60" s="26">
        <v>0</v>
      </c>
      <c r="N60" s="26">
        <f t="shared" ref="N60:N77" si="26">SUM(I60:M60)</f>
        <v>0</v>
      </c>
      <c r="O60" s="26">
        <v>60</v>
      </c>
      <c r="P60" s="26">
        <v>0</v>
      </c>
      <c r="Q60" s="26">
        <v>0</v>
      </c>
      <c r="R60" s="26">
        <v>0</v>
      </c>
      <c r="S60" s="26">
        <v>0</v>
      </c>
      <c r="T60" s="26">
        <f t="shared" ref="T60:T78" si="27">SUM(O60:S60)</f>
        <v>60</v>
      </c>
      <c r="U60" s="26">
        <v>1040</v>
      </c>
      <c r="V60" s="35">
        <f t="shared" si="4"/>
        <v>1100</v>
      </c>
      <c r="W60" s="28">
        <v>3700</v>
      </c>
      <c r="X60" s="120">
        <v>4800</v>
      </c>
      <c r="Y60" s="120"/>
      <c r="Z60" s="1" t="s">
        <v>547</v>
      </c>
      <c r="AA60" s="11" t="s">
        <v>910</v>
      </c>
      <c r="AB60" s="11" t="s">
        <v>907</v>
      </c>
      <c r="AC60" s="11" t="s">
        <v>505</v>
      </c>
      <c r="AD60" s="11" t="s">
        <v>646</v>
      </c>
      <c r="AE60" s="53"/>
    </row>
    <row r="61" spans="1:31" s="54" customFormat="1" ht="81" x14ac:dyDescent="0.2">
      <c r="A61" s="187"/>
      <c r="B61" s="4" t="s">
        <v>589</v>
      </c>
      <c r="C61" s="11" t="s">
        <v>911</v>
      </c>
      <c r="D61" s="1" t="s">
        <v>905</v>
      </c>
      <c r="E61" s="1" t="s">
        <v>532</v>
      </c>
      <c r="F61" s="26">
        <v>0</v>
      </c>
      <c r="G61" s="1" t="s">
        <v>502</v>
      </c>
      <c r="H61" s="1" t="s">
        <v>503</v>
      </c>
      <c r="I61" s="26">
        <v>0</v>
      </c>
      <c r="J61" s="26">
        <v>0</v>
      </c>
      <c r="K61" s="26">
        <v>0</v>
      </c>
      <c r="L61" s="26">
        <v>0</v>
      </c>
      <c r="M61" s="26">
        <v>0</v>
      </c>
      <c r="N61" s="26">
        <f t="shared" si="26"/>
        <v>0</v>
      </c>
      <c r="O61" s="26">
        <v>0</v>
      </c>
      <c r="P61" s="26">
        <v>0</v>
      </c>
      <c r="Q61" s="26">
        <v>0</v>
      </c>
      <c r="R61" s="26">
        <v>0</v>
      </c>
      <c r="S61" s="26">
        <v>0</v>
      </c>
      <c r="T61" s="26">
        <f t="shared" si="27"/>
        <v>0</v>
      </c>
      <c r="U61" s="26">
        <v>60</v>
      </c>
      <c r="V61" s="35">
        <f t="shared" si="4"/>
        <v>60</v>
      </c>
      <c r="W61" s="28">
        <v>4740</v>
      </c>
      <c r="X61" s="120">
        <v>4800</v>
      </c>
      <c r="Y61" s="120"/>
      <c r="Z61" s="1" t="s">
        <v>547</v>
      </c>
      <c r="AA61" s="11" t="s">
        <v>912</v>
      </c>
      <c r="AB61" s="11" t="s">
        <v>907</v>
      </c>
      <c r="AC61" s="11" t="s">
        <v>505</v>
      </c>
      <c r="AD61" s="11" t="s">
        <v>913</v>
      </c>
      <c r="AE61" s="53"/>
    </row>
    <row r="62" spans="1:31" s="54" customFormat="1" ht="54" hidden="1" x14ac:dyDescent="0.2">
      <c r="A62" s="187"/>
      <c r="B62" s="4" t="s">
        <v>590</v>
      </c>
      <c r="C62" s="11" t="s">
        <v>914</v>
      </c>
      <c r="D62" s="1" t="s">
        <v>905</v>
      </c>
      <c r="E62" s="1" t="s">
        <v>532</v>
      </c>
      <c r="F62" s="26"/>
      <c r="G62" s="1" t="s">
        <v>683</v>
      </c>
      <c r="H62" s="1" t="s">
        <v>503</v>
      </c>
      <c r="I62" s="26"/>
      <c r="J62" s="26"/>
      <c r="K62" s="26"/>
      <c r="L62" s="26"/>
      <c r="M62" s="26"/>
      <c r="N62" s="26">
        <f t="shared" si="26"/>
        <v>0</v>
      </c>
      <c r="O62" s="26"/>
      <c r="P62" s="26"/>
      <c r="Q62" s="26"/>
      <c r="R62" s="26"/>
      <c r="S62" s="26"/>
      <c r="T62" s="26">
        <f t="shared" si="27"/>
        <v>0</v>
      </c>
      <c r="U62" s="26"/>
      <c r="V62" s="35">
        <f t="shared" si="4"/>
        <v>0</v>
      </c>
      <c r="W62" s="28" t="s">
        <v>503</v>
      </c>
      <c r="X62" s="120">
        <v>4800</v>
      </c>
      <c r="Y62" s="120"/>
      <c r="Z62" s="1" t="s">
        <v>532</v>
      </c>
      <c r="AA62" s="11" t="s">
        <v>912</v>
      </c>
      <c r="AB62" s="11" t="s">
        <v>907</v>
      </c>
      <c r="AC62" s="11" t="s">
        <v>505</v>
      </c>
      <c r="AD62" s="11" t="s">
        <v>915</v>
      </c>
      <c r="AE62" s="53"/>
    </row>
    <row r="63" spans="1:31" s="54" customFormat="1" ht="38.450000000000003" hidden="1" customHeight="1" x14ac:dyDescent="0.2">
      <c r="A63" s="187"/>
      <c r="B63" s="4" t="s">
        <v>596</v>
      </c>
      <c r="C63" s="11" t="s">
        <v>916</v>
      </c>
      <c r="D63" s="1" t="s">
        <v>905</v>
      </c>
      <c r="E63" s="1" t="s">
        <v>532</v>
      </c>
      <c r="F63" s="26"/>
      <c r="G63" s="1" t="s">
        <v>683</v>
      </c>
      <c r="H63" s="1" t="s">
        <v>503</v>
      </c>
      <c r="I63" s="26"/>
      <c r="J63" s="26"/>
      <c r="K63" s="26"/>
      <c r="L63" s="26"/>
      <c r="M63" s="26"/>
      <c r="N63" s="26">
        <f t="shared" si="26"/>
        <v>0</v>
      </c>
      <c r="O63" s="26"/>
      <c r="P63" s="26"/>
      <c r="Q63" s="26"/>
      <c r="R63" s="26"/>
      <c r="S63" s="26"/>
      <c r="T63" s="26">
        <f t="shared" si="27"/>
        <v>0</v>
      </c>
      <c r="U63" s="26"/>
      <c r="V63" s="35">
        <f t="shared" si="4"/>
        <v>0</v>
      </c>
      <c r="W63" s="28" t="s">
        <v>503</v>
      </c>
      <c r="X63" s="120">
        <v>4800</v>
      </c>
      <c r="Y63" s="120"/>
      <c r="Z63" s="1" t="s">
        <v>532</v>
      </c>
      <c r="AA63" s="11" t="s">
        <v>912</v>
      </c>
      <c r="AB63" s="11" t="s">
        <v>907</v>
      </c>
      <c r="AC63" s="11" t="s">
        <v>505</v>
      </c>
      <c r="AD63" s="11" t="s">
        <v>917</v>
      </c>
      <c r="AE63" s="53"/>
    </row>
    <row r="64" spans="1:31" s="54" customFormat="1" ht="62.25" customHeight="1" x14ac:dyDescent="0.2">
      <c r="A64" s="187"/>
      <c r="B64" s="4" t="s">
        <v>597</v>
      </c>
      <c r="C64" s="11" t="s">
        <v>918</v>
      </c>
      <c r="D64" s="1" t="s">
        <v>905</v>
      </c>
      <c r="E64" s="1" t="s">
        <v>532</v>
      </c>
      <c r="F64" s="26">
        <v>0</v>
      </c>
      <c r="G64" s="1" t="s">
        <v>502</v>
      </c>
      <c r="H64" s="1" t="s">
        <v>503</v>
      </c>
      <c r="I64" s="26">
        <v>0</v>
      </c>
      <c r="J64" s="26">
        <v>0</v>
      </c>
      <c r="K64" s="26">
        <v>0</v>
      </c>
      <c r="L64" s="26">
        <v>0</v>
      </c>
      <c r="M64" s="26">
        <v>0</v>
      </c>
      <c r="N64" s="26">
        <f t="shared" si="26"/>
        <v>0</v>
      </c>
      <c r="O64" s="26">
        <v>300</v>
      </c>
      <c r="P64" s="26">
        <v>0</v>
      </c>
      <c r="Q64" s="26">
        <v>0</v>
      </c>
      <c r="R64" s="26">
        <v>0</v>
      </c>
      <c r="S64" s="26">
        <v>0</v>
      </c>
      <c r="T64" s="26">
        <f t="shared" si="27"/>
        <v>300</v>
      </c>
      <c r="U64" s="26">
        <v>300</v>
      </c>
      <c r="V64" s="35">
        <f t="shared" si="4"/>
        <v>600</v>
      </c>
      <c r="W64" s="28">
        <v>3000</v>
      </c>
      <c r="X64" s="120">
        <v>3600</v>
      </c>
      <c r="Y64" s="120"/>
      <c r="Z64" s="1" t="s">
        <v>532</v>
      </c>
      <c r="AA64" s="11" t="s">
        <v>919</v>
      </c>
      <c r="AB64" s="11" t="s">
        <v>920</v>
      </c>
      <c r="AC64" s="11" t="s">
        <v>921</v>
      </c>
      <c r="AD64" s="11" t="s">
        <v>922</v>
      </c>
      <c r="AE64" s="53"/>
    </row>
    <row r="65" spans="1:31" s="54" customFormat="1" ht="11.25" hidden="1" customHeight="1" x14ac:dyDescent="0.2">
      <c r="A65" s="187"/>
      <c r="B65" s="4" t="s">
        <v>598</v>
      </c>
      <c r="C65" s="11" t="s">
        <v>923</v>
      </c>
      <c r="D65" s="1" t="s">
        <v>905</v>
      </c>
      <c r="E65" s="1" t="s">
        <v>532</v>
      </c>
      <c r="F65" s="26"/>
      <c r="G65" s="1" t="s">
        <v>683</v>
      </c>
      <c r="H65" s="1" t="s">
        <v>503</v>
      </c>
      <c r="I65" s="26"/>
      <c r="J65" s="26"/>
      <c r="K65" s="26"/>
      <c r="L65" s="26"/>
      <c r="M65" s="26"/>
      <c r="N65" s="26">
        <f t="shared" si="26"/>
        <v>0</v>
      </c>
      <c r="O65" s="26"/>
      <c r="P65" s="26"/>
      <c r="Q65" s="26"/>
      <c r="R65" s="26"/>
      <c r="S65" s="26"/>
      <c r="T65" s="26">
        <f t="shared" si="27"/>
        <v>0</v>
      </c>
      <c r="U65" s="26"/>
      <c r="V65" s="35">
        <f t="shared" si="4"/>
        <v>0</v>
      </c>
      <c r="W65" s="28" t="s">
        <v>503</v>
      </c>
      <c r="X65" s="120">
        <v>4800</v>
      </c>
      <c r="Y65" s="120"/>
      <c r="Z65" s="1" t="s">
        <v>532</v>
      </c>
      <c r="AA65" s="11" t="s">
        <v>924</v>
      </c>
      <c r="AB65" s="11" t="s">
        <v>925</v>
      </c>
      <c r="AC65" s="11" t="s">
        <v>505</v>
      </c>
      <c r="AD65" s="11" t="s">
        <v>917</v>
      </c>
      <c r="AE65" s="53"/>
    </row>
    <row r="66" spans="1:31" s="54" customFormat="1" ht="175.5" customHeight="1" x14ac:dyDescent="0.2">
      <c r="A66" s="187"/>
      <c r="B66" s="4" t="s">
        <v>599</v>
      </c>
      <c r="C66" s="11" t="s">
        <v>465</v>
      </c>
      <c r="D66" s="1" t="s">
        <v>508</v>
      </c>
      <c r="E66" s="1" t="s">
        <v>446</v>
      </c>
      <c r="F66" s="26">
        <v>440</v>
      </c>
      <c r="G66" s="1" t="s">
        <v>502</v>
      </c>
      <c r="H66" s="1" t="s">
        <v>503</v>
      </c>
      <c r="I66" s="26">
        <v>9.9649999999999999</v>
      </c>
      <c r="J66" s="26">
        <v>0</v>
      </c>
      <c r="K66" s="26">
        <v>0</v>
      </c>
      <c r="L66" s="26">
        <v>0</v>
      </c>
      <c r="M66" s="54">
        <v>0</v>
      </c>
      <c r="N66" s="26">
        <f t="shared" si="26"/>
        <v>9.9649999999999999</v>
      </c>
      <c r="O66" s="26">
        <v>300</v>
      </c>
      <c r="P66" s="26">
        <v>0</v>
      </c>
      <c r="Q66" s="26">
        <v>0</v>
      </c>
      <c r="R66" s="26">
        <v>0</v>
      </c>
      <c r="S66" s="26">
        <v>0</v>
      </c>
      <c r="T66" s="26">
        <f t="shared" si="27"/>
        <v>300</v>
      </c>
      <c r="U66" s="26">
        <v>2000</v>
      </c>
      <c r="V66" s="35">
        <f t="shared" si="4"/>
        <v>2309.9650000000001</v>
      </c>
      <c r="W66" s="28">
        <v>3947.77</v>
      </c>
      <c r="X66" s="120">
        <f>6256.826</f>
        <v>6256.826</v>
      </c>
      <c r="Y66" s="120"/>
      <c r="Z66" s="1" t="s">
        <v>532</v>
      </c>
      <c r="AA66" s="11" t="s">
        <v>926</v>
      </c>
      <c r="AB66" s="11" t="s">
        <v>927</v>
      </c>
      <c r="AC66" s="11" t="s">
        <v>505</v>
      </c>
      <c r="AD66" s="11" t="s">
        <v>647</v>
      </c>
      <c r="AE66" s="53"/>
    </row>
    <row r="67" spans="1:31" s="54" customFormat="1" ht="141" customHeight="1" x14ac:dyDescent="0.2">
      <c r="A67" s="187"/>
      <c r="B67" s="4" t="s">
        <v>600</v>
      </c>
      <c r="C67" s="11" t="s">
        <v>928</v>
      </c>
      <c r="D67" s="1" t="s">
        <v>508</v>
      </c>
      <c r="E67" s="1" t="s">
        <v>446</v>
      </c>
      <c r="F67" s="26">
        <v>5.7595999999999998</v>
      </c>
      <c r="G67" s="1" t="s">
        <v>502</v>
      </c>
      <c r="H67" s="1" t="s">
        <v>503</v>
      </c>
      <c r="I67" s="26">
        <v>5.76</v>
      </c>
      <c r="J67" s="26">
        <v>0</v>
      </c>
      <c r="K67" s="26">
        <v>0</v>
      </c>
      <c r="L67" s="26">
        <v>0</v>
      </c>
      <c r="M67" s="61">
        <v>0</v>
      </c>
      <c r="N67" s="26">
        <f>SUM(I67:M67)</f>
        <v>5.76</v>
      </c>
      <c r="O67" s="26">
        <v>51.79157</v>
      </c>
      <c r="P67" s="26">
        <v>226.35379</v>
      </c>
      <c r="Q67" s="26">
        <v>0</v>
      </c>
      <c r="R67" s="26">
        <v>0</v>
      </c>
      <c r="S67" s="26">
        <v>0</v>
      </c>
      <c r="T67" s="26">
        <f>SUM(O67:S67)</f>
        <v>278.14535999999998</v>
      </c>
      <c r="U67" s="26">
        <v>153.85</v>
      </c>
      <c r="V67" s="35">
        <f t="shared" si="4"/>
        <v>437.75536</v>
      </c>
      <c r="W67" s="28" t="s">
        <v>504</v>
      </c>
      <c r="X67" s="120">
        <v>432</v>
      </c>
      <c r="Y67" s="120"/>
      <c r="Z67" s="1" t="s">
        <v>446</v>
      </c>
      <c r="AA67" s="11" t="s">
        <v>929</v>
      </c>
      <c r="AB67" s="11" t="s">
        <v>930</v>
      </c>
      <c r="AC67" s="11" t="s">
        <v>505</v>
      </c>
      <c r="AD67" s="11" t="s">
        <v>648</v>
      </c>
      <c r="AE67" s="53"/>
    </row>
    <row r="68" spans="1:31" s="54" customFormat="1" ht="93.75" customHeight="1" x14ac:dyDescent="0.2">
      <c r="A68" s="187"/>
      <c r="B68" s="4" t="s">
        <v>601</v>
      </c>
      <c r="C68" s="11" t="s">
        <v>931</v>
      </c>
      <c r="D68" s="1" t="s">
        <v>508</v>
      </c>
      <c r="E68" s="1" t="s">
        <v>532</v>
      </c>
      <c r="F68" s="26">
        <v>0</v>
      </c>
      <c r="G68" s="1" t="s">
        <v>683</v>
      </c>
      <c r="H68" s="1" t="s">
        <v>503</v>
      </c>
      <c r="I68" s="26">
        <v>0</v>
      </c>
      <c r="J68" s="26">
        <v>0</v>
      </c>
      <c r="K68" s="26">
        <v>0</v>
      </c>
      <c r="L68" s="26">
        <v>0</v>
      </c>
      <c r="M68" s="26">
        <v>0</v>
      </c>
      <c r="N68" s="26">
        <f t="shared" si="26"/>
        <v>0</v>
      </c>
      <c r="O68" s="26">
        <v>0</v>
      </c>
      <c r="P68" s="26">
        <v>0</v>
      </c>
      <c r="Q68" s="26">
        <v>0</v>
      </c>
      <c r="R68" s="26">
        <v>0</v>
      </c>
      <c r="S68" s="26">
        <v>0</v>
      </c>
      <c r="T68" s="26">
        <f t="shared" si="27"/>
        <v>0</v>
      </c>
      <c r="U68" s="26">
        <v>400</v>
      </c>
      <c r="V68" s="35">
        <f t="shared" si="4"/>
        <v>400</v>
      </c>
      <c r="W68" s="28">
        <v>800</v>
      </c>
      <c r="X68" s="120">
        <v>1200</v>
      </c>
      <c r="Y68" s="120"/>
      <c r="Z68" s="1" t="s">
        <v>532</v>
      </c>
      <c r="AA68" s="11" t="s">
        <v>932</v>
      </c>
      <c r="AB68" s="11" t="s">
        <v>506</v>
      </c>
      <c r="AC68" s="11" t="s">
        <v>921</v>
      </c>
      <c r="AD68" s="11" t="s">
        <v>648</v>
      </c>
      <c r="AE68" s="53"/>
    </row>
    <row r="69" spans="1:31" s="54" customFormat="1" ht="89.25" customHeight="1" x14ac:dyDescent="0.2">
      <c r="A69" s="187"/>
      <c r="B69" s="4" t="s">
        <v>603</v>
      </c>
      <c r="C69" s="11" t="s">
        <v>933</v>
      </c>
      <c r="D69" s="1" t="s">
        <v>508</v>
      </c>
      <c r="E69" s="1" t="s">
        <v>532</v>
      </c>
      <c r="F69" s="26">
        <v>86.614000000000004</v>
      </c>
      <c r="G69" s="1" t="s">
        <v>502</v>
      </c>
      <c r="H69" s="1" t="s">
        <v>503</v>
      </c>
      <c r="I69" s="26">
        <v>0</v>
      </c>
      <c r="J69" s="26">
        <v>0</v>
      </c>
      <c r="K69" s="26">
        <v>0</v>
      </c>
      <c r="L69" s="26">
        <v>0</v>
      </c>
      <c r="M69" s="26">
        <v>0</v>
      </c>
      <c r="N69" s="26">
        <f t="shared" si="26"/>
        <v>0</v>
      </c>
      <c r="O69" s="26">
        <v>250</v>
      </c>
      <c r="P69" s="26">
        <v>0</v>
      </c>
      <c r="Q69" s="26">
        <v>0</v>
      </c>
      <c r="R69" s="26">
        <v>0</v>
      </c>
      <c r="S69" s="26">
        <v>0</v>
      </c>
      <c r="T69" s="26">
        <f t="shared" si="27"/>
        <v>250</v>
      </c>
      <c r="U69" s="26">
        <v>250</v>
      </c>
      <c r="V69" s="35">
        <f t="shared" si="4"/>
        <v>500</v>
      </c>
      <c r="W69" s="28">
        <v>3100</v>
      </c>
      <c r="X69" s="120">
        <v>3600</v>
      </c>
      <c r="Y69" s="120"/>
      <c r="Z69" s="1" t="s">
        <v>532</v>
      </c>
      <c r="AA69" s="11" t="s">
        <v>934</v>
      </c>
      <c r="AB69" s="11" t="s">
        <v>935</v>
      </c>
      <c r="AC69" s="11" t="s">
        <v>544</v>
      </c>
      <c r="AD69" s="11" t="s">
        <v>936</v>
      </c>
      <c r="AE69" s="53"/>
    </row>
    <row r="70" spans="1:31" s="54" customFormat="1" ht="201.75" customHeight="1" x14ac:dyDescent="0.2">
      <c r="A70" s="187"/>
      <c r="B70" s="4" t="s">
        <v>604</v>
      </c>
      <c r="C70" s="11" t="s">
        <v>937</v>
      </c>
      <c r="D70" s="1" t="s">
        <v>501</v>
      </c>
      <c r="E70" s="1" t="s">
        <v>446</v>
      </c>
      <c r="F70" s="26">
        <v>8.4700000000000006</v>
      </c>
      <c r="G70" s="1" t="s">
        <v>502</v>
      </c>
      <c r="H70" s="1" t="s">
        <v>503</v>
      </c>
      <c r="I70" s="26">
        <v>29.85</v>
      </c>
      <c r="J70" s="26">
        <v>268.65699999999998</v>
      </c>
      <c r="K70" s="26">
        <v>0</v>
      </c>
      <c r="L70" s="26">
        <v>0</v>
      </c>
      <c r="M70" s="26">
        <v>0</v>
      </c>
      <c r="N70" s="26">
        <f t="shared" si="26"/>
        <v>298.50700000000001</v>
      </c>
      <c r="O70" s="26">
        <v>121.81100000000001</v>
      </c>
      <c r="P70" s="26">
        <v>1096.299</v>
      </c>
      <c r="Q70" s="26">
        <v>0</v>
      </c>
      <c r="R70" s="26">
        <v>0</v>
      </c>
      <c r="S70" s="26">
        <v>0</v>
      </c>
      <c r="T70" s="26">
        <f t="shared" si="27"/>
        <v>1218.1099999999999</v>
      </c>
      <c r="U70" s="26">
        <v>0</v>
      </c>
      <c r="V70" s="35">
        <f>F70+N70+T70+U70</f>
        <v>1525.087</v>
      </c>
      <c r="W70" s="28" t="s">
        <v>504</v>
      </c>
      <c r="X70" s="120">
        <f>V70</f>
        <v>1525.087</v>
      </c>
      <c r="Y70" s="120"/>
      <c r="Z70" s="1" t="s">
        <v>532</v>
      </c>
      <c r="AA70" s="11" t="s">
        <v>938</v>
      </c>
      <c r="AB70" s="11" t="s">
        <v>939</v>
      </c>
      <c r="AC70" s="11" t="s">
        <v>505</v>
      </c>
      <c r="AD70" s="11" t="s">
        <v>940</v>
      </c>
      <c r="AE70" s="53"/>
    </row>
    <row r="71" spans="1:31" s="54" customFormat="1" ht="199.5" customHeight="1" x14ac:dyDescent="0.2">
      <c r="A71" s="187"/>
      <c r="B71" s="4" t="s">
        <v>605</v>
      </c>
      <c r="C71" s="11" t="s">
        <v>941</v>
      </c>
      <c r="D71" s="1" t="s">
        <v>501</v>
      </c>
      <c r="E71" s="1" t="s">
        <v>446</v>
      </c>
      <c r="F71" s="26">
        <v>11.4345</v>
      </c>
      <c r="G71" s="1" t="s">
        <v>502</v>
      </c>
      <c r="H71" s="1" t="s">
        <v>503</v>
      </c>
      <c r="I71" s="26">
        <v>23.71</v>
      </c>
      <c r="J71" s="26">
        <v>213.38325</v>
      </c>
      <c r="K71" s="26">
        <v>0</v>
      </c>
      <c r="L71" s="26">
        <v>0</v>
      </c>
      <c r="M71" s="26">
        <v>0</v>
      </c>
      <c r="N71" s="26">
        <f t="shared" si="26"/>
        <v>237.09325000000001</v>
      </c>
      <c r="O71" s="26">
        <v>96.379019999999997</v>
      </c>
      <c r="P71" s="26">
        <v>867.41119000000003</v>
      </c>
      <c r="Q71" s="26">
        <v>0</v>
      </c>
      <c r="R71" s="26">
        <v>0</v>
      </c>
      <c r="S71" s="26">
        <v>0</v>
      </c>
      <c r="T71" s="26">
        <f t="shared" si="27"/>
        <v>963.79021</v>
      </c>
      <c r="U71" s="26">
        <v>0</v>
      </c>
      <c r="V71" s="35">
        <f>N71+T71+U71</f>
        <v>1200.88346</v>
      </c>
      <c r="W71" s="28" t="s">
        <v>504</v>
      </c>
      <c r="X71" s="120">
        <v>1212.92221</v>
      </c>
      <c r="Y71" s="120"/>
      <c r="Z71" s="1" t="s">
        <v>446</v>
      </c>
      <c r="AA71" s="11" t="s">
        <v>942</v>
      </c>
      <c r="AB71" s="11" t="s">
        <v>939</v>
      </c>
      <c r="AC71" s="11" t="s">
        <v>505</v>
      </c>
      <c r="AD71" s="11" t="s">
        <v>943</v>
      </c>
      <c r="AE71" s="53"/>
    </row>
    <row r="72" spans="1:31" s="54" customFormat="1" ht="54" customHeight="1" x14ac:dyDescent="0.2">
      <c r="A72" s="187"/>
      <c r="B72" s="4" t="s">
        <v>606</v>
      </c>
      <c r="C72" s="11" t="s">
        <v>944</v>
      </c>
      <c r="D72" s="1" t="s">
        <v>501</v>
      </c>
      <c r="E72" s="1" t="s">
        <v>446</v>
      </c>
      <c r="F72" s="26">
        <v>0</v>
      </c>
      <c r="G72" s="1" t="s">
        <v>502</v>
      </c>
      <c r="H72" s="1" t="s">
        <v>503</v>
      </c>
      <c r="I72" s="26">
        <v>50.578000000000003</v>
      </c>
      <c r="J72" s="26">
        <v>0</v>
      </c>
      <c r="K72" s="26">
        <v>0</v>
      </c>
      <c r="L72" s="26">
        <v>0</v>
      </c>
      <c r="M72" s="26">
        <v>0</v>
      </c>
      <c r="N72" s="26">
        <f t="shared" si="26"/>
        <v>50.578000000000003</v>
      </c>
      <c r="O72" s="26">
        <v>0</v>
      </c>
      <c r="P72" s="26">
        <v>0</v>
      </c>
      <c r="Q72" s="26">
        <v>0</v>
      </c>
      <c r="R72" s="26">
        <v>0</v>
      </c>
      <c r="S72" s="26">
        <v>0</v>
      </c>
      <c r="T72" s="26">
        <f t="shared" si="27"/>
        <v>0</v>
      </c>
      <c r="U72" s="26">
        <v>1895</v>
      </c>
      <c r="V72" s="35">
        <f t="shared" si="4"/>
        <v>1945.578</v>
      </c>
      <c r="W72" s="28" t="s">
        <v>504</v>
      </c>
      <c r="X72" s="120">
        <f>V72</f>
        <v>1945.578</v>
      </c>
      <c r="Y72" s="120"/>
      <c r="Z72" s="1" t="s">
        <v>532</v>
      </c>
      <c r="AA72" s="11" t="s">
        <v>945</v>
      </c>
      <c r="AB72" s="11" t="s">
        <v>939</v>
      </c>
      <c r="AC72" s="11" t="s">
        <v>946</v>
      </c>
      <c r="AD72" s="11" t="s">
        <v>649</v>
      </c>
      <c r="AE72" s="53"/>
    </row>
    <row r="73" spans="1:31" s="54" customFormat="1" ht="60" hidden="1" customHeight="1" x14ac:dyDescent="0.2">
      <c r="A73" s="187"/>
      <c r="B73" s="4" t="s">
        <v>607</v>
      </c>
      <c r="C73" s="11" t="s">
        <v>947</v>
      </c>
      <c r="D73" s="1" t="s">
        <v>501</v>
      </c>
      <c r="E73" s="1" t="s">
        <v>446</v>
      </c>
      <c r="F73" s="26" t="s">
        <v>504</v>
      </c>
      <c r="G73" s="1" t="s">
        <v>683</v>
      </c>
      <c r="H73" s="1" t="s">
        <v>503</v>
      </c>
      <c r="I73" s="26">
        <v>0</v>
      </c>
      <c r="J73" s="26">
        <v>0</v>
      </c>
      <c r="K73" s="26">
        <v>0</v>
      </c>
      <c r="L73" s="26">
        <v>0</v>
      </c>
      <c r="M73" s="26">
        <v>0</v>
      </c>
      <c r="N73" s="26">
        <f t="shared" si="26"/>
        <v>0</v>
      </c>
      <c r="O73" s="26"/>
      <c r="P73" s="26"/>
      <c r="Q73" s="26"/>
      <c r="R73" s="26"/>
      <c r="S73" s="26"/>
      <c r="T73" s="26">
        <f t="shared" si="27"/>
        <v>0</v>
      </c>
      <c r="U73" s="26"/>
      <c r="V73" s="35">
        <f t="shared" si="4"/>
        <v>0</v>
      </c>
      <c r="W73" s="28" t="s">
        <v>504</v>
      </c>
      <c r="X73" s="120">
        <v>1200</v>
      </c>
      <c r="Y73" s="120"/>
      <c r="Z73" s="1" t="s">
        <v>532</v>
      </c>
      <c r="AA73" s="11" t="s">
        <v>948</v>
      </c>
      <c r="AB73" s="11" t="s">
        <v>939</v>
      </c>
      <c r="AC73" s="11" t="s">
        <v>505</v>
      </c>
      <c r="AD73" s="11" t="s">
        <v>949</v>
      </c>
      <c r="AE73" s="53"/>
    </row>
    <row r="74" spans="1:31" s="54" customFormat="1" ht="46.5" hidden="1" customHeight="1" x14ac:dyDescent="0.2">
      <c r="A74" s="187"/>
      <c r="B74" s="4" t="s">
        <v>608</v>
      </c>
      <c r="C74" s="11" t="s">
        <v>950</v>
      </c>
      <c r="D74" s="1" t="s">
        <v>501</v>
      </c>
      <c r="E74" s="1" t="s">
        <v>532</v>
      </c>
      <c r="F74" s="26"/>
      <c r="G74" s="1" t="s">
        <v>683</v>
      </c>
      <c r="H74" s="1" t="s">
        <v>503</v>
      </c>
      <c r="I74" s="26">
        <v>0</v>
      </c>
      <c r="J74" s="26">
        <v>0</v>
      </c>
      <c r="K74" s="26">
        <v>0</v>
      </c>
      <c r="L74" s="26">
        <v>0</v>
      </c>
      <c r="M74" s="26">
        <v>0</v>
      </c>
      <c r="N74" s="26">
        <f t="shared" si="26"/>
        <v>0</v>
      </c>
      <c r="O74" s="26"/>
      <c r="P74" s="26"/>
      <c r="Q74" s="26"/>
      <c r="R74" s="26"/>
      <c r="S74" s="26"/>
      <c r="T74" s="26">
        <f t="shared" si="27"/>
        <v>0</v>
      </c>
      <c r="U74" s="26"/>
      <c r="V74" s="35">
        <f t="shared" si="4"/>
        <v>0</v>
      </c>
      <c r="W74" s="28" t="s">
        <v>504</v>
      </c>
      <c r="X74" s="120">
        <v>1560</v>
      </c>
      <c r="Y74" s="120"/>
      <c r="Z74" s="1" t="s">
        <v>532</v>
      </c>
      <c r="AA74" s="11" t="s">
        <v>951</v>
      </c>
      <c r="AB74" s="11" t="s">
        <v>939</v>
      </c>
      <c r="AC74" s="11" t="s">
        <v>505</v>
      </c>
      <c r="AD74" s="11" t="s">
        <v>952</v>
      </c>
      <c r="AE74" s="53"/>
    </row>
    <row r="75" spans="1:31" s="54" customFormat="1" ht="61.5" customHeight="1" x14ac:dyDescent="0.2">
      <c r="A75" s="187"/>
      <c r="B75" s="4" t="s">
        <v>609</v>
      </c>
      <c r="C75" s="11" t="s">
        <v>953</v>
      </c>
      <c r="D75" s="1" t="s">
        <v>501</v>
      </c>
      <c r="E75" s="1" t="s">
        <v>532</v>
      </c>
      <c r="F75" s="26">
        <v>0</v>
      </c>
      <c r="G75" s="1" t="s">
        <v>683</v>
      </c>
      <c r="H75" s="1" t="s">
        <v>503</v>
      </c>
      <c r="I75" s="26">
        <v>25</v>
      </c>
      <c r="J75" s="26">
        <v>0</v>
      </c>
      <c r="K75" s="26">
        <v>0</v>
      </c>
      <c r="L75" s="26">
        <v>0</v>
      </c>
      <c r="M75" s="26">
        <v>0</v>
      </c>
      <c r="N75" s="26">
        <f t="shared" si="26"/>
        <v>25</v>
      </c>
      <c r="O75" s="26">
        <v>0</v>
      </c>
      <c r="P75" s="26">
        <v>0</v>
      </c>
      <c r="Q75" s="26">
        <v>0</v>
      </c>
      <c r="R75" s="26">
        <v>0</v>
      </c>
      <c r="S75" s="26">
        <v>0</v>
      </c>
      <c r="T75" s="26">
        <f t="shared" si="27"/>
        <v>0</v>
      </c>
      <c r="U75" s="26">
        <v>1875</v>
      </c>
      <c r="V75" s="35">
        <f t="shared" si="4"/>
        <v>1900</v>
      </c>
      <c r="W75" s="28" t="s">
        <v>504</v>
      </c>
      <c r="X75" s="120">
        <v>1900</v>
      </c>
      <c r="Y75" s="120"/>
      <c r="Z75" s="1" t="s">
        <v>532</v>
      </c>
      <c r="AA75" s="11" t="s">
        <v>954</v>
      </c>
      <c r="AB75" s="11" t="s">
        <v>939</v>
      </c>
      <c r="AC75" s="11" t="s">
        <v>946</v>
      </c>
      <c r="AD75" s="11" t="s">
        <v>672</v>
      </c>
      <c r="AE75" s="53"/>
    </row>
    <row r="76" spans="1:31" s="54" customFormat="1" ht="38.25" hidden="1" customHeight="1" x14ac:dyDescent="0.2">
      <c r="A76" s="187"/>
      <c r="B76" s="62" t="s">
        <v>610</v>
      </c>
      <c r="C76" s="11" t="s">
        <v>466</v>
      </c>
      <c r="D76" s="1" t="s">
        <v>501</v>
      </c>
      <c r="E76" s="1" t="s">
        <v>532</v>
      </c>
      <c r="F76" s="26" t="s">
        <v>504</v>
      </c>
      <c r="G76" s="1" t="s">
        <v>683</v>
      </c>
      <c r="H76" s="1" t="s">
        <v>503</v>
      </c>
      <c r="I76" s="26">
        <v>0</v>
      </c>
      <c r="J76" s="26">
        <v>0</v>
      </c>
      <c r="K76" s="26">
        <v>0</v>
      </c>
      <c r="L76" s="26">
        <v>0</v>
      </c>
      <c r="M76" s="26">
        <v>0</v>
      </c>
      <c r="N76" s="26">
        <f t="shared" ref="N76" si="28">SUM(I76:M76)</f>
        <v>0</v>
      </c>
      <c r="O76" s="26">
        <v>0</v>
      </c>
      <c r="P76" s="26">
        <v>0</v>
      </c>
      <c r="Q76" s="26">
        <v>0</v>
      </c>
      <c r="R76" s="26">
        <v>0</v>
      </c>
      <c r="S76" s="26">
        <v>0</v>
      </c>
      <c r="T76" s="26">
        <f>SUM(O76:S76)</f>
        <v>0</v>
      </c>
      <c r="U76" s="26">
        <v>60</v>
      </c>
      <c r="V76" s="35">
        <f t="shared" si="4"/>
        <v>60</v>
      </c>
      <c r="W76" s="28">
        <v>180</v>
      </c>
      <c r="X76" s="120">
        <v>240</v>
      </c>
      <c r="Y76" s="120"/>
      <c r="Z76" s="1" t="s">
        <v>532</v>
      </c>
      <c r="AA76" s="11" t="s">
        <v>955</v>
      </c>
      <c r="AB76" s="11" t="s">
        <v>956</v>
      </c>
      <c r="AC76" s="11" t="s">
        <v>921</v>
      </c>
      <c r="AD76" s="11" t="s">
        <v>957</v>
      </c>
      <c r="AE76" s="53"/>
    </row>
    <row r="77" spans="1:31" s="54" customFormat="1" ht="159" customHeight="1" x14ac:dyDescent="0.2">
      <c r="A77" s="187"/>
      <c r="B77" s="62" t="s">
        <v>522</v>
      </c>
      <c r="C77" s="11" t="s">
        <v>500</v>
      </c>
      <c r="D77" s="1" t="s">
        <v>508</v>
      </c>
      <c r="E77" s="1" t="s">
        <v>446</v>
      </c>
      <c r="F77" s="26">
        <v>6848.69</v>
      </c>
      <c r="G77" s="1" t="s">
        <v>502</v>
      </c>
      <c r="H77" s="1" t="s">
        <v>503</v>
      </c>
      <c r="I77" s="26">
        <v>0</v>
      </c>
      <c r="J77" s="26">
        <v>1485.19</v>
      </c>
      <c r="K77" s="26">
        <v>179.90799999999999</v>
      </c>
      <c r="L77" s="26">
        <v>0</v>
      </c>
      <c r="M77" s="26">
        <v>0</v>
      </c>
      <c r="N77" s="26">
        <f t="shared" si="26"/>
        <v>1665.098</v>
      </c>
      <c r="O77" s="26">
        <f>X77-N77-F77</f>
        <v>-353.36799999999948</v>
      </c>
      <c r="P77" s="26">
        <v>0</v>
      </c>
      <c r="Q77" s="26">
        <v>0</v>
      </c>
      <c r="R77" s="26">
        <v>0</v>
      </c>
      <c r="S77" s="26">
        <v>0</v>
      </c>
      <c r="T77" s="26">
        <f t="shared" si="27"/>
        <v>-353.36799999999948</v>
      </c>
      <c r="U77" s="26">
        <v>0</v>
      </c>
      <c r="V77" s="35">
        <f t="shared" si="4"/>
        <v>1311.7300000000005</v>
      </c>
      <c r="W77" s="28" t="s">
        <v>504</v>
      </c>
      <c r="X77" s="120">
        <v>8160.42</v>
      </c>
      <c r="Y77" s="120"/>
      <c r="Z77" s="1" t="s">
        <v>446</v>
      </c>
      <c r="AA77" s="11" t="s">
        <v>958</v>
      </c>
      <c r="AB77" s="11" t="s">
        <v>959</v>
      </c>
      <c r="AC77" s="11" t="s">
        <v>505</v>
      </c>
      <c r="AD77" s="11" t="s">
        <v>649</v>
      </c>
      <c r="AE77" s="53"/>
    </row>
    <row r="78" spans="1:31" s="54" customFormat="1" ht="66" customHeight="1" x14ac:dyDescent="0.2">
      <c r="A78" s="187"/>
      <c r="B78" s="62" t="s">
        <v>523</v>
      </c>
      <c r="C78" s="11" t="s">
        <v>507</v>
      </c>
      <c r="D78" s="1" t="s">
        <v>508</v>
      </c>
      <c r="E78" s="1" t="s">
        <v>446</v>
      </c>
      <c r="F78" s="26">
        <v>8292.27016</v>
      </c>
      <c r="G78" s="1" t="s">
        <v>502</v>
      </c>
      <c r="H78" s="1"/>
      <c r="I78" s="26">
        <v>1671.5239999999999</v>
      </c>
      <c r="J78" s="26">
        <v>6835.8710000000001</v>
      </c>
      <c r="K78" s="26">
        <v>0</v>
      </c>
      <c r="L78" s="26">
        <v>0</v>
      </c>
      <c r="M78" s="26">
        <v>0</v>
      </c>
      <c r="N78" s="26">
        <f>SUM(I78:M78)</f>
        <v>8507.3950000000004</v>
      </c>
      <c r="O78" s="26">
        <f>X78-N78-F78</f>
        <v>1338.7769200000002</v>
      </c>
      <c r="P78" s="26">
        <v>0</v>
      </c>
      <c r="Q78" s="26">
        <v>0</v>
      </c>
      <c r="R78" s="26">
        <v>0</v>
      </c>
      <c r="S78" s="26">
        <v>0</v>
      </c>
      <c r="T78" s="26">
        <f t="shared" si="27"/>
        <v>1338.7769200000002</v>
      </c>
      <c r="U78" s="26">
        <v>0</v>
      </c>
      <c r="V78" s="35">
        <f t="shared" si="4"/>
        <v>9846.1719200000007</v>
      </c>
      <c r="W78" s="28" t="s">
        <v>504</v>
      </c>
      <c r="X78" s="133">
        <f>16138.44208+2000</f>
        <v>18138.442080000001</v>
      </c>
      <c r="Y78" s="134"/>
      <c r="Z78" s="1" t="s">
        <v>532</v>
      </c>
      <c r="AA78" s="11" t="s">
        <v>960</v>
      </c>
      <c r="AB78" s="11" t="s">
        <v>506</v>
      </c>
      <c r="AC78" s="11" t="s">
        <v>505</v>
      </c>
      <c r="AD78" s="11" t="s">
        <v>650</v>
      </c>
      <c r="AE78" s="53"/>
    </row>
    <row r="79" spans="1:31" s="60" customFormat="1" ht="24" customHeight="1" x14ac:dyDescent="0.2">
      <c r="A79" s="187"/>
      <c r="B79" s="130" t="s">
        <v>961</v>
      </c>
      <c r="C79" s="132"/>
      <c r="D79" s="43" t="s">
        <v>962</v>
      </c>
      <c r="E79" s="44" t="s">
        <v>504</v>
      </c>
      <c r="F79" s="45">
        <f>SUM(F80)</f>
        <v>0</v>
      </c>
      <c r="G79" s="44" t="s">
        <v>504</v>
      </c>
      <c r="H79" s="43"/>
      <c r="I79" s="45">
        <f>SUM(I80)</f>
        <v>0</v>
      </c>
      <c r="J79" s="45">
        <f>SUM(J80)</f>
        <v>0</v>
      </c>
      <c r="K79" s="45">
        <f>SUM(K80)</f>
        <v>0</v>
      </c>
      <c r="L79" s="45">
        <f>SUM(L80)</f>
        <v>0</v>
      </c>
      <c r="M79" s="45">
        <f>SUM(M80)</f>
        <v>0</v>
      </c>
      <c r="N79" s="45">
        <f>SUM(I79:M79)</f>
        <v>0</v>
      </c>
      <c r="O79" s="45">
        <f>SUM(O80)</f>
        <v>50</v>
      </c>
      <c r="P79" s="45">
        <f>SUM(P80)</f>
        <v>0</v>
      </c>
      <c r="Q79" s="45">
        <f>SUM(Q80)</f>
        <v>0</v>
      </c>
      <c r="R79" s="45">
        <f>SUM(R80)</f>
        <v>0</v>
      </c>
      <c r="S79" s="45">
        <f>SUM(S80)</f>
        <v>0</v>
      </c>
      <c r="T79" s="45">
        <f>SUM(O79:S79)</f>
        <v>50</v>
      </c>
      <c r="U79" s="45">
        <f>SUM(U80)</f>
        <v>50</v>
      </c>
      <c r="V79" s="46">
        <f>N79+T79+U79</f>
        <v>100</v>
      </c>
      <c r="W79" s="47">
        <f>SUM(W80)</f>
        <v>140</v>
      </c>
      <c r="X79" s="154" t="s">
        <v>504</v>
      </c>
      <c r="Y79" s="155"/>
      <c r="Z79" s="44" t="s">
        <v>504</v>
      </c>
      <c r="AA79" s="44" t="s">
        <v>504</v>
      </c>
      <c r="AB79" s="44" t="s">
        <v>504</v>
      </c>
      <c r="AC79" s="44" t="s">
        <v>504</v>
      </c>
      <c r="AD79" s="44" t="s">
        <v>504</v>
      </c>
      <c r="AE79" s="59"/>
    </row>
    <row r="80" spans="1:31" s="54" customFormat="1" ht="60.75" customHeight="1" x14ac:dyDescent="0.2">
      <c r="A80" s="187"/>
      <c r="B80" s="4" t="s">
        <v>963</v>
      </c>
      <c r="C80" s="11" t="s">
        <v>467</v>
      </c>
      <c r="D80" s="1" t="s">
        <v>964</v>
      </c>
      <c r="E80" s="1" t="s">
        <v>532</v>
      </c>
      <c r="F80" s="26">
        <v>0</v>
      </c>
      <c r="G80" s="1" t="s">
        <v>683</v>
      </c>
      <c r="H80" s="1" t="s">
        <v>503</v>
      </c>
      <c r="I80" s="26">
        <v>0</v>
      </c>
      <c r="J80" s="26">
        <v>0</v>
      </c>
      <c r="K80" s="26">
        <v>0</v>
      </c>
      <c r="L80" s="26">
        <v>0</v>
      </c>
      <c r="M80" s="26">
        <v>0</v>
      </c>
      <c r="N80" s="26">
        <f t="shared" ref="N80:N95" si="29">SUM(I80:M80)</f>
        <v>0</v>
      </c>
      <c r="O80" s="26">
        <v>50</v>
      </c>
      <c r="P80" s="26">
        <v>0</v>
      </c>
      <c r="Q80" s="26">
        <v>0</v>
      </c>
      <c r="R80" s="26">
        <v>0</v>
      </c>
      <c r="S80" s="26">
        <v>0</v>
      </c>
      <c r="T80" s="26">
        <f t="shared" ref="T80:T101" si="30">SUM(O80:S80)</f>
        <v>50</v>
      </c>
      <c r="U80" s="26">
        <v>50</v>
      </c>
      <c r="V80" s="35">
        <f t="shared" ref="V80:V147" si="31">N80+T80+U80</f>
        <v>100</v>
      </c>
      <c r="W80" s="28">
        <v>140</v>
      </c>
      <c r="X80" s="120">
        <v>240</v>
      </c>
      <c r="Y80" s="120"/>
      <c r="Z80" s="1" t="s">
        <v>532</v>
      </c>
      <c r="AA80" s="11" t="s">
        <v>934</v>
      </c>
      <c r="AB80" s="11" t="s">
        <v>965</v>
      </c>
      <c r="AC80" s="11" t="s">
        <v>921</v>
      </c>
      <c r="AD80" s="11" t="s">
        <v>966</v>
      </c>
      <c r="AE80" s="53"/>
    </row>
    <row r="81" spans="1:33" s="60" customFormat="1" ht="45" customHeight="1" x14ac:dyDescent="0.2">
      <c r="A81" s="187"/>
      <c r="B81" s="119" t="s">
        <v>967</v>
      </c>
      <c r="C81" s="119"/>
      <c r="D81" s="43" t="s">
        <v>968</v>
      </c>
      <c r="E81" s="44" t="s">
        <v>504</v>
      </c>
      <c r="F81" s="45">
        <f>SUM(F82)</f>
        <v>0</v>
      </c>
      <c r="G81" s="44" t="s">
        <v>504</v>
      </c>
      <c r="H81" s="43"/>
      <c r="I81" s="45">
        <f>SUM(I82)</f>
        <v>0</v>
      </c>
      <c r="J81" s="45">
        <f>SUM(J82)</f>
        <v>0</v>
      </c>
      <c r="K81" s="45">
        <f>SUM(K82)</f>
        <v>0</v>
      </c>
      <c r="L81" s="45">
        <f>SUM(L82)</f>
        <v>0</v>
      </c>
      <c r="M81" s="45">
        <f>SUM(M82)</f>
        <v>0</v>
      </c>
      <c r="N81" s="45">
        <f>SUM(I81:M81)</f>
        <v>0</v>
      </c>
      <c r="O81" s="45">
        <f>SUM(O82)</f>
        <v>0</v>
      </c>
      <c r="P81" s="45">
        <f>SUM(P82)</f>
        <v>0</v>
      </c>
      <c r="Q81" s="45">
        <f>SUM(Q82)</f>
        <v>0</v>
      </c>
      <c r="R81" s="45">
        <f>SUM(R82)</f>
        <v>0</v>
      </c>
      <c r="S81" s="45">
        <f>SUM(S82)</f>
        <v>0</v>
      </c>
      <c r="T81" s="45">
        <f>SUM(O81:S81)</f>
        <v>0</v>
      </c>
      <c r="U81" s="45">
        <f>SUM(U82)</f>
        <v>0</v>
      </c>
      <c r="V81" s="46">
        <f>N81+T81+U81</f>
        <v>0</v>
      </c>
      <c r="W81" s="47">
        <f>SUM(W82)</f>
        <v>0</v>
      </c>
      <c r="X81" s="154" t="s">
        <v>504</v>
      </c>
      <c r="Y81" s="155"/>
      <c r="Z81" s="44" t="s">
        <v>504</v>
      </c>
      <c r="AA81" s="44" t="s">
        <v>504</v>
      </c>
      <c r="AB81" s="44" t="s">
        <v>504</v>
      </c>
      <c r="AC81" s="44" t="s">
        <v>504</v>
      </c>
      <c r="AD81" s="44" t="s">
        <v>504</v>
      </c>
      <c r="AE81" s="59"/>
    </row>
    <row r="82" spans="1:33" s="54" customFormat="1" ht="45" hidden="1" customHeight="1" x14ac:dyDescent="0.2">
      <c r="A82" s="187"/>
      <c r="B82" s="4" t="s">
        <v>969</v>
      </c>
      <c r="C82" s="11" t="s">
        <v>970</v>
      </c>
      <c r="D82" s="1" t="s">
        <v>971</v>
      </c>
      <c r="E82" s="1" t="s">
        <v>532</v>
      </c>
      <c r="F82" s="26">
        <v>0</v>
      </c>
      <c r="G82" s="1" t="s">
        <v>683</v>
      </c>
      <c r="H82" s="1" t="s">
        <v>503</v>
      </c>
      <c r="I82" s="26">
        <v>0</v>
      </c>
      <c r="J82" s="26">
        <v>0</v>
      </c>
      <c r="K82" s="26">
        <v>0</v>
      </c>
      <c r="L82" s="26">
        <v>0</v>
      </c>
      <c r="M82" s="26">
        <v>0</v>
      </c>
      <c r="N82" s="26">
        <f t="shared" si="29"/>
        <v>0</v>
      </c>
      <c r="O82" s="26"/>
      <c r="P82" s="26"/>
      <c r="Q82" s="26"/>
      <c r="R82" s="26"/>
      <c r="S82" s="26"/>
      <c r="T82" s="26">
        <f t="shared" si="30"/>
        <v>0</v>
      </c>
      <c r="U82" s="26"/>
      <c r="V82" s="35">
        <f t="shared" si="31"/>
        <v>0</v>
      </c>
      <c r="W82" s="28" t="s">
        <v>504</v>
      </c>
      <c r="X82" s="120">
        <v>240</v>
      </c>
      <c r="Y82" s="120"/>
      <c r="Z82" s="1" t="s">
        <v>532</v>
      </c>
      <c r="AA82" s="11" t="s">
        <v>972</v>
      </c>
      <c r="AB82" s="11" t="s">
        <v>973</v>
      </c>
      <c r="AC82" s="11" t="s">
        <v>921</v>
      </c>
      <c r="AD82" s="11" t="s">
        <v>974</v>
      </c>
      <c r="AE82" s="53"/>
    </row>
    <row r="83" spans="1:33" s="60" customFormat="1" ht="17.45" customHeight="1" x14ac:dyDescent="0.2">
      <c r="A83" s="141"/>
      <c r="B83" s="183" t="s">
        <v>975</v>
      </c>
      <c r="C83" s="184"/>
      <c r="D83" s="63" t="s">
        <v>976</v>
      </c>
      <c r="E83" s="63" t="s">
        <v>504</v>
      </c>
      <c r="F83" s="64">
        <f>F84+F87+F90</f>
        <v>279.887</v>
      </c>
      <c r="G83" s="63" t="s">
        <v>504</v>
      </c>
      <c r="H83" s="63"/>
      <c r="I83" s="64">
        <f>I84+I87+I90</f>
        <v>3.0249999999999999</v>
      </c>
      <c r="J83" s="64">
        <f t="shared" ref="J83:M83" si="32">J84+J87+J90</f>
        <v>0</v>
      </c>
      <c r="K83" s="64">
        <f t="shared" si="32"/>
        <v>251.321</v>
      </c>
      <c r="L83" s="64">
        <f t="shared" si="32"/>
        <v>44.350999999999999</v>
      </c>
      <c r="M83" s="64">
        <f t="shared" si="32"/>
        <v>5</v>
      </c>
      <c r="N83" s="64">
        <f t="shared" si="29"/>
        <v>303.697</v>
      </c>
      <c r="O83" s="64">
        <f>O84+O87+O90</f>
        <v>236.23337000000001</v>
      </c>
      <c r="P83" s="64">
        <f t="shared" ref="P83:S83" si="33">P84+P87+P90</f>
        <v>0</v>
      </c>
      <c r="Q83" s="64">
        <f t="shared" si="33"/>
        <v>2485.9895000000001</v>
      </c>
      <c r="R83" s="64">
        <f t="shared" si="33"/>
        <v>0</v>
      </c>
      <c r="S83" s="64">
        <f t="shared" si="33"/>
        <v>5</v>
      </c>
      <c r="T83" s="64">
        <f t="shared" si="30"/>
        <v>2727.2228700000001</v>
      </c>
      <c r="U83" s="64">
        <f>U84+U87+U90</f>
        <v>961680</v>
      </c>
      <c r="V83" s="64">
        <f t="shared" si="31"/>
        <v>964710.91986999998</v>
      </c>
      <c r="W83" s="65">
        <f>SUM(W84+W87+W90)</f>
        <v>3508.9845</v>
      </c>
      <c r="X83" s="185" t="s">
        <v>504</v>
      </c>
      <c r="Y83" s="186"/>
      <c r="Z83" s="66" t="s">
        <v>504</v>
      </c>
      <c r="AA83" s="66" t="s">
        <v>504</v>
      </c>
      <c r="AB83" s="66" t="s">
        <v>504</v>
      </c>
      <c r="AC83" s="66" t="s">
        <v>504</v>
      </c>
      <c r="AD83" s="66" t="s">
        <v>504</v>
      </c>
      <c r="AE83" s="59"/>
    </row>
    <row r="84" spans="1:33" s="60" customFormat="1" ht="23.25" customHeight="1" x14ac:dyDescent="0.2">
      <c r="A84" s="141"/>
      <c r="B84" s="130" t="s">
        <v>977</v>
      </c>
      <c r="C84" s="132"/>
      <c r="D84" s="43" t="s">
        <v>978</v>
      </c>
      <c r="E84" s="43" t="s">
        <v>504</v>
      </c>
      <c r="F84" s="45">
        <f>SUM(F85:F86)</f>
        <v>0</v>
      </c>
      <c r="G84" s="43" t="s">
        <v>504</v>
      </c>
      <c r="H84" s="43"/>
      <c r="I84" s="45">
        <f>SUM(I85:I86)</f>
        <v>0</v>
      </c>
      <c r="J84" s="45">
        <f>SUM(J85:J86)</f>
        <v>0</v>
      </c>
      <c r="K84" s="45">
        <f>SUM(K85:K86)</f>
        <v>0</v>
      </c>
      <c r="L84" s="45">
        <f>SUM(L85:L86)</f>
        <v>0</v>
      </c>
      <c r="M84" s="45">
        <f>SUM(M85:M86)</f>
        <v>0</v>
      </c>
      <c r="N84" s="45">
        <f>SUM(I84:M84)</f>
        <v>0</v>
      </c>
      <c r="O84" s="45">
        <f>SUM(O85:O86)</f>
        <v>0</v>
      </c>
      <c r="P84" s="45">
        <f>SUM(P85:P86)</f>
        <v>0</v>
      </c>
      <c r="Q84" s="45">
        <f>SUM(Q85:Q86)</f>
        <v>0</v>
      </c>
      <c r="R84" s="45">
        <f>SUM(R85:R86)</f>
        <v>0</v>
      </c>
      <c r="S84" s="45">
        <f>SUM(S85:S86)</f>
        <v>0</v>
      </c>
      <c r="T84" s="45">
        <f>SUM(O84:S84)</f>
        <v>0</v>
      </c>
      <c r="U84" s="45">
        <f>SUM(U85:U86)</f>
        <v>200</v>
      </c>
      <c r="V84" s="46">
        <f>N84+T84+U84</f>
        <v>200</v>
      </c>
      <c r="W84" s="47">
        <f>SUM(W85:W86)</f>
        <v>280</v>
      </c>
      <c r="X84" s="154" t="s">
        <v>504</v>
      </c>
      <c r="Y84" s="155"/>
      <c r="Z84" s="44" t="s">
        <v>504</v>
      </c>
      <c r="AA84" s="44" t="s">
        <v>504</v>
      </c>
      <c r="AB84" s="44" t="s">
        <v>504</v>
      </c>
      <c r="AC84" s="44" t="s">
        <v>504</v>
      </c>
      <c r="AD84" s="44" t="s">
        <v>504</v>
      </c>
      <c r="AE84" s="59"/>
    </row>
    <row r="85" spans="1:33" s="54" customFormat="1" ht="38.450000000000003" customHeight="1" x14ac:dyDescent="0.2">
      <c r="A85" s="141"/>
      <c r="B85" s="5" t="s">
        <v>979</v>
      </c>
      <c r="C85" s="11" t="s">
        <v>470</v>
      </c>
      <c r="D85" s="1" t="s">
        <v>980</v>
      </c>
      <c r="E85" s="1" t="s">
        <v>446</v>
      </c>
      <c r="F85" s="26">
        <v>0</v>
      </c>
      <c r="G85" s="1" t="s">
        <v>502</v>
      </c>
      <c r="H85" s="1" t="s">
        <v>503</v>
      </c>
      <c r="I85" s="26">
        <v>0</v>
      </c>
      <c r="J85" s="26">
        <v>0</v>
      </c>
      <c r="K85" s="26">
        <v>0</v>
      </c>
      <c r="L85" s="26">
        <v>0</v>
      </c>
      <c r="M85" s="26">
        <v>0</v>
      </c>
      <c r="N85" s="26">
        <f>SUM(I85:M85)</f>
        <v>0</v>
      </c>
      <c r="O85" s="26">
        <v>0</v>
      </c>
      <c r="P85" s="26">
        <v>0</v>
      </c>
      <c r="Q85" s="26">
        <v>0</v>
      </c>
      <c r="R85" s="26">
        <v>0</v>
      </c>
      <c r="S85" s="26">
        <v>0</v>
      </c>
      <c r="T85" s="26">
        <f t="shared" si="30"/>
        <v>0</v>
      </c>
      <c r="U85" s="26">
        <v>100</v>
      </c>
      <c r="V85" s="35">
        <f t="shared" si="31"/>
        <v>100</v>
      </c>
      <c r="W85" s="28">
        <v>140</v>
      </c>
      <c r="X85" s="120">
        <v>240</v>
      </c>
      <c r="Y85" s="120"/>
      <c r="Z85" s="1" t="s">
        <v>532</v>
      </c>
      <c r="AA85" s="11" t="s">
        <v>981</v>
      </c>
      <c r="AB85" s="48" t="s">
        <v>504</v>
      </c>
      <c r="AC85" s="11" t="s">
        <v>921</v>
      </c>
      <c r="AD85" s="11" t="s">
        <v>982</v>
      </c>
      <c r="AE85" s="53"/>
    </row>
    <row r="86" spans="1:33" s="54" customFormat="1" ht="38.450000000000003" customHeight="1" x14ac:dyDescent="0.2">
      <c r="A86" s="141"/>
      <c r="B86" s="5" t="s">
        <v>983</v>
      </c>
      <c r="C86" s="11" t="s">
        <v>984</v>
      </c>
      <c r="D86" s="1" t="s">
        <v>985</v>
      </c>
      <c r="E86" s="1" t="s">
        <v>446</v>
      </c>
      <c r="F86" s="26">
        <v>0</v>
      </c>
      <c r="G86" s="1" t="s">
        <v>683</v>
      </c>
      <c r="H86" s="1" t="s">
        <v>503</v>
      </c>
      <c r="I86" s="26">
        <v>0</v>
      </c>
      <c r="J86" s="26">
        <v>0</v>
      </c>
      <c r="K86" s="26">
        <v>0</v>
      </c>
      <c r="L86" s="26">
        <v>0</v>
      </c>
      <c r="M86" s="26">
        <v>0</v>
      </c>
      <c r="N86" s="26">
        <f t="shared" si="29"/>
        <v>0</v>
      </c>
      <c r="O86" s="26">
        <v>0</v>
      </c>
      <c r="P86" s="26">
        <v>0</v>
      </c>
      <c r="Q86" s="26">
        <v>0</v>
      </c>
      <c r="R86" s="26">
        <v>0</v>
      </c>
      <c r="S86" s="26">
        <v>0</v>
      </c>
      <c r="T86" s="26">
        <v>0</v>
      </c>
      <c r="U86" s="26">
        <v>100</v>
      </c>
      <c r="V86" s="35">
        <f t="shared" si="31"/>
        <v>100</v>
      </c>
      <c r="W86" s="28">
        <v>140</v>
      </c>
      <c r="X86" s="120">
        <v>240</v>
      </c>
      <c r="Y86" s="120"/>
      <c r="Z86" s="1" t="s">
        <v>532</v>
      </c>
      <c r="AA86" s="11" t="s">
        <v>981</v>
      </c>
      <c r="AB86" s="48" t="s">
        <v>504</v>
      </c>
      <c r="AC86" s="11" t="s">
        <v>921</v>
      </c>
      <c r="AD86" s="11" t="s">
        <v>554</v>
      </c>
      <c r="AE86" s="53"/>
    </row>
    <row r="87" spans="1:33" s="60" customFormat="1" ht="22.5" customHeight="1" x14ac:dyDescent="0.2">
      <c r="A87" s="141"/>
      <c r="B87" s="130" t="s">
        <v>986</v>
      </c>
      <c r="C87" s="132"/>
      <c r="D87" s="43" t="s">
        <v>987</v>
      </c>
      <c r="E87" s="43" t="s">
        <v>504</v>
      </c>
      <c r="F87" s="45">
        <f>SUM(F88:F89)</f>
        <v>270.32799999999997</v>
      </c>
      <c r="G87" s="43" t="s">
        <v>504</v>
      </c>
      <c r="H87" s="43"/>
      <c r="I87" s="45">
        <f>SUM(I88:I89)</f>
        <v>0</v>
      </c>
      <c r="J87" s="45">
        <f>SUM(J88:J89)</f>
        <v>0</v>
      </c>
      <c r="K87" s="45">
        <f>SUM(K88:K89)</f>
        <v>251.321</v>
      </c>
      <c r="L87" s="45">
        <f>SUM(L88:L89)</f>
        <v>44.350999999999999</v>
      </c>
      <c r="M87" s="45">
        <f>SUM(M88:M89)</f>
        <v>5</v>
      </c>
      <c r="N87" s="45">
        <f>SUM(I87:M87)</f>
        <v>300.67200000000003</v>
      </c>
      <c r="O87" s="45">
        <f>SUM(O88:O89)</f>
        <v>0</v>
      </c>
      <c r="P87" s="45">
        <f>SUM(P88:P89)</f>
        <v>0</v>
      </c>
      <c r="Q87" s="45">
        <f>SUM(Q88:Q89)</f>
        <v>0</v>
      </c>
      <c r="R87" s="45">
        <f>SUM(R88:R89)</f>
        <v>0</v>
      </c>
      <c r="S87" s="45">
        <f>SUM(S88:S89)</f>
        <v>5</v>
      </c>
      <c r="T87" s="45">
        <f>SUM(O87:S87)</f>
        <v>5</v>
      </c>
      <c r="U87" s="45">
        <f>SUM(U88:U89)</f>
        <v>240</v>
      </c>
      <c r="V87" s="46">
        <f>N87+T87+U87</f>
        <v>545.67200000000003</v>
      </c>
      <c r="W87" s="47">
        <f>SUM(W88:W89)</f>
        <v>0</v>
      </c>
      <c r="X87" s="154" t="s">
        <v>504</v>
      </c>
      <c r="Y87" s="155"/>
      <c r="Z87" s="44" t="s">
        <v>504</v>
      </c>
      <c r="AA87" s="44" t="s">
        <v>504</v>
      </c>
      <c r="AB87" s="44" t="s">
        <v>504</v>
      </c>
      <c r="AC87" s="44" t="s">
        <v>504</v>
      </c>
      <c r="AD87" s="44" t="s">
        <v>504</v>
      </c>
      <c r="AE87" s="59"/>
    </row>
    <row r="88" spans="1:33" s="54" customFormat="1" ht="115.5" customHeight="1" x14ac:dyDescent="0.2">
      <c r="A88" s="141"/>
      <c r="B88" s="5" t="s">
        <v>988</v>
      </c>
      <c r="C88" s="11" t="s">
        <v>989</v>
      </c>
      <c r="D88" s="1" t="s">
        <v>990</v>
      </c>
      <c r="E88" s="1" t="s">
        <v>446</v>
      </c>
      <c r="F88" s="26">
        <f>16+254.328</f>
        <v>270.32799999999997</v>
      </c>
      <c r="G88" s="1" t="s">
        <v>683</v>
      </c>
      <c r="H88" s="1" t="s">
        <v>503</v>
      </c>
      <c r="I88" s="26">
        <v>0</v>
      </c>
      <c r="J88" s="26">
        <v>0</v>
      </c>
      <c r="K88" s="26">
        <v>251.321</v>
      </c>
      <c r="L88" s="26">
        <v>44.350999999999999</v>
      </c>
      <c r="M88" s="26">
        <v>5</v>
      </c>
      <c r="N88" s="26">
        <f t="shared" si="29"/>
        <v>300.67200000000003</v>
      </c>
      <c r="O88" s="26">
        <v>0</v>
      </c>
      <c r="P88" s="26">
        <v>0</v>
      </c>
      <c r="Q88" s="26">
        <v>0</v>
      </c>
      <c r="R88" s="26">
        <v>0</v>
      </c>
      <c r="S88" s="26">
        <v>5</v>
      </c>
      <c r="T88" s="26">
        <f t="shared" si="30"/>
        <v>5</v>
      </c>
      <c r="U88" s="26">
        <v>0</v>
      </c>
      <c r="V88" s="35">
        <f t="shared" si="31"/>
        <v>305.67200000000003</v>
      </c>
      <c r="W88" s="28" t="s">
        <v>503</v>
      </c>
      <c r="X88" s="120">
        <v>9600</v>
      </c>
      <c r="Y88" s="120"/>
      <c r="Z88" s="1" t="s">
        <v>547</v>
      </c>
      <c r="AA88" s="11" t="s">
        <v>991</v>
      </c>
      <c r="AB88" s="11" t="s">
        <v>992</v>
      </c>
      <c r="AC88" s="11" t="s">
        <v>505</v>
      </c>
      <c r="AD88" s="11" t="s">
        <v>652</v>
      </c>
      <c r="AE88" s="53"/>
    </row>
    <row r="89" spans="1:33" s="54" customFormat="1" ht="38.450000000000003" customHeight="1" x14ac:dyDescent="0.2">
      <c r="A89" s="141"/>
      <c r="B89" s="5" t="s">
        <v>993</v>
      </c>
      <c r="C89" s="11" t="s">
        <v>994</v>
      </c>
      <c r="D89" s="1" t="s">
        <v>995</v>
      </c>
      <c r="E89" s="1" t="s">
        <v>532</v>
      </c>
      <c r="F89" s="26">
        <v>0</v>
      </c>
      <c r="G89" s="1" t="s">
        <v>683</v>
      </c>
      <c r="H89" s="1" t="s">
        <v>503</v>
      </c>
      <c r="I89" s="26">
        <v>0</v>
      </c>
      <c r="J89" s="26">
        <v>0</v>
      </c>
      <c r="K89" s="26">
        <v>0</v>
      </c>
      <c r="L89" s="26">
        <v>0</v>
      </c>
      <c r="M89" s="26">
        <v>0</v>
      </c>
      <c r="N89" s="26">
        <f t="shared" si="29"/>
        <v>0</v>
      </c>
      <c r="O89" s="26">
        <v>0</v>
      </c>
      <c r="P89" s="26">
        <v>0</v>
      </c>
      <c r="Q89" s="26">
        <v>0</v>
      </c>
      <c r="R89" s="26">
        <v>0</v>
      </c>
      <c r="S89" s="26">
        <v>0</v>
      </c>
      <c r="T89" s="26">
        <f t="shared" si="30"/>
        <v>0</v>
      </c>
      <c r="U89" s="26">
        <v>240</v>
      </c>
      <c r="V89" s="35">
        <f t="shared" si="31"/>
        <v>240</v>
      </c>
      <c r="W89" s="28" t="s">
        <v>504</v>
      </c>
      <c r="X89" s="120">
        <v>240</v>
      </c>
      <c r="Y89" s="120"/>
      <c r="Z89" s="1" t="s">
        <v>446</v>
      </c>
      <c r="AA89" s="11" t="s">
        <v>996</v>
      </c>
      <c r="AB89" s="11" t="s">
        <v>997</v>
      </c>
      <c r="AC89" s="11" t="s">
        <v>921</v>
      </c>
      <c r="AD89" s="11" t="s">
        <v>998</v>
      </c>
      <c r="AE89" s="53"/>
    </row>
    <row r="90" spans="1:33" s="60" customFormat="1" ht="23.25" customHeight="1" x14ac:dyDescent="0.2">
      <c r="A90" s="141"/>
      <c r="B90" s="130" t="s">
        <v>999</v>
      </c>
      <c r="C90" s="132"/>
      <c r="D90" s="43" t="s">
        <v>1000</v>
      </c>
      <c r="E90" s="43" t="s">
        <v>504</v>
      </c>
      <c r="F90" s="45">
        <f>SUM(F91)</f>
        <v>9.5589999999999993</v>
      </c>
      <c r="G90" s="43" t="s">
        <v>504</v>
      </c>
      <c r="H90" s="43"/>
      <c r="I90" s="45">
        <f>SUM(I91)</f>
        <v>3.0249999999999999</v>
      </c>
      <c r="J90" s="45">
        <f>SUM(J91)</f>
        <v>0</v>
      </c>
      <c r="K90" s="45">
        <f>SUM(K91:K92)</f>
        <v>0</v>
      </c>
      <c r="L90" s="45">
        <f>SUM(L91)</f>
        <v>0</v>
      </c>
      <c r="M90" s="45">
        <f>SUM(M91)</f>
        <v>0</v>
      </c>
      <c r="N90" s="45">
        <f>SUM(I90:M90)</f>
        <v>3.0249999999999999</v>
      </c>
      <c r="O90" s="45">
        <f>SUM(O91:O92)</f>
        <v>236.23337000000001</v>
      </c>
      <c r="P90" s="45">
        <f>SUM(P91:P92)</f>
        <v>0</v>
      </c>
      <c r="Q90" s="45">
        <f>SUM(Q91:Q92)</f>
        <v>2485.9895000000001</v>
      </c>
      <c r="R90" s="45">
        <f>SUM(R91:R92)</f>
        <v>0</v>
      </c>
      <c r="S90" s="45">
        <f>SUM(S91:S92)</f>
        <v>0</v>
      </c>
      <c r="T90" s="45">
        <f>SUM(O90:S90)</f>
        <v>2722.2228700000001</v>
      </c>
      <c r="U90" s="45">
        <f>SUM(U91+U92)</f>
        <v>961240</v>
      </c>
      <c r="V90" s="46">
        <f>N90+T90+U90</f>
        <v>963965.24786999996</v>
      </c>
      <c r="W90" s="47">
        <f>SUM(W91:W92)</f>
        <v>3228.9845</v>
      </c>
      <c r="X90" s="154" t="s">
        <v>504</v>
      </c>
      <c r="Y90" s="155"/>
      <c r="Z90" s="44" t="s">
        <v>504</v>
      </c>
      <c r="AA90" s="44" t="s">
        <v>504</v>
      </c>
      <c r="AB90" s="44" t="s">
        <v>504</v>
      </c>
      <c r="AC90" s="44" t="s">
        <v>504</v>
      </c>
      <c r="AD90" s="44" t="s">
        <v>504</v>
      </c>
      <c r="AE90" s="59"/>
    </row>
    <row r="91" spans="1:33" s="54" customFormat="1" ht="108" customHeight="1" x14ac:dyDescent="0.2">
      <c r="A91" s="141"/>
      <c r="B91" s="5" t="s">
        <v>1001</v>
      </c>
      <c r="C91" s="11" t="s">
        <v>1002</v>
      </c>
      <c r="D91" s="1" t="s">
        <v>630</v>
      </c>
      <c r="E91" s="1" t="s">
        <v>446</v>
      </c>
      <c r="F91" s="26">
        <v>9.5589999999999993</v>
      </c>
      <c r="G91" s="1" t="s">
        <v>683</v>
      </c>
      <c r="H91" s="1" t="s">
        <v>503</v>
      </c>
      <c r="I91" s="26">
        <v>3.0249999999999999</v>
      </c>
      <c r="J91" s="26">
        <v>0</v>
      </c>
      <c r="K91" s="26">
        <v>0</v>
      </c>
      <c r="L91" s="26">
        <v>0</v>
      </c>
      <c r="M91" s="26">
        <v>0</v>
      </c>
      <c r="N91" s="26">
        <f t="shared" si="29"/>
        <v>3.0249999999999999</v>
      </c>
      <c r="O91" s="26">
        <v>236.23337000000001</v>
      </c>
      <c r="P91" s="26">
        <v>0</v>
      </c>
      <c r="Q91" s="26">
        <v>0</v>
      </c>
      <c r="R91" s="26">
        <v>0</v>
      </c>
      <c r="S91" s="26">
        <v>0</v>
      </c>
      <c r="T91" s="26">
        <f t="shared" si="30"/>
        <v>236.23337000000001</v>
      </c>
      <c r="U91" s="26">
        <v>960740</v>
      </c>
      <c r="V91" s="35">
        <f>SUM(N91+T91+U91)</f>
        <v>960979.25837000005</v>
      </c>
      <c r="W91" s="28" t="s">
        <v>504</v>
      </c>
      <c r="X91" s="120">
        <v>1200</v>
      </c>
      <c r="Y91" s="120"/>
      <c r="Z91" s="1" t="s">
        <v>446</v>
      </c>
      <c r="AA91" s="11" t="s">
        <v>1003</v>
      </c>
      <c r="AB91" s="11" t="s">
        <v>504</v>
      </c>
      <c r="AC91" s="11" t="s">
        <v>921</v>
      </c>
      <c r="AD91" s="11" t="s">
        <v>556</v>
      </c>
      <c r="AE91" s="53"/>
    </row>
    <row r="92" spans="1:33" s="54" customFormat="1" ht="84.6" customHeight="1" x14ac:dyDescent="0.2">
      <c r="A92" s="27"/>
      <c r="B92" s="5" t="s">
        <v>1004</v>
      </c>
      <c r="C92" s="11" t="s">
        <v>1005</v>
      </c>
      <c r="D92" s="1" t="s">
        <v>1006</v>
      </c>
      <c r="E92" s="1" t="s">
        <v>532</v>
      </c>
      <c r="F92" s="26">
        <v>0</v>
      </c>
      <c r="G92" s="1" t="s">
        <v>683</v>
      </c>
      <c r="H92" s="1"/>
      <c r="I92" s="26">
        <v>0</v>
      </c>
      <c r="J92" s="26">
        <v>0</v>
      </c>
      <c r="K92" s="26">
        <v>0</v>
      </c>
      <c r="L92" s="26">
        <v>0</v>
      </c>
      <c r="M92" s="26">
        <v>0</v>
      </c>
      <c r="N92" s="26">
        <v>0</v>
      </c>
      <c r="O92" s="26">
        <v>0</v>
      </c>
      <c r="P92" s="26">
        <v>0</v>
      </c>
      <c r="Q92" s="26">
        <v>2485.9895000000001</v>
      </c>
      <c r="R92" s="26">
        <v>0</v>
      </c>
      <c r="S92" s="26">
        <v>0</v>
      </c>
      <c r="T92" s="26">
        <f t="shared" si="30"/>
        <v>2485.9895000000001</v>
      </c>
      <c r="U92" s="26">
        <v>500</v>
      </c>
      <c r="V92" s="35">
        <f>SUM(U92+T92+N92)</f>
        <v>2985.9895000000001</v>
      </c>
      <c r="W92" s="28">
        <v>3228.9845</v>
      </c>
      <c r="X92" s="133">
        <f>SUM(V92+W92)</f>
        <v>6214.9740000000002</v>
      </c>
      <c r="Y92" s="134"/>
      <c r="Z92" s="1" t="s">
        <v>446</v>
      </c>
      <c r="AA92" s="176" t="s">
        <v>1007</v>
      </c>
      <c r="AB92" s="177"/>
      <c r="AC92" s="11" t="s">
        <v>1008</v>
      </c>
      <c r="AD92" s="11" t="s">
        <v>1009</v>
      </c>
      <c r="AE92" s="53"/>
    </row>
    <row r="93" spans="1:33" s="60" customFormat="1" ht="23.25" customHeight="1" x14ac:dyDescent="0.2">
      <c r="A93" s="178"/>
      <c r="B93" s="179" t="s">
        <v>1010</v>
      </c>
      <c r="C93" s="180"/>
      <c r="D93" s="67" t="s">
        <v>1011</v>
      </c>
      <c r="E93" s="67" t="s">
        <v>504</v>
      </c>
      <c r="F93" s="68">
        <f>F94+F102+F106+F109+F111</f>
        <v>832.62799999999993</v>
      </c>
      <c r="G93" s="67" t="s">
        <v>504</v>
      </c>
      <c r="H93" s="67"/>
      <c r="I93" s="68">
        <f>I94+I102+I106+I109+I111</f>
        <v>414.64800000000002</v>
      </c>
      <c r="J93" s="68">
        <f t="shared" ref="J93:M93" si="34">J94+J102+J106+J109+J111</f>
        <v>1014.403</v>
      </c>
      <c r="K93" s="68">
        <f t="shared" si="34"/>
        <v>1249.6242999999999</v>
      </c>
      <c r="L93" s="68">
        <f t="shared" si="34"/>
        <v>0</v>
      </c>
      <c r="M93" s="68">
        <f t="shared" si="34"/>
        <v>5640.4206999999997</v>
      </c>
      <c r="N93" s="68">
        <f t="shared" si="29"/>
        <v>8319.0959999999995</v>
      </c>
      <c r="O93" s="68">
        <f>O94+O102+O106+O109+O111</f>
        <v>688</v>
      </c>
      <c r="P93" s="68">
        <f t="shared" ref="P93:S93" si="35">P94+P102+P106+P109+P111</f>
        <v>0</v>
      </c>
      <c r="Q93" s="68">
        <f t="shared" si="35"/>
        <v>2308.5100000000002</v>
      </c>
      <c r="R93" s="68">
        <f t="shared" si="35"/>
        <v>0</v>
      </c>
      <c r="S93" s="68">
        <f t="shared" si="35"/>
        <v>3251.31</v>
      </c>
      <c r="T93" s="68">
        <f t="shared" si="30"/>
        <v>6247.82</v>
      </c>
      <c r="U93" s="68">
        <f>U94+U102+U106+U109+U111</f>
        <v>9140.44</v>
      </c>
      <c r="V93" s="68">
        <f t="shared" si="31"/>
        <v>23707.356</v>
      </c>
      <c r="W93" s="69">
        <f>SUM(W94+W102+W109+W111)</f>
        <v>4318.6899999999996</v>
      </c>
      <c r="X93" s="181" t="s">
        <v>504</v>
      </c>
      <c r="Y93" s="182"/>
      <c r="Z93" s="70" t="s">
        <v>504</v>
      </c>
      <c r="AA93" s="70" t="s">
        <v>504</v>
      </c>
      <c r="AB93" s="70" t="s">
        <v>504</v>
      </c>
      <c r="AC93" s="70" t="s">
        <v>504</v>
      </c>
      <c r="AD93" s="70" t="s">
        <v>504</v>
      </c>
      <c r="AE93" s="59"/>
    </row>
    <row r="94" spans="1:33" s="60" customFormat="1" ht="17.45" customHeight="1" x14ac:dyDescent="0.2">
      <c r="A94" s="178"/>
      <c r="B94" s="131" t="s">
        <v>1012</v>
      </c>
      <c r="C94" s="132"/>
      <c r="D94" s="43" t="s">
        <v>1013</v>
      </c>
      <c r="E94" s="43" t="s">
        <v>504</v>
      </c>
      <c r="F94" s="45">
        <f>SUM(F95:F101)</f>
        <v>535.62799999999993</v>
      </c>
      <c r="G94" s="43" t="s">
        <v>504</v>
      </c>
      <c r="H94" s="43"/>
      <c r="I94" s="45">
        <f>SUM(I95:I101)</f>
        <v>181.44499999999999</v>
      </c>
      <c r="J94" s="45">
        <f t="shared" ref="J94:M94" si="36">SUM(J95:J101)</f>
        <v>1014.403</v>
      </c>
      <c r="K94" s="45">
        <f t="shared" si="36"/>
        <v>1207.51</v>
      </c>
      <c r="L94" s="45">
        <f t="shared" si="36"/>
        <v>0</v>
      </c>
      <c r="M94" s="45">
        <f t="shared" si="36"/>
        <v>4844</v>
      </c>
      <c r="N94" s="45">
        <f>SUM(I94:M94)</f>
        <v>7247.3580000000002</v>
      </c>
      <c r="O94" s="45">
        <f>SUM(O95:O101)</f>
        <v>175</v>
      </c>
      <c r="P94" s="45">
        <f t="shared" ref="P94:S94" si="37">SUM(P95:P101)</f>
        <v>0</v>
      </c>
      <c r="Q94" s="45">
        <f t="shared" si="37"/>
        <v>0</v>
      </c>
      <c r="R94" s="45">
        <f t="shared" si="37"/>
        <v>0</v>
      </c>
      <c r="S94" s="45">
        <f t="shared" si="37"/>
        <v>2139.52</v>
      </c>
      <c r="T94" s="45">
        <f>SUM(O94:S94)</f>
        <v>2314.52</v>
      </c>
      <c r="U94" s="45">
        <f>SUM(U95:U101)</f>
        <v>7210</v>
      </c>
      <c r="V94" s="46">
        <f>N94+T94+U94</f>
        <v>16771.878000000001</v>
      </c>
      <c r="W94" s="47">
        <f>SUM(W95:W101)</f>
        <v>442</v>
      </c>
      <c r="X94" s="154" t="s">
        <v>504</v>
      </c>
      <c r="Y94" s="155"/>
      <c r="Z94" s="44" t="s">
        <v>504</v>
      </c>
      <c r="AA94" s="44" t="s">
        <v>504</v>
      </c>
      <c r="AB94" s="44" t="s">
        <v>504</v>
      </c>
      <c r="AC94" s="44" t="s">
        <v>504</v>
      </c>
      <c r="AD94" s="44" t="s">
        <v>504</v>
      </c>
      <c r="AE94" s="59"/>
    </row>
    <row r="95" spans="1:33" s="54" customFormat="1" ht="162.75" customHeight="1" x14ac:dyDescent="0.2">
      <c r="A95" s="178"/>
      <c r="B95" s="71" t="s">
        <v>1014</v>
      </c>
      <c r="C95" s="11" t="s">
        <v>474</v>
      </c>
      <c r="D95" s="1" t="s">
        <v>1015</v>
      </c>
      <c r="E95" s="1" t="s">
        <v>446</v>
      </c>
      <c r="F95" s="26">
        <v>52.182000000000002</v>
      </c>
      <c r="G95" s="1" t="s">
        <v>502</v>
      </c>
      <c r="H95" s="1" t="s">
        <v>503</v>
      </c>
      <c r="I95" s="26">
        <v>0</v>
      </c>
      <c r="J95" s="26">
        <v>671.82600000000002</v>
      </c>
      <c r="K95" s="26">
        <v>439.09399999999999</v>
      </c>
      <c r="L95" s="26">
        <v>0</v>
      </c>
      <c r="M95" s="26">
        <v>0</v>
      </c>
      <c r="N95" s="26">
        <f t="shared" si="29"/>
        <v>1110.92</v>
      </c>
      <c r="O95" s="26">
        <v>0</v>
      </c>
      <c r="P95" s="26">
        <v>0</v>
      </c>
      <c r="Q95" s="26">
        <v>0</v>
      </c>
      <c r="R95" s="26">
        <v>0</v>
      </c>
      <c r="S95" s="26">
        <v>0</v>
      </c>
      <c r="T95" s="26">
        <f t="shared" si="30"/>
        <v>0</v>
      </c>
      <c r="U95" s="26">
        <v>0</v>
      </c>
      <c r="V95" s="35">
        <f>N95+T95+U95</f>
        <v>1110.92</v>
      </c>
      <c r="W95" s="28" t="s">
        <v>504</v>
      </c>
      <c r="X95" s="133">
        <f>V95</f>
        <v>1110.92</v>
      </c>
      <c r="Y95" s="134"/>
      <c r="Z95" s="1" t="s">
        <v>446</v>
      </c>
      <c r="AA95" s="11" t="s">
        <v>1016</v>
      </c>
      <c r="AB95" s="11" t="s">
        <v>472</v>
      </c>
      <c r="AC95" s="11" t="s">
        <v>505</v>
      </c>
      <c r="AD95" s="11" t="s">
        <v>1017</v>
      </c>
      <c r="AE95" s="53"/>
      <c r="AG95" s="72"/>
    </row>
    <row r="96" spans="1:33" s="54" customFormat="1" ht="135" customHeight="1" x14ac:dyDescent="0.2">
      <c r="A96" s="178"/>
      <c r="B96" s="71" t="s">
        <v>1018</v>
      </c>
      <c r="C96" s="11" t="s">
        <v>473</v>
      </c>
      <c r="D96" s="1" t="s">
        <v>1015</v>
      </c>
      <c r="E96" s="1" t="s">
        <v>446</v>
      </c>
      <c r="F96" s="26">
        <v>22.446000000000002</v>
      </c>
      <c r="G96" s="1" t="s">
        <v>502</v>
      </c>
      <c r="H96" s="1" t="s">
        <v>503</v>
      </c>
      <c r="I96" s="26">
        <v>6.4450000000000003</v>
      </c>
      <c r="J96" s="26">
        <v>342.577</v>
      </c>
      <c r="K96" s="26">
        <v>768.41600000000005</v>
      </c>
      <c r="L96" s="26">
        <v>0</v>
      </c>
      <c r="M96" s="26">
        <v>0</v>
      </c>
      <c r="N96" s="26">
        <f t="shared" ref="N96:N101" si="38">SUM(I96:M96)</f>
        <v>1117.4380000000001</v>
      </c>
      <c r="O96" s="26">
        <v>0</v>
      </c>
      <c r="P96" s="26">
        <v>0</v>
      </c>
      <c r="Q96" s="26">
        <v>0</v>
      </c>
      <c r="R96" s="26">
        <v>0</v>
      </c>
      <c r="S96" s="26">
        <v>0</v>
      </c>
      <c r="T96" s="26">
        <f t="shared" si="30"/>
        <v>0</v>
      </c>
      <c r="U96" s="26">
        <v>0</v>
      </c>
      <c r="V96" s="35">
        <f t="shared" si="31"/>
        <v>1117.4380000000001</v>
      </c>
      <c r="W96" s="28" t="s">
        <v>504</v>
      </c>
      <c r="X96" s="120">
        <f>V96</f>
        <v>1117.4380000000001</v>
      </c>
      <c r="Y96" s="120"/>
      <c r="Z96" s="1" t="s">
        <v>446</v>
      </c>
      <c r="AA96" s="11" t="s">
        <v>1019</v>
      </c>
      <c r="AB96" s="11" t="s">
        <v>1020</v>
      </c>
      <c r="AC96" s="11" t="s">
        <v>505</v>
      </c>
      <c r="AD96" s="11" t="s">
        <v>1017</v>
      </c>
      <c r="AE96" s="53"/>
    </row>
    <row r="97" spans="1:31" s="54" customFormat="1" ht="54" x14ac:dyDescent="0.2">
      <c r="A97" s="178"/>
      <c r="B97" s="71" t="s">
        <v>1021</v>
      </c>
      <c r="C97" s="11" t="s">
        <v>1022</v>
      </c>
      <c r="D97" s="1" t="s">
        <v>1023</v>
      </c>
      <c r="E97" s="1" t="s">
        <v>446</v>
      </c>
      <c r="F97" s="26">
        <v>89</v>
      </c>
      <c r="G97" s="1" t="s">
        <v>502</v>
      </c>
      <c r="H97" s="1" t="s">
        <v>503</v>
      </c>
      <c r="I97" s="26">
        <v>0</v>
      </c>
      <c r="J97" s="26">
        <v>0</v>
      </c>
      <c r="K97" s="26">
        <v>0</v>
      </c>
      <c r="L97" s="26">
        <v>0</v>
      </c>
      <c r="M97" s="26">
        <v>1742</v>
      </c>
      <c r="N97" s="26">
        <f t="shared" si="38"/>
        <v>1742</v>
      </c>
      <c r="O97" s="26">
        <v>0</v>
      </c>
      <c r="P97" s="26">
        <v>0</v>
      </c>
      <c r="Q97" s="26">
        <v>0</v>
      </c>
      <c r="R97" s="26">
        <v>0</v>
      </c>
      <c r="S97" s="26">
        <v>2139.52</v>
      </c>
      <c r="T97" s="26">
        <f t="shared" si="30"/>
        <v>2139.52</v>
      </c>
      <c r="U97" s="26">
        <v>0</v>
      </c>
      <c r="V97" s="35">
        <f t="shared" si="31"/>
        <v>3881.52</v>
      </c>
      <c r="W97" s="28" t="s">
        <v>504</v>
      </c>
      <c r="X97" s="120">
        <f>V97</f>
        <v>3881.52</v>
      </c>
      <c r="Y97" s="120"/>
      <c r="Z97" s="1" t="s">
        <v>532</v>
      </c>
      <c r="AA97" s="11" t="s">
        <v>1024</v>
      </c>
      <c r="AB97" s="11" t="s">
        <v>1025</v>
      </c>
      <c r="AC97" s="11" t="s">
        <v>519</v>
      </c>
      <c r="AD97" s="11" t="s">
        <v>640</v>
      </c>
      <c r="AE97" s="53"/>
    </row>
    <row r="98" spans="1:31" s="54" customFormat="1" ht="67.5" x14ac:dyDescent="0.2">
      <c r="A98" s="178"/>
      <c r="B98" s="71" t="s">
        <v>1026</v>
      </c>
      <c r="C98" s="11" t="s">
        <v>1027</v>
      </c>
      <c r="D98" s="1" t="s">
        <v>1023</v>
      </c>
      <c r="E98" s="1" t="s">
        <v>446</v>
      </c>
      <c r="F98" s="26">
        <v>27</v>
      </c>
      <c r="G98" s="1" t="s">
        <v>683</v>
      </c>
      <c r="H98" s="1" t="s">
        <v>503</v>
      </c>
      <c r="I98" s="26">
        <v>175</v>
      </c>
      <c r="J98" s="26">
        <v>0</v>
      </c>
      <c r="K98" s="26">
        <v>0</v>
      </c>
      <c r="L98" s="26">
        <v>0</v>
      </c>
      <c r="M98" s="26">
        <v>0</v>
      </c>
      <c r="N98" s="26">
        <f t="shared" si="38"/>
        <v>175</v>
      </c>
      <c r="O98" s="26">
        <v>175</v>
      </c>
      <c r="P98" s="26">
        <v>0</v>
      </c>
      <c r="Q98" s="26">
        <v>0</v>
      </c>
      <c r="R98" s="26">
        <v>0</v>
      </c>
      <c r="S98" s="26">
        <v>0</v>
      </c>
      <c r="T98" s="26">
        <f t="shared" si="30"/>
        <v>175</v>
      </c>
      <c r="U98" s="26">
        <v>7070</v>
      </c>
      <c r="V98" s="35">
        <f t="shared" si="31"/>
        <v>7420</v>
      </c>
      <c r="W98" s="28" t="s">
        <v>504</v>
      </c>
      <c r="X98" s="120">
        <f>V98</f>
        <v>7420</v>
      </c>
      <c r="Y98" s="120"/>
      <c r="Z98" s="1" t="s">
        <v>446</v>
      </c>
      <c r="AA98" s="11" t="s">
        <v>1028</v>
      </c>
      <c r="AB98" s="11" t="s">
        <v>1029</v>
      </c>
      <c r="AC98" s="11" t="s">
        <v>519</v>
      </c>
      <c r="AD98" s="11" t="s">
        <v>640</v>
      </c>
      <c r="AE98" s="53"/>
    </row>
    <row r="99" spans="1:31" s="54" customFormat="1" ht="123" customHeight="1" x14ac:dyDescent="0.2">
      <c r="A99" s="178"/>
      <c r="B99" s="71" t="s">
        <v>1030</v>
      </c>
      <c r="C99" s="11" t="s">
        <v>1031</v>
      </c>
      <c r="D99" s="1" t="s">
        <v>1023</v>
      </c>
      <c r="E99" s="1" t="s">
        <v>446</v>
      </c>
      <c r="F99" s="26">
        <v>0</v>
      </c>
      <c r="G99" s="1" t="s">
        <v>502</v>
      </c>
      <c r="H99" s="1" t="s">
        <v>503</v>
      </c>
      <c r="I99" s="26">
        <v>0</v>
      </c>
      <c r="J99" s="26">
        <v>0</v>
      </c>
      <c r="K99" s="26">
        <v>0</v>
      </c>
      <c r="L99" s="26">
        <v>0</v>
      </c>
      <c r="M99" s="26">
        <v>0</v>
      </c>
      <c r="N99" s="26">
        <f t="shared" si="38"/>
        <v>0</v>
      </c>
      <c r="O99" s="26">
        <v>0</v>
      </c>
      <c r="P99" s="26">
        <v>0</v>
      </c>
      <c r="Q99" s="26">
        <v>0</v>
      </c>
      <c r="R99" s="26">
        <v>0</v>
      </c>
      <c r="S99" s="26">
        <v>0</v>
      </c>
      <c r="T99" s="26">
        <f t="shared" si="30"/>
        <v>0</v>
      </c>
      <c r="U99" s="26">
        <f>50+40</f>
        <v>90</v>
      </c>
      <c r="V99" s="35">
        <f t="shared" si="31"/>
        <v>90</v>
      </c>
      <c r="W99" s="28">
        <f>X99-V99</f>
        <v>192</v>
      </c>
      <c r="X99" s="120">
        <v>282</v>
      </c>
      <c r="Y99" s="120"/>
      <c r="Z99" s="1" t="s">
        <v>446</v>
      </c>
      <c r="AA99" s="11" t="s">
        <v>1032</v>
      </c>
      <c r="AB99" s="11" t="s">
        <v>504</v>
      </c>
      <c r="AC99" s="11" t="s">
        <v>519</v>
      </c>
      <c r="AD99" s="11" t="s">
        <v>640</v>
      </c>
      <c r="AE99" s="53"/>
    </row>
    <row r="100" spans="1:31" s="54" customFormat="1" ht="38.450000000000003" customHeight="1" x14ac:dyDescent="0.2">
      <c r="A100" s="178"/>
      <c r="B100" s="71" t="s">
        <v>1033</v>
      </c>
      <c r="C100" s="11" t="s">
        <v>1034</v>
      </c>
      <c r="D100" s="1" t="s">
        <v>1023</v>
      </c>
      <c r="E100" s="1" t="s">
        <v>446</v>
      </c>
      <c r="F100" s="26">
        <v>0</v>
      </c>
      <c r="G100" s="1" t="s">
        <v>683</v>
      </c>
      <c r="H100" s="1" t="s">
        <v>503</v>
      </c>
      <c r="I100" s="26">
        <v>0</v>
      </c>
      <c r="J100" s="26">
        <v>0</v>
      </c>
      <c r="K100" s="26">
        <v>0</v>
      </c>
      <c r="L100" s="26">
        <v>0</v>
      </c>
      <c r="M100" s="26">
        <v>0</v>
      </c>
      <c r="N100" s="26">
        <f t="shared" si="38"/>
        <v>0</v>
      </c>
      <c r="O100" s="26">
        <v>0</v>
      </c>
      <c r="P100" s="26">
        <v>0</v>
      </c>
      <c r="Q100" s="26">
        <v>0</v>
      </c>
      <c r="R100" s="26">
        <v>0</v>
      </c>
      <c r="S100" s="26">
        <v>0</v>
      </c>
      <c r="T100" s="26">
        <f t="shared" si="30"/>
        <v>0</v>
      </c>
      <c r="U100" s="26">
        <v>50</v>
      </c>
      <c r="V100" s="35">
        <f t="shared" si="31"/>
        <v>50</v>
      </c>
      <c r="W100" s="28">
        <v>250</v>
      </c>
      <c r="X100" s="120">
        <v>300</v>
      </c>
      <c r="Y100" s="120"/>
      <c r="Z100" s="1" t="s">
        <v>532</v>
      </c>
      <c r="AA100" s="11" t="s">
        <v>934</v>
      </c>
      <c r="AB100" s="11" t="s">
        <v>504</v>
      </c>
      <c r="AC100" s="11" t="s">
        <v>921</v>
      </c>
      <c r="AD100" s="11" t="s">
        <v>1017</v>
      </c>
      <c r="AE100" s="53"/>
    </row>
    <row r="101" spans="1:31" s="54" customFormat="1" ht="56.25" customHeight="1" x14ac:dyDescent="0.2">
      <c r="A101" s="178"/>
      <c r="B101" s="71" t="s">
        <v>514</v>
      </c>
      <c r="C101" s="73" t="s">
        <v>515</v>
      </c>
      <c r="D101" s="1" t="s">
        <v>1023</v>
      </c>
      <c r="E101" s="1" t="s">
        <v>446</v>
      </c>
      <c r="F101" s="26">
        <v>345</v>
      </c>
      <c r="G101" s="1" t="s">
        <v>502</v>
      </c>
      <c r="H101" s="1" t="s">
        <v>527</v>
      </c>
      <c r="I101" s="26">
        <v>0</v>
      </c>
      <c r="J101" s="26">
        <v>0</v>
      </c>
      <c r="K101" s="26">
        <v>0</v>
      </c>
      <c r="L101" s="26">
        <v>0</v>
      </c>
      <c r="M101" s="26">
        <v>3102</v>
      </c>
      <c r="N101" s="26">
        <f t="shared" si="38"/>
        <v>3102</v>
      </c>
      <c r="O101" s="26">
        <v>0</v>
      </c>
      <c r="P101" s="26">
        <v>0</v>
      </c>
      <c r="Q101" s="26">
        <v>0</v>
      </c>
      <c r="R101" s="26">
        <v>0</v>
      </c>
      <c r="S101" s="26">
        <v>0</v>
      </c>
      <c r="T101" s="26">
        <f t="shared" si="30"/>
        <v>0</v>
      </c>
      <c r="U101" s="26">
        <v>0</v>
      </c>
      <c r="V101" s="35">
        <f t="shared" si="31"/>
        <v>3102</v>
      </c>
      <c r="W101" s="28" t="s">
        <v>504</v>
      </c>
      <c r="X101" s="133">
        <f>V101</f>
        <v>3102</v>
      </c>
      <c r="Y101" s="134"/>
      <c r="Z101" s="1" t="s">
        <v>446</v>
      </c>
      <c r="AA101" s="11" t="s">
        <v>1035</v>
      </c>
      <c r="AB101" s="11" t="s">
        <v>518</v>
      </c>
      <c r="AC101" s="11" t="s">
        <v>519</v>
      </c>
      <c r="AD101" s="11" t="s">
        <v>640</v>
      </c>
      <c r="AE101" s="53"/>
    </row>
    <row r="102" spans="1:31" s="60" customFormat="1" ht="24" customHeight="1" x14ac:dyDescent="0.2">
      <c r="A102" s="178"/>
      <c r="B102" s="131" t="s">
        <v>1036</v>
      </c>
      <c r="C102" s="132"/>
      <c r="D102" s="43" t="s">
        <v>1037</v>
      </c>
      <c r="E102" s="43" t="s">
        <v>504</v>
      </c>
      <c r="F102" s="45">
        <f>SUM(F103:F105)</f>
        <v>297</v>
      </c>
      <c r="G102" s="43" t="s">
        <v>504</v>
      </c>
      <c r="H102" s="43"/>
      <c r="I102" s="45">
        <f>SUM(I103:I105)</f>
        <v>0</v>
      </c>
      <c r="J102" s="45">
        <f>SUM(J103:J105)</f>
        <v>0</v>
      </c>
      <c r="K102" s="45">
        <f>SUM(K103:K105)</f>
        <v>42.1143</v>
      </c>
      <c r="L102" s="45">
        <f>SUM(L103:L105)</f>
        <v>0</v>
      </c>
      <c r="M102" s="45">
        <f>SUM(M103:M105)</f>
        <v>796.42070000000001</v>
      </c>
      <c r="N102" s="45">
        <f>SUM(I102:M102)</f>
        <v>838.53499999999997</v>
      </c>
      <c r="O102" s="45">
        <f>SUM(O103:O105)</f>
        <v>0</v>
      </c>
      <c r="P102" s="45">
        <f>SUM(P103:P105)</f>
        <v>0</v>
      </c>
      <c r="Q102" s="45">
        <f>SUM(Q103:Q105)</f>
        <v>2008.51</v>
      </c>
      <c r="R102" s="45">
        <f>SUM(R103:R105)</f>
        <v>0</v>
      </c>
      <c r="S102" s="45">
        <f>SUM(S103:S105)</f>
        <v>1111.79</v>
      </c>
      <c r="T102" s="45">
        <f>SUM(O102:S102)</f>
        <v>3120.3</v>
      </c>
      <c r="U102" s="45">
        <f>SUM(U103:U105)</f>
        <v>461</v>
      </c>
      <c r="V102" s="46">
        <f>N102+T102+U102</f>
        <v>4419.835</v>
      </c>
      <c r="W102" s="47">
        <f>SUM(W103:W105)</f>
        <v>0</v>
      </c>
      <c r="X102" s="154" t="s">
        <v>504</v>
      </c>
      <c r="Y102" s="155"/>
      <c r="Z102" s="44" t="s">
        <v>504</v>
      </c>
      <c r="AA102" s="44" t="s">
        <v>504</v>
      </c>
      <c r="AB102" s="44" t="s">
        <v>504</v>
      </c>
      <c r="AC102" s="44" t="s">
        <v>504</v>
      </c>
      <c r="AD102" s="44" t="s">
        <v>504</v>
      </c>
      <c r="AE102" s="59"/>
    </row>
    <row r="103" spans="1:31" s="54" customFormat="1" ht="270.75" customHeight="1" x14ac:dyDescent="0.2">
      <c r="A103" s="178"/>
      <c r="B103" s="71" t="s">
        <v>1038</v>
      </c>
      <c r="C103" s="11" t="s">
        <v>1039</v>
      </c>
      <c r="D103" s="1" t="s">
        <v>1040</v>
      </c>
      <c r="E103" s="1" t="s">
        <v>446</v>
      </c>
      <c r="F103" s="26">
        <v>297</v>
      </c>
      <c r="G103" s="1" t="s">
        <v>502</v>
      </c>
      <c r="H103" s="1" t="s">
        <v>503</v>
      </c>
      <c r="I103" s="26">
        <v>0</v>
      </c>
      <c r="J103" s="26">
        <v>0</v>
      </c>
      <c r="K103" s="26">
        <v>0</v>
      </c>
      <c r="L103" s="26">
        <v>0</v>
      </c>
      <c r="M103" s="26">
        <v>384</v>
      </c>
      <c r="N103" s="26">
        <f>SUM(I103:M103)</f>
        <v>384</v>
      </c>
      <c r="O103" s="26">
        <v>0</v>
      </c>
      <c r="P103" s="26">
        <v>0</v>
      </c>
      <c r="Q103" s="26">
        <v>0</v>
      </c>
      <c r="R103" s="26">
        <v>0</v>
      </c>
      <c r="S103" s="26">
        <v>71</v>
      </c>
      <c r="T103" s="26">
        <f>SUM(O103:S103)</f>
        <v>71</v>
      </c>
      <c r="U103" s="26">
        <v>27</v>
      </c>
      <c r="V103" s="35">
        <f t="shared" si="31"/>
        <v>482</v>
      </c>
      <c r="W103" s="28" t="s">
        <v>504</v>
      </c>
      <c r="X103" s="120">
        <f>V103</f>
        <v>482</v>
      </c>
      <c r="Y103" s="120"/>
      <c r="Z103" s="1" t="s">
        <v>532</v>
      </c>
      <c r="AA103" s="11" t="s">
        <v>1041</v>
      </c>
      <c r="AB103" s="11" t="s">
        <v>1042</v>
      </c>
      <c r="AC103" s="11" t="s">
        <v>1043</v>
      </c>
      <c r="AD103" s="11" t="s">
        <v>640</v>
      </c>
      <c r="AE103" s="53"/>
    </row>
    <row r="104" spans="1:31" s="54" customFormat="1" ht="67.5" x14ac:dyDescent="0.2">
      <c r="A104" s="178"/>
      <c r="B104" s="71" t="s">
        <v>1044</v>
      </c>
      <c r="C104" s="11" t="s">
        <v>1045</v>
      </c>
      <c r="D104" s="1" t="s">
        <v>1046</v>
      </c>
      <c r="E104" s="1" t="s">
        <v>446</v>
      </c>
      <c r="F104" s="26">
        <v>0</v>
      </c>
      <c r="G104" s="1" t="s">
        <v>502</v>
      </c>
      <c r="H104" s="1" t="s">
        <v>503</v>
      </c>
      <c r="I104" s="26">
        <v>0</v>
      </c>
      <c r="J104" s="26">
        <v>0</v>
      </c>
      <c r="K104" s="26">
        <v>0</v>
      </c>
      <c r="L104" s="26">
        <v>0</v>
      </c>
      <c r="M104" s="26">
        <v>40</v>
      </c>
      <c r="N104" s="26">
        <f t="shared" ref="N104:N105" si="39">SUM(I104:M104)</f>
        <v>40</v>
      </c>
      <c r="O104" s="26">
        <v>0</v>
      </c>
      <c r="P104" s="26">
        <v>0</v>
      </c>
      <c r="Q104" s="26">
        <v>742</v>
      </c>
      <c r="R104" s="26">
        <v>0</v>
      </c>
      <c r="S104" s="26">
        <v>318</v>
      </c>
      <c r="T104" s="26">
        <f t="shared" ref="T104:T105" si="40">SUM(O104:S104)</f>
        <v>1060</v>
      </c>
      <c r="U104" s="26">
        <v>184</v>
      </c>
      <c r="V104" s="35">
        <f t="shared" si="31"/>
        <v>1284</v>
      </c>
      <c r="W104" s="28" t="s">
        <v>504</v>
      </c>
      <c r="X104" s="120">
        <v>1284</v>
      </c>
      <c r="Y104" s="120"/>
      <c r="Z104" s="1" t="s">
        <v>446</v>
      </c>
      <c r="AA104" s="11" t="s">
        <v>1047</v>
      </c>
      <c r="AB104" s="11" t="s">
        <v>1048</v>
      </c>
      <c r="AC104" s="11" t="s">
        <v>1049</v>
      </c>
      <c r="AD104" s="11" t="s">
        <v>640</v>
      </c>
      <c r="AE104" s="53"/>
    </row>
    <row r="105" spans="1:31" s="54" customFormat="1" ht="229.5" customHeight="1" x14ac:dyDescent="0.2">
      <c r="A105" s="178"/>
      <c r="B105" s="71" t="s">
        <v>1050</v>
      </c>
      <c r="C105" s="11" t="s">
        <v>477</v>
      </c>
      <c r="D105" s="1" t="s">
        <v>1046</v>
      </c>
      <c r="E105" s="1" t="s">
        <v>446</v>
      </c>
      <c r="F105" s="26"/>
      <c r="G105" s="1" t="s">
        <v>502</v>
      </c>
      <c r="H105" s="1" t="s">
        <v>503</v>
      </c>
      <c r="I105" s="26">
        <v>0</v>
      </c>
      <c r="J105" s="26"/>
      <c r="K105" s="26">
        <v>42.1143</v>
      </c>
      <c r="L105" s="26"/>
      <c r="M105" s="26">
        <f>98.2667+40+234.154</f>
        <v>372.42070000000001</v>
      </c>
      <c r="N105" s="26">
        <f t="shared" si="39"/>
        <v>414.53500000000003</v>
      </c>
      <c r="O105" s="26"/>
      <c r="P105" s="26"/>
      <c r="Q105" s="26">
        <f>1056.51+210</f>
        <v>1266.51</v>
      </c>
      <c r="R105" s="26"/>
      <c r="S105" s="26">
        <f>452.79+90+180</f>
        <v>722.79</v>
      </c>
      <c r="T105" s="26">
        <f t="shared" si="40"/>
        <v>1989.3</v>
      </c>
      <c r="U105" s="74">
        <f>160+90</f>
        <v>250</v>
      </c>
      <c r="V105" s="35">
        <f t="shared" si="31"/>
        <v>2653.835</v>
      </c>
      <c r="W105" s="28" t="s">
        <v>504</v>
      </c>
      <c r="X105" s="120">
        <v>454.8</v>
      </c>
      <c r="Y105" s="120"/>
      <c r="Z105" s="1"/>
      <c r="AA105" s="11" t="s">
        <v>1051</v>
      </c>
      <c r="AB105" s="11" t="s">
        <v>1052</v>
      </c>
      <c r="AC105" s="11" t="s">
        <v>1049</v>
      </c>
      <c r="AD105" s="11" t="s">
        <v>640</v>
      </c>
      <c r="AE105" s="53"/>
    </row>
    <row r="106" spans="1:31" s="60" customFormat="1" ht="17.45" customHeight="1" x14ac:dyDescent="0.2">
      <c r="A106" s="178"/>
      <c r="B106" s="131" t="s">
        <v>1053</v>
      </c>
      <c r="C106" s="132"/>
      <c r="D106" s="43" t="s">
        <v>1054</v>
      </c>
      <c r="E106" s="44" t="s">
        <v>504</v>
      </c>
      <c r="F106" s="45">
        <f>SUM(F107:F108)</f>
        <v>0</v>
      </c>
      <c r="G106" s="44" t="s">
        <v>504</v>
      </c>
      <c r="H106" s="43"/>
      <c r="I106" s="45">
        <f>SUM(I107:I108)</f>
        <v>0</v>
      </c>
      <c r="J106" s="45">
        <f>SUM(J107:J108)</f>
        <v>0</v>
      </c>
      <c r="K106" s="45">
        <f>SUM(K107:K108)</f>
        <v>0</v>
      </c>
      <c r="L106" s="45">
        <f>SUM(L107:L108)</f>
        <v>0</v>
      </c>
      <c r="M106" s="45">
        <f>SUM(M107:M108)</f>
        <v>0</v>
      </c>
      <c r="N106" s="45">
        <f>SUM(I106:M106)</f>
        <v>0</v>
      </c>
      <c r="O106" s="45">
        <f>SUM(O107:O108)</f>
        <v>80</v>
      </c>
      <c r="P106" s="45">
        <f>SUM(P107:P108)</f>
        <v>0</v>
      </c>
      <c r="Q106" s="45">
        <f>SUM(Q107:Q108)</f>
        <v>0</v>
      </c>
      <c r="R106" s="45">
        <f>SUM(R107:R108)</f>
        <v>0</v>
      </c>
      <c r="S106" s="45">
        <f>SUM(S107:S108)</f>
        <v>0</v>
      </c>
      <c r="T106" s="45">
        <f>SUM(O106:S106)</f>
        <v>80</v>
      </c>
      <c r="U106" s="45">
        <f>SUM(U107:U108)</f>
        <v>226.35</v>
      </c>
      <c r="V106" s="46">
        <f>N106+T106+U106</f>
        <v>306.35000000000002</v>
      </c>
      <c r="W106" s="47">
        <f>SUM(W107:W108)</f>
        <v>5213.6499999999996</v>
      </c>
      <c r="X106" s="154" t="s">
        <v>504</v>
      </c>
      <c r="Y106" s="155"/>
      <c r="Z106" s="44" t="s">
        <v>504</v>
      </c>
      <c r="AA106" s="44" t="s">
        <v>504</v>
      </c>
      <c r="AB106" s="44" t="s">
        <v>504</v>
      </c>
      <c r="AC106" s="44" t="s">
        <v>504</v>
      </c>
      <c r="AD106" s="44" t="s">
        <v>504</v>
      </c>
      <c r="AE106" s="59"/>
    </row>
    <row r="107" spans="1:31" s="54" customFormat="1" ht="47.25" customHeight="1" x14ac:dyDescent="0.2">
      <c r="A107" s="178"/>
      <c r="B107" s="71" t="s">
        <v>1055</v>
      </c>
      <c r="C107" s="11" t="s">
        <v>1056</v>
      </c>
      <c r="D107" s="1" t="s">
        <v>632</v>
      </c>
      <c r="E107" s="1" t="s">
        <v>532</v>
      </c>
      <c r="F107" s="26">
        <v>0</v>
      </c>
      <c r="G107" s="1" t="s">
        <v>683</v>
      </c>
      <c r="H107" s="1" t="s">
        <v>503</v>
      </c>
      <c r="I107" s="26">
        <v>0</v>
      </c>
      <c r="J107" s="26">
        <v>0</v>
      </c>
      <c r="K107" s="26">
        <v>0</v>
      </c>
      <c r="L107" s="26">
        <v>0</v>
      </c>
      <c r="M107" s="26">
        <v>0</v>
      </c>
      <c r="N107" s="26">
        <f t="shared" ref="N107:N116" si="41">SUM(I107:M107)</f>
        <v>0</v>
      </c>
      <c r="O107" s="26">
        <v>0</v>
      </c>
      <c r="P107" s="26">
        <v>0</v>
      </c>
      <c r="Q107" s="26">
        <v>0</v>
      </c>
      <c r="R107" s="26">
        <v>0</v>
      </c>
      <c r="S107" s="26">
        <v>0</v>
      </c>
      <c r="T107" s="26">
        <f t="shared" ref="T107:T116" si="42">SUM(O107:S107)</f>
        <v>0</v>
      </c>
      <c r="U107" s="26">
        <v>140</v>
      </c>
      <c r="V107" s="35">
        <f t="shared" si="31"/>
        <v>140</v>
      </c>
      <c r="W107" s="28">
        <v>4900</v>
      </c>
      <c r="X107" s="120">
        <v>5040</v>
      </c>
      <c r="Y107" s="120"/>
      <c r="Z107" s="1" t="s">
        <v>532</v>
      </c>
      <c r="AA107" s="11" t="s">
        <v>1057</v>
      </c>
      <c r="AB107" s="11" t="s">
        <v>478</v>
      </c>
      <c r="AC107" s="11" t="s">
        <v>505</v>
      </c>
      <c r="AD107" s="11" t="s">
        <v>1058</v>
      </c>
      <c r="AE107" s="53"/>
    </row>
    <row r="108" spans="1:31" s="54" customFormat="1" ht="81" x14ac:dyDescent="0.2">
      <c r="A108" s="178"/>
      <c r="B108" s="71" t="s">
        <v>1059</v>
      </c>
      <c r="C108" s="11" t="s">
        <v>481</v>
      </c>
      <c r="D108" s="1" t="s">
        <v>1060</v>
      </c>
      <c r="E108" s="1" t="s">
        <v>446</v>
      </c>
      <c r="F108" s="26">
        <v>0</v>
      </c>
      <c r="G108" s="1" t="s">
        <v>683</v>
      </c>
      <c r="H108" s="1" t="s">
        <v>503</v>
      </c>
      <c r="I108" s="26">
        <v>0</v>
      </c>
      <c r="J108" s="26">
        <v>0</v>
      </c>
      <c r="K108" s="26">
        <v>0</v>
      </c>
      <c r="L108" s="26">
        <v>0</v>
      </c>
      <c r="M108" s="26">
        <v>0</v>
      </c>
      <c r="N108" s="26">
        <f t="shared" si="41"/>
        <v>0</v>
      </c>
      <c r="O108" s="26">
        <v>80</v>
      </c>
      <c r="P108" s="26">
        <v>0</v>
      </c>
      <c r="Q108" s="26">
        <v>0</v>
      </c>
      <c r="R108" s="26">
        <v>0</v>
      </c>
      <c r="S108" s="26">
        <v>0</v>
      </c>
      <c r="T108" s="26">
        <f t="shared" si="42"/>
        <v>80</v>
      </c>
      <c r="U108" s="26">
        <v>86.35</v>
      </c>
      <c r="V108" s="35">
        <f t="shared" si="31"/>
        <v>166.35</v>
      </c>
      <c r="W108" s="28">
        <f>X108-V108</f>
        <v>313.64999999999998</v>
      </c>
      <c r="X108" s="120">
        <v>480</v>
      </c>
      <c r="Y108" s="120"/>
      <c r="Z108" s="1" t="s">
        <v>532</v>
      </c>
      <c r="AA108" s="11" t="s">
        <v>1061</v>
      </c>
      <c r="AB108" s="11" t="s">
        <v>479</v>
      </c>
      <c r="AC108" s="11" t="s">
        <v>447</v>
      </c>
      <c r="AD108" s="11" t="s">
        <v>946</v>
      </c>
      <c r="AE108" s="53"/>
    </row>
    <row r="109" spans="1:31" s="60" customFormat="1" ht="17.45" customHeight="1" x14ac:dyDescent="0.2">
      <c r="A109" s="178"/>
      <c r="B109" s="131" t="s">
        <v>1062</v>
      </c>
      <c r="C109" s="132"/>
      <c r="D109" s="43" t="s">
        <v>1063</v>
      </c>
      <c r="E109" s="44" t="s">
        <v>504</v>
      </c>
      <c r="F109" s="45">
        <f>SUM(F110)</f>
        <v>0</v>
      </c>
      <c r="G109" s="44" t="s">
        <v>504</v>
      </c>
      <c r="H109" s="43"/>
      <c r="I109" s="45">
        <f>SUM(I110)</f>
        <v>133.203</v>
      </c>
      <c r="J109" s="45">
        <f>SUM(J110)</f>
        <v>0</v>
      </c>
      <c r="K109" s="45">
        <f>SUM(K110)</f>
        <v>0</v>
      </c>
      <c r="L109" s="45">
        <f>SUM(L110)</f>
        <v>0</v>
      </c>
      <c r="M109" s="45">
        <f>SUM(M110)</f>
        <v>0</v>
      </c>
      <c r="N109" s="45">
        <f>SUM(I109:M109)</f>
        <v>133.203</v>
      </c>
      <c r="O109" s="45">
        <f>SUM(O110)</f>
        <v>133</v>
      </c>
      <c r="P109" s="45">
        <f>SUM(P110)</f>
        <v>0</v>
      </c>
      <c r="Q109" s="45">
        <f>SUM(Q110)</f>
        <v>0</v>
      </c>
      <c r="R109" s="45">
        <f>SUM(R110)</f>
        <v>0</v>
      </c>
      <c r="S109" s="45">
        <f>SUM(S110)</f>
        <v>0</v>
      </c>
      <c r="T109" s="45">
        <f>SUM(O109:S109)</f>
        <v>133</v>
      </c>
      <c r="U109" s="45">
        <f>SUM(U110)</f>
        <v>93.09</v>
      </c>
      <c r="V109" s="46">
        <f t="shared" si="31"/>
        <v>359.29300000000001</v>
      </c>
      <c r="W109" s="47">
        <f>SUM(W110)</f>
        <v>0</v>
      </c>
      <c r="X109" s="154" t="s">
        <v>504</v>
      </c>
      <c r="Y109" s="155"/>
      <c r="Z109" s="44" t="s">
        <v>504</v>
      </c>
      <c r="AA109" s="44" t="s">
        <v>504</v>
      </c>
      <c r="AB109" s="44" t="s">
        <v>504</v>
      </c>
      <c r="AC109" s="44" t="s">
        <v>504</v>
      </c>
      <c r="AD109" s="44" t="s">
        <v>504</v>
      </c>
      <c r="AE109" s="59"/>
    </row>
    <row r="110" spans="1:31" s="54" customFormat="1" ht="129.75" customHeight="1" x14ac:dyDescent="0.2">
      <c r="A110" s="178"/>
      <c r="B110" s="71" t="s">
        <v>1064</v>
      </c>
      <c r="C110" s="11" t="s">
        <v>1065</v>
      </c>
      <c r="D110" s="1" t="s">
        <v>1066</v>
      </c>
      <c r="E110" s="1" t="s">
        <v>532</v>
      </c>
      <c r="F110" s="26">
        <v>0</v>
      </c>
      <c r="G110" s="1" t="s">
        <v>502</v>
      </c>
      <c r="H110" s="1" t="s">
        <v>503</v>
      </c>
      <c r="I110" s="26">
        <v>133.203</v>
      </c>
      <c r="J110" s="26">
        <v>0</v>
      </c>
      <c r="K110" s="26">
        <v>0</v>
      </c>
      <c r="L110" s="26">
        <v>0</v>
      </c>
      <c r="M110" s="26">
        <v>0</v>
      </c>
      <c r="N110" s="26">
        <f t="shared" si="41"/>
        <v>133.203</v>
      </c>
      <c r="O110" s="26">
        <v>133</v>
      </c>
      <c r="P110" s="26">
        <v>0</v>
      </c>
      <c r="Q110" s="26">
        <v>0</v>
      </c>
      <c r="R110" s="26">
        <v>0</v>
      </c>
      <c r="S110" s="26">
        <v>0</v>
      </c>
      <c r="T110" s="26">
        <f t="shared" si="42"/>
        <v>133</v>
      </c>
      <c r="U110" s="26">
        <v>93.09</v>
      </c>
      <c r="V110" s="35">
        <f t="shared" si="31"/>
        <v>359.29300000000001</v>
      </c>
      <c r="W110" s="28">
        <v>0</v>
      </c>
      <c r="X110" s="120">
        <v>360</v>
      </c>
      <c r="Y110" s="120"/>
      <c r="Z110" s="1" t="s">
        <v>547</v>
      </c>
      <c r="AA110" s="11" t="s">
        <v>1067</v>
      </c>
      <c r="AB110" s="48" t="s">
        <v>504</v>
      </c>
      <c r="AC110" s="11" t="s">
        <v>1068</v>
      </c>
      <c r="AD110" s="48" t="s">
        <v>504</v>
      </c>
      <c r="AE110" s="53"/>
    </row>
    <row r="111" spans="1:31" s="60" customFormat="1" ht="17.45" customHeight="1" x14ac:dyDescent="0.2">
      <c r="A111" s="178"/>
      <c r="B111" s="131" t="s">
        <v>1069</v>
      </c>
      <c r="C111" s="132"/>
      <c r="D111" s="43" t="s">
        <v>1070</v>
      </c>
      <c r="E111" s="44" t="s">
        <v>504</v>
      </c>
      <c r="F111" s="45">
        <f>SUM(F112:F113)</f>
        <v>0</v>
      </c>
      <c r="G111" s="44" t="s">
        <v>504</v>
      </c>
      <c r="H111" s="43"/>
      <c r="I111" s="45">
        <f>SUM(I112:I113)</f>
        <v>100</v>
      </c>
      <c r="J111" s="45">
        <f>SUM(J112:J113)</f>
        <v>0</v>
      </c>
      <c r="K111" s="45">
        <f>SUM(K112:K113)</f>
        <v>0</v>
      </c>
      <c r="L111" s="45">
        <f>SUM(L112:L113)</f>
        <v>0</v>
      </c>
      <c r="M111" s="45">
        <f>SUM(M112:M113)</f>
        <v>0</v>
      </c>
      <c r="N111" s="45">
        <f>SUM(I111:M111)</f>
        <v>100</v>
      </c>
      <c r="O111" s="45">
        <f>SUM(O112:O113)</f>
        <v>300</v>
      </c>
      <c r="P111" s="45">
        <f>SUM(P112:P113)</f>
        <v>0</v>
      </c>
      <c r="Q111" s="45">
        <f>SUM(Q112:Q113)</f>
        <v>300</v>
      </c>
      <c r="R111" s="45">
        <f>SUM(R112:R113)</f>
        <v>0</v>
      </c>
      <c r="S111" s="45">
        <f>SUM(S112:S113)</f>
        <v>0</v>
      </c>
      <c r="T111" s="45">
        <f>SUM(O111:S111)</f>
        <v>600</v>
      </c>
      <c r="U111" s="45">
        <f>SUM(U112:U113)</f>
        <v>1150</v>
      </c>
      <c r="V111" s="46">
        <f>N111+T111+U111</f>
        <v>1850</v>
      </c>
      <c r="W111" s="47">
        <f>SUM(W112:W113)</f>
        <v>3876.6899999999996</v>
      </c>
      <c r="X111" s="154" t="s">
        <v>504</v>
      </c>
      <c r="Y111" s="155"/>
      <c r="Z111" s="44" t="s">
        <v>504</v>
      </c>
      <c r="AA111" s="44" t="s">
        <v>504</v>
      </c>
      <c r="AB111" s="44" t="s">
        <v>504</v>
      </c>
      <c r="AC111" s="44" t="s">
        <v>504</v>
      </c>
      <c r="AD111" s="44" t="s">
        <v>504</v>
      </c>
      <c r="AE111" s="59"/>
    </row>
    <row r="112" spans="1:31" s="54" customFormat="1" ht="40.5" customHeight="1" x14ac:dyDescent="0.2">
      <c r="A112" s="178"/>
      <c r="B112" s="71" t="s">
        <v>1071</v>
      </c>
      <c r="C112" s="11" t="s">
        <v>1072</v>
      </c>
      <c r="D112" s="1" t="s">
        <v>1073</v>
      </c>
      <c r="E112" s="1" t="s">
        <v>446</v>
      </c>
      <c r="F112" s="26">
        <v>0</v>
      </c>
      <c r="G112" s="1" t="s">
        <v>502</v>
      </c>
      <c r="H112" s="1" t="s">
        <v>503</v>
      </c>
      <c r="I112" s="26">
        <v>100</v>
      </c>
      <c r="J112" s="26">
        <v>0</v>
      </c>
      <c r="K112" s="26">
        <v>0</v>
      </c>
      <c r="L112" s="26">
        <v>0</v>
      </c>
      <c r="M112" s="26">
        <v>0</v>
      </c>
      <c r="N112" s="26">
        <f t="shared" si="41"/>
        <v>100</v>
      </c>
      <c r="O112" s="26">
        <v>100</v>
      </c>
      <c r="P112" s="26">
        <v>0</v>
      </c>
      <c r="Q112" s="26">
        <v>0</v>
      </c>
      <c r="R112" s="26">
        <v>0</v>
      </c>
      <c r="S112" s="26">
        <v>0</v>
      </c>
      <c r="T112" s="26">
        <f t="shared" si="42"/>
        <v>100</v>
      </c>
      <c r="U112" s="26">
        <v>150</v>
      </c>
      <c r="V112" s="35">
        <f t="shared" si="31"/>
        <v>350</v>
      </c>
      <c r="W112" s="28">
        <v>250</v>
      </c>
      <c r="X112" s="120">
        <v>600</v>
      </c>
      <c r="Y112" s="120"/>
      <c r="Z112" s="1" t="s">
        <v>532</v>
      </c>
      <c r="AA112" s="11" t="s">
        <v>934</v>
      </c>
      <c r="AB112" s="48" t="s">
        <v>504</v>
      </c>
      <c r="AC112" s="11" t="s">
        <v>638</v>
      </c>
      <c r="AD112" s="11" t="s">
        <v>1017</v>
      </c>
      <c r="AE112" s="53"/>
    </row>
    <row r="113" spans="1:31" s="54" customFormat="1" ht="38.450000000000003" customHeight="1" x14ac:dyDescent="0.2">
      <c r="A113" s="178"/>
      <c r="B113" s="71" t="s">
        <v>1074</v>
      </c>
      <c r="C113" s="11" t="s">
        <v>483</v>
      </c>
      <c r="D113" s="1" t="s">
        <v>1073</v>
      </c>
      <c r="E113" s="1" t="s">
        <v>446</v>
      </c>
      <c r="F113" s="26" t="s">
        <v>504</v>
      </c>
      <c r="G113" s="1" t="s">
        <v>683</v>
      </c>
      <c r="H113" s="1" t="s">
        <v>503</v>
      </c>
      <c r="I113" s="26">
        <v>0</v>
      </c>
      <c r="J113" s="26">
        <v>0</v>
      </c>
      <c r="K113" s="26">
        <v>0</v>
      </c>
      <c r="L113" s="26">
        <v>0</v>
      </c>
      <c r="M113" s="26">
        <v>0</v>
      </c>
      <c r="N113" s="26">
        <f t="shared" si="41"/>
        <v>0</v>
      </c>
      <c r="O113" s="26">
        <v>200</v>
      </c>
      <c r="P113" s="26">
        <v>0</v>
      </c>
      <c r="Q113" s="26">
        <v>300</v>
      </c>
      <c r="R113" s="26">
        <v>0</v>
      </c>
      <c r="S113" s="26">
        <v>0</v>
      </c>
      <c r="T113" s="26">
        <f t="shared" si="42"/>
        <v>500</v>
      </c>
      <c r="U113" s="26">
        <v>1000</v>
      </c>
      <c r="V113" s="35">
        <f t="shared" si="31"/>
        <v>1500</v>
      </c>
      <c r="W113" s="28">
        <f>X113-V113</f>
        <v>3626.6899999999996</v>
      </c>
      <c r="X113" s="120">
        <v>5126.6899999999996</v>
      </c>
      <c r="Y113" s="120"/>
      <c r="Z113" s="1" t="s">
        <v>446</v>
      </c>
      <c r="AA113" s="11" t="s">
        <v>1075</v>
      </c>
      <c r="AB113" s="11" t="s">
        <v>1076</v>
      </c>
      <c r="AC113" s="11" t="s">
        <v>505</v>
      </c>
      <c r="AD113" s="11" t="s">
        <v>1017</v>
      </c>
      <c r="AE113" s="53"/>
    </row>
    <row r="114" spans="1:31" s="60" customFormat="1" ht="17.45" customHeight="1" x14ac:dyDescent="0.2">
      <c r="A114" s="147"/>
      <c r="B114" s="172" t="s">
        <v>1077</v>
      </c>
      <c r="C114" s="173"/>
      <c r="D114" s="29" t="s">
        <v>1078</v>
      </c>
      <c r="E114" s="75" t="s">
        <v>504</v>
      </c>
      <c r="F114" s="76">
        <f>F115</f>
        <v>1495.9059</v>
      </c>
      <c r="G114" s="75" t="s">
        <v>504</v>
      </c>
      <c r="H114" s="77"/>
      <c r="I114" s="76">
        <f>I115</f>
        <v>1528.95289</v>
      </c>
      <c r="J114" s="76">
        <f t="shared" ref="J114:M114" si="43">J115</f>
        <v>2324.5377200000003</v>
      </c>
      <c r="K114" s="76">
        <f t="shared" si="43"/>
        <v>289.88200000000001</v>
      </c>
      <c r="L114" s="76">
        <f t="shared" si="43"/>
        <v>599.69800000000009</v>
      </c>
      <c r="M114" s="76">
        <f t="shared" si="43"/>
        <v>0</v>
      </c>
      <c r="N114" s="76">
        <f t="shared" si="41"/>
        <v>4743.0706100000007</v>
      </c>
      <c r="O114" s="76">
        <f>O115</f>
        <v>4995.2450099999996</v>
      </c>
      <c r="P114" s="76">
        <f t="shared" ref="P114:S114" si="44">P115</f>
        <v>9041.6707500000011</v>
      </c>
      <c r="Q114" s="76">
        <f t="shared" si="44"/>
        <v>249.00299999999999</v>
      </c>
      <c r="R114" s="76">
        <f t="shared" si="44"/>
        <v>1132.3048800000001</v>
      </c>
      <c r="S114" s="76">
        <f t="shared" si="44"/>
        <v>0</v>
      </c>
      <c r="T114" s="76">
        <f>SUM(O114:S114)</f>
        <v>15418.22364</v>
      </c>
      <c r="U114" s="78">
        <f>U115</f>
        <v>16801.346829999999</v>
      </c>
      <c r="V114" s="78">
        <f t="shared" si="31"/>
        <v>36962.641080000001</v>
      </c>
      <c r="W114" s="79">
        <f>SUM(W115)</f>
        <v>64228.966500000002</v>
      </c>
      <c r="X114" s="174" t="s">
        <v>504</v>
      </c>
      <c r="Y114" s="175"/>
      <c r="Z114" s="75" t="s">
        <v>504</v>
      </c>
      <c r="AA114" s="75" t="s">
        <v>504</v>
      </c>
      <c r="AB114" s="75" t="s">
        <v>504</v>
      </c>
      <c r="AC114" s="75" t="s">
        <v>504</v>
      </c>
      <c r="AD114" s="75" t="s">
        <v>504</v>
      </c>
      <c r="AE114" s="59"/>
    </row>
    <row r="115" spans="1:31" s="60" customFormat="1" ht="22.5" customHeight="1" x14ac:dyDescent="0.2">
      <c r="A115" s="148"/>
      <c r="B115" s="131" t="s">
        <v>1079</v>
      </c>
      <c r="C115" s="132"/>
      <c r="D115" s="25" t="s">
        <v>1080</v>
      </c>
      <c r="E115" s="44" t="s">
        <v>504</v>
      </c>
      <c r="F115" s="45">
        <f>SUM(F116:F135)</f>
        <v>1495.9059</v>
      </c>
      <c r="G115" s="44" t="s">
        <v>504</v>
      </c>
      <c r="H115" s="43"/>
      <c r="I115" s="45">
        <f>SUM(I116:I135)</f>
        <v>1528.95289</v>
      </c>
      <c r="J115" s="45">
        <f t="shared" ref="J115:M115" si="45">SUM(J116:J135)</f>
        <v>2324.5377200000003</v>
      </c>
      <c r="K115" s="45">
        <f>SUM(K116:K136)</f>
        <v>289.88200000000001</v>
      </c>
      <c r="L115" s="45">
        <f t="shared" si="45"/>
        <v>599.69800000000009</v>
      </c>
      <c r="M115" s="45">
        <f t="shared" si="45"/>
        <v>0</v>
      </c>
      <c r="N115" s="45">
        <f>SUM(I115:M115)</f>
        <v>4743.0706100000007</v>
      </c>
      <c r="O115" s="45">
        <f>SUM(O116:O135)</f>
        <v>4995.2450099999996</v>
      </c>
      <c r="P115" s="45">
        <f t="shared" ref="P115:S115" si="46">SUM(P116:P135)</f>
        <v>9041.6707500000011</v>
      </c>
      <c r="Q115" s="45">
        <f>SUM(Q116:Q136)</f>
        <v>249.00299999999999</v>
      </c>
      <c r="R115" s="45">
        <f t="shared" si="46"/>
        <v>1132.3048800000001</v>
      </c>
      <c r="S115" s="45">
        <f t="shared" si="46"/>
        <v>0</v>
      </c>
      <c r="T115" s="45">
        <f>SUM(O115:S115)</f>
        <v>15418.22364</v>
      </c>
      <c r="U115" s="45">
        <f>SUM(U116:U135)</f>
        <v>16801.346829999999</v>
      </c>
      <c r="V115" s="46">
        <f t="shared" si="31"/>
        <v>36962.641080000001</v>
      </c>
      <c r="W115" s="47">
        <f>SUM(W116:W136)</f>
        <v>64228.966500000002</v>
      </c>
      <c r="X115" s="154" t="s">
        <v>504</v>
      </c>
      <c r="Y115" s="155"/>
      <c r="Z115" s="44" t="s">
        <v>504</v>
      </c>
      <c r="AA115" s="44" t="s">
        <v>504</v>
      </c>
      <c r="AB115" s="44" t="s">
        <v>504</v>
      </c>
      <c r="AC115" s="44" t="s">
        <v>504</v>
      </c>
      <c r="AD115" s="44" t="s">
        <v>504</v>
      </c>
      <c r="AE115" s="59"/>
    </row>
    <row r="116" spans="1:31" s="54" customFormat="1" ht="40.5" x14ac:dyDescent="0.2">
      <c r="A116" s="148"/>
      <c r="B116" s="80" t="s">
        <v>1081</v>
      </c>
      <c r="C116" s="11" t="s">
        <v>485</v>
      </c>
      <c r="D116" s="1" t="s">
        <v>528</v>
      </c>
      <c r="E116" s="1" t="s">
        <v>446</v>
      </c>
      <c r="F116" s="26">
        <v>0</v>
      </c>
      <c r="G116" s="1" t="s">
        <v>502</v>
      </c>
      <c r="H116" s="1" t="s">
        <v>503</v>
      </c>
      <c r="I116" s="26">
        <v>116.18899999999999</v>
      </c>
      <c r="J116" s="26">
        <v>271.21499999999997</v>
      </c>
      <c r="K116" s="26">
        <v>0</v>
      </c>
      <c r="L116" s="26">
        <v>12</v>
      </c>
      <c r="M116" s="26">
        <v>0</v>
      </c>
      <c r="N116" s="26">
        <f t="shared" si="41"/>
        <v>399.404</v>
      </c>
      <c r="O116" s="26">
        <f>38.934+62.829</f>
        <v>101.76300000000001</v>
      </c>
      <c r="P116" s="26">
        <f>204+356.031</f>
        <v>560.03099999999995</v>
      </c>
      <c r="Q116" s="26">
        <v>0</v>
      </c>
      <c r="R116" s="26">
        <v>25</v>
      </c>
      <c r="S116" s="26">
        <v>0</v>
      </c>
      <c r="T116" s="26">
        <f t="shared" si="42"/>
        <v>686.79399999999998</v>
      </c>
      <c r="U116" s="26">
        <f>320+316.021</f>
        <v>636.02099999999996</v>
      </c>
      <c r="V116" s="35">
        <f t="shared" si="31"/>
        <v>1722.2189999999998</v>
      </c>
      <c r="W116" s="28">
        <f>X116-V116</f>
        <v>4277.7809999999999</v>
      </c>
      <c r="X116" s="120">
        <v>6000</v>
      </c>
      <c r="Y116" s="120"/>
      <c r="Z116" s="1" t="s">
        <v>547</v>
      </c>
      <c r="AA116" s="11" t="s">
        <v>1082</v>
      </c>
      <c r="AB116" s="11" t="s">
        <v>486</v>
      </c>
      <c r="AC116" s="11" t="s">
        <v>653</v>
      </c>
      <c r="AD116" s="11" t="s">
        <v>557</v>
      </c>
      <c r="AE116" s="53"/>
    </row>
    <row r="117" spans="1:31" s="54" customFormat="1" ht="38.450000000000003" customHeight="1" x14ac:dyDescent="0.2">
      <c r="A117" s="148"/>
      <c r="B117" s="80" t="s">
        <v>1083</v>
      </c>
      <c r="C117" s="11" t="s">
        <v>1084</v>
      </c>
      <c r="D117" s="1" t="s">
        <v>1085</v>
      </c>
      <c r="E117" s="1" t="s">
        <v>446</v>
      </c>
      <c r="F117" s="26">
        <v>0</v>
      </c>
      <c r="G117" s="1" t="s">
        <v>502</v>
      </c>
      <c r="H117" s="1" t="s">
        <v>503</v>
      </c>
      <c r="I117" s="26">
        <v>28.870999999999999</v>
      </c>
      <c r="J117" s="26">
        <v>0</v>
      </c>
      <c r="K117" s="26">
        <v>0</v>
      </c>
      <c r="L117" s="26">
        <v>0</v>
      </c>
      <c r="M117" s="26">
        <v>0</v>
      </c>
      <c r="N117" s="26">
        <f t="shared" ref="N117:N136" si="47">SUM(I117:M117)</f>
        <v>28.870999999999999</v>
      </c>
      <c r="O117" s="26">
        <v>937.69299999999998</v>
      </c>
      <c r="P117" s="26">
        <v>429.88200000000001</v>
      </c>
      <c r="Q117" s="26">
        <v>0</v>
      </c>
      <c r="R117" s="26">
        <v>0</v>
      </c>
      <c r="S117" s="26">
        <v>0</v>
      </c>
      <c r="T117" s="26">
        <f t="shared" ref="T117:T136" si="48">SUM(O117:S117)</f>
        <v>1367.575</v>
      </c>
      <c r="U117" s="26">
        <v>999.7</v>
      </c>
      <c r="V117" s="35">
        <f t="shared" si="31"/>
        <v>2396.1460000000002</v>
      </c>
      <c r="W117" s="28">
        <f>X117-V117</f>
        <v>4803.8539999999994</v>
      </c>
      <c r="X117" s="120">
        <v>7200</v>
      </c>
      <c r="Y117" s="120"/>
      <c r="Z117" s="1" t="s">
        <v>532</v>
      </c>
      <c r="AA117" s="11" t="s">
        <v>1086</v>
      </c>
      <c r="AB117" s="48" t="s">
        <v>504</v>
      </c>
      <c r="AC117" s="11" t="s">
        <v>653</v>
      </c>
      <c r="AD117" s="48" t="s">
        <v>504</v>
      </c>
      <c r="AE117" s="53"/>
    </row>
    <row r="118" spans="1:31" s="54" customFormat="1" ht="38.450000000000003" customHeight="1" x14ac:dyDescent="0.2">
      <c r="A118" s="148"/>
      <c r="B118" s="80" t="s">
        <v>1087</v>
      </c>
      <c r="C118" s="11" t="s">
        <v>1088</v>
      </c>
      <c r="D118" s="1" t="s">
        <v>1089</v>
      </c>
      <c r="E118" s="1" t="s">
        <v>446</v>
      </c>
      <c r="F118" s="26">
        <v>0</v>
      </c>
      <c r="G118" s="1" t="s">
        <v>502</v>
      </c>
      <c r="H118" s="1" t="s">
        <v>503</v>
      </c>
      <c r="I118" s="26">
        <v>275.29700000000003</v>
      </c>
      <c r="J118" s="26">
        <v>314.09100000000001</v>
      </c>
      <c r="K118" s="26">
        <v>0</v>
      </c>
      <c r="L118" s="26">
        <v>0</v>
      </c>
      <c r="M118" s="26">
        <v>0</v>
      </c>
      <c r="N118" s="26">
        <f t="shared" si="47"/>
        <v>589.38800000000003</v>
      </c>
      <c r="O118" s="26">
        <v>351.28199999999998</v>
      </c>
      <c r="P118" s="26">
        <v>1443.8119999999999</v>
      </c>
      <c r="Q118" s="26">
        <v>0</v>
      </c>
      <c r="R118" s="26">
        <v>0</v>
      </c>
      <c r="S118" s="26">
        <v>0</v>
      </c>
      <c r="T118" s="26">
        <f t="shared" si="48"/>
        <v>1795.0939999999998</v>
      </c>
      <c r="U118" s="26">
        <v>2589.2869999999998</v>
      </c>
      <c r="V118" s="35">
        <f t="shared" si="31"/>
        <v>4973.7690000000002</v>
      </c>
      <c r="W118" s="28">
        <f>X118-V118</f>
        <v>11826.231</v>
      </c>
      <c r="X118" s="120">
        <v>16800</v>
      </c>
      <c r="Y118" s="120"/>
      <c r="Z118" s="1" t="s">
        <v>532</v>
      </c>
      <c r="AA118" s="11" t="s">
        <v>1090</v>
      </c>
      <c r="AB118" s="11" t="s">
        <v>1091</v>
      </c>
      <c r="AC118" s="11" t="s">
        <v>653</v>
      </c>
      <c r="AD118" s="48" t="s">
        <v>504</v>
      </c>
      <c r="AE118" s="53"/>
    </row>
    <row r="119" spans="1:31" s="54" customFormat="1" ht="38.450000000000003" customHeight="1" x14ac:dyDescent="0.2">
      <c r="A119" s="148"/>
      <c r="B119" s="80" t="s">
        <v>1092</v>
      </c>
      <c r="C119" s="11" t="s">
        <v>1093</v>
      </c>
      <c r="D119" s="1" t="s">
        <v>1094</v>
      </c>
      <c r="E119" s="1" t="s">
        <v>446</v>
      </c>
      <c r="F119" s="26">
        <v>0</v>
      </c>
      <c r="G119" s="1" t="s">
        <v>502</v>
      </c>
      <c r="H119" s="1" t="s">
        <v>503</v>
      </c>
      <c r="I119" s="26">
        <v>263.786</v>
      </c>
      <c r="J119" s="26">
        <v>281.036</v>
      </c>
      <c r="K119" s="26">
        <v>0</v>
      </c>
      <c r="L119" s="26">
        <v>434.99900000000002</v>
      </c>
      <c r="M119" s="26">
        <v>0</v>
      </c>
      <c r="N119" s="26">
        <f>SUM(I119:M119)</f>
        <v>979.82100000000003</v>
      </c>
      <c r="O119" s="26">
        <v>1782.6369999999999</v>
      </c>
      <c r="P119" s="26">
        <v>1938.056</v>
      </c>
      <c r="Q119" s="26">
        <v>0</v>
      </c>
      <c r="R119" s="26">
        <v>475</v>
      </c>
      <c r="S119" s="26">
        <v>0</v>
      </c>
      <c r="T119" s="26">
        <f t="shared" si="48"/>
        <v>4195.6930000000002</v>
      </c>
      <c r="U119" s="26">
        <v>6502.5259999999998</v>
      </c>
      <c r="V119" s="35">
        <f t="shared" si="31"/>
        <v>11678.04</v>
      </c>
      <c r="W119" s="28">
        <f>X119-V119</f>
        <v>13521.96</v>
      </c>
      <c r="X119" s="120">
        <v>25200</v>
      </c>
      <c r="Y119" s="120"/>
      <c r="Z119" s="1" t="s">
        <v>532</v>
      </c>
      <c r="AA119" s="11" t="s">
        <v>1095</v>
      </c>
      <c r="AB119" s="48" t="s">
        <v>504</v>
      </c>
      <c r="AC119" s="11" t="s">
        <v>653</v>
      </c>
      <c r="AD119" s="48" t="s">
        <v>504</v>
      </c>
      <c r="AE119" s="53"/>
    </row>
    <row r="120" spans="1:31" s="54" customFormat="1" ht="41.25" customHeight="1" x14ac:dyDescent="0.2">
      <c r="A120" s="148"/>
      <c r="B120" s="80" t="s">
        <v>1096</v>
      </c>
      <c r="C120" s="11" t="s">
        <v>1097</v>
      </c>
      <c r="D120" s="1" t="s">
        <v>1094</v>
      </c>
      <c r="E120" s="1" t="s">
        <v>446</v>
      </c>
      <c r="F120" s="26">
        <v>0</v>
      </c>
      <c r="G120" s="1" t="s">
        <v>502</v>
      </c>
      <c r="H120" s="1" t="s">
        <v>503</v>
      </c>
      <c r="I120" s="26">
        <v>6.9820000000000002</v>
      </c>
      <c r="J120" s="26">
        <v>0</v>
      </c>
      <c r="K120" s="26">
        <v>0</v>
      </c>
      <c r="L120" s="26">
        <v>0</v>
      </c>
      <c r="M120" s="26">
        <v>0</v>
      </c>
      <c r="N120" s="26">
        <f t="shared" si="47"/>
        <v>6.9820000000000002</v>
      </c>
      <c r="O120" s="26">
        <v>208</v>
      </c>
      <c r="P120" s="26">
        <v>0</v>
      </c>
      <c r="Q120" s="26">
        <v>0</v>
      </c>
      <c r="R120" s="26">
        <v>0</v>
      </c>
      <c r="S120" s="26">
        <v>0</v>
      </c>
      <c r="T120" s="26">
        <f t="shared" si="48"/>
        <v>208</v>
      </c>
      <c r="U120" s="26">
        <v>80</v>
      </c>
      <c r="V120" s="35">
        <f t="shared" si="31"/>
        <v>294.98199999999997</v>
      </c>
      <c r="W120" s="28">
        <f>X120-V120</f>
        <v>2105.018</v>
      </c>
      <c r="X120" s="120">
        <v>2400</v>
      </c>
      <c r="Y120" s="120"/>
      <c r="Z120" s="1" t="s">
        <v>532</v>
      </c>
      <c r="AA120" s="11" t="s">
        <v>1098</v>
      </c>
      <c r="AB120" s="48" t="s">
        <v>504</v>
      </c>
      <c r="AC120" s="11" t="s">
        <v>653</v>
      </c>
      <c r="AD120" s="48" t="s">
        <v>504</v>
      </c>
      <c r="AE120" s="53"/>
    </row>
    <row r="121" spans="1:31" s="54" customFormat="1" ht="40.5" customHeight="1" x14ac:dyDescent="0.2">
      <c r="A121" s="148"/>
      <c r="B121" s="80" t="s">
        <v>1099</v>
      </c>
      <c r="C121" s="11" t="s">
        <v>1100</v>
      </c>
      <c r="D121" s="1" t="s">
        <v>1094</v>
      </c>
      <c r="E121" s="1" t="s">
        <v>446</v>
      </c>
      <c r="F121" s="26">
        <v>0</v>
      </c>
      <c r="G121" s="1" t="s">
        <v>502</v>
      </c>
      <c r="H121" s="1" t="s">
        <v>503</v>
      </c>
      <c r="I121" s="26">
        <v>0</v>
      </c>
      <c r="J121" s="26">
        <v>0</v>
      </c>
      <c r="K121" s="26">
        <v>0</v>
      </c>
      <c r="L121" s="26">
        <v>0</v>
      </c>
      <c r="M121" s="26">
        <v>0</v>
      </c>
      <c r="N121" s="26">
        <f t="shared" si="47"/>
        <v>0</v>
      </c>
      <c r="O121" s="26">
        <v>350.03899999999999</v>
      </c>
      <c r="P121" s="26">
        <v>476.33600000000001</v>
      </c>
      <c r="Q121" s="26">
        <v>0</v>
      </c>
      <c r="R121" s="26">
        <v>0</v>
      </c>
      <c r="S121" s="26">
        <v>0</v>
      </c>
      <c r="T121" s="26">
        <f t="shared" si="48"/>
        <v>826.375</v>
      </c>
      <c r="U121" s="26">
        <v>824.42200000000003</v>
      </c>
      <c r="V121" s="35">
        <f t="shared" si="31"/>
        <v>1650.797</v>
      </c>
      <c r="W121" s="28">
        <f t="shared" ref="W121:W126" si="49">X121-V121</f>
        <v>3749.203</v>
      </c>
      <c r="X121" s="120">
        <v>5400</v>
      </c>
      <c r="Y121" s="120"/>
      <c r="Z121" s="1" t="s">
        <v>532</v>
      </c>
      <c r="AA121" s="11" t="s">
        <v>1101</v>
      </c>
      <c r="AB121" s="48" t="s">
        <v>504</v>
      </c>
      <c r="AC121" s="11" t="s">
        <v>653</v>
      </c>
      <c r="AD121" s="48" t="s">
        <v>504</v>
      </c>
      <c r="AE121" s="53"/>
    </row>
    <row r="122" spans="1:31" s="54" customFormat="1" ht="38.450000000000003" customHeight="1" x14ac:dyDescent="0.2">
      <c r="A122" s="148"/>
      <c r="B122" s="80" t="s">
        <v>1102</v>
      </c>
      <c r="C122" s="11" t="s">
        <v>1103</v>
      </c>
      <c r="D122" s="1" t="s">
        <v>1094</v>
      </c>
      <c r="E122" s="1" t="s">
        <v>446</v>
      </c>
      <c r="F122" s="26">
        <v>0</v>
      </c>
      <c r="G122" s="1" t="s">
        <v>683</v>
      </c>
      <c r="H122" s="1" t="s">
        <v>503</v>
      </c>
      <c r="I122" s="26">
        <v>10.83</v>
      </c>
      <c r="J122" s="26">
        <v>0</v>
      </c>
      <c r="K122" s="26">
        <v>0</v>
      </c>
      <c r="L122" s="26">
        <v>0</v>
      </c>
      <c r="M122" s="26">
        <v>0</v>
      </c>
      <c r="N122" s="26">
        <f t="shared" si="47"/>
        <v>10.83</v>
      </c>
      <c r="O122" s="26">
        <v>108.96299999999999</v>
      </c>
      <c r="P122" s="26">
        <v>107.456</v>
      </c>
      <c r="Q122" s="26">
        <v>0</v>
      </c>
      <c r="R122" s="26">
        <v>0</v>
      </c>
      <c r="S122" s="26">
        <v>0</v>
      </c>
      <c r="T122" s="26">
        <f t="shared" si="48"/>
        <v>216.41899999999998</v>
      </c>
      <c r="U122" s="26">
        <v>379.09800000000001</v>
      </c>
      <c r="V122" s="35">
        <f t="shared" si="31"/>
        <v>606.34699999999998</v>
      </c>
      <c r="W122" s="28">
        <f t="shared" si="49"/>
        <v>7793.6530000000002</v>
      </c>
      <c r="X122" s="120">
        <v>8400</v>
      </c>
      <c r="Y122" s="120"/>
      <c r="Z122" s="1" t="s">
        <v>532</v>
      </c>
      <c r="AA122" s="11" t="s">
        <v>1104</v>
      </c>
      <c r="AB122" s="11" t="s">
        <v>1105</v>
      </c>
      <c r="AC122" s="11" t="s">
        <v>653</v>
      </c>
      <c r="AD122" s="48" t="s">
        <v>504</v>
      </c>
      <c r="AE122" s="53"/>
    </row>
    <row r="123" spans="1:31" s="54" customFormat="1" ht="38.450000000000003" customHeight="1" x14ac:dyDescent="0.2">
      <c r="A123" s="148"/>
      <c r="B123" s="80" t="s">
        <v>1106</v>
      </c>
      <c r="C123" s="11" t="s">
        <v>1107</v>
      </c>
      <c r="D123" s="1" t="s">
        <v>1094</v>
      </c>
      <c r="E123" s="1" t="s">
        <v>446</v>
      </c>
      <c r="F123" s="26">
        <v>0</v>
      </c>
      <c r="G123" s="1" t="s">
        <v>502</v>
      </c>
      <c r="H123" s="1" t="s">
        <v>503</v>
      </c>
      <c r="I123" s="26">
        <v>46.283000000000001</v>
      </c>
      <c r="J123" s="26">
        <v>0</v>
      </c>
      <c r="K123" s="26">
        <v>0</v>
      </c>
      <c r="L123" s="26">
        <v>0</v>
      </c>
      <c r="M123" s="26">
        <v>0</v>
      </c>
      <c r="N123" s="26">
        <f t="shared" si="47"/>
        <v>46.283000000000001</v>
      </c>
      <c r="O123" s="26">
        <v>27.187000000000001</v>
      </c>
      <c r="P123" s="26">
        <v>132.11600000000001</v>
      </c>
      <c r="Q123" s="26">
        <v>0</v>
      </c>
      <c r="R123" s="26">
        <v>0</v>
      </c>
      <c r="S123" s="26">
        <v>0</v>
      </c>
      <c r="T123" s="26">
        <f>SUM(O123:S123)</f>
        <v>159.30300000000003</v>
      </c>
      <c r="U123" s="26">
        <v>436.54700000000003</v>
      </c>
      <c r="V123" s="35">
        <f t="shared" si="31"/>
        <v>642.13300000000004</v>
      </c>
      <c r="W123" s="28">
        <f t="shared" si="49"/>
        <v>321.06650000000002</v>
      </c>
      <c r="X123" s="120">
        <f>V123*1.5</f>
        <v>963.19950000000006</v>
      </c>
      <c r="Y123" s="120"/>
      <c r="Z123" s="1" t="s">
        <v>532</v>
      </c>
      <c r="AA123" s="11" t="s">
        <v>1108</v>
      </c>
      <c r="AB123" s="48" t="s">
        <v>504</v>
      </c>
      <c r="AC123" s="11" t="s">
        <v>653</v>
      </c>
      <c r="AD123" s="48" t="s">
        <v>504</v>
      </c>
      <c r="AE123" s="53"/>
    </row>
    <row r="124" spans="1:31" s="54" customFormat="1" ht="83.25" customHeight="1" x14ac:dyDescent="0.2">
      <c r="A124" s="148"/>
      <c r="B124" s="80" t="s">
        <v>1109</v>
      </c>
      <c r="C124" s="11" t="s">
        <v>1110</v>
      </c>
      <c r="D124" s="1" t="s">
        <v>1094</v>
      </c>
      <c r="E124" s="1" t="s">
        <v>446</v>
      </c>
      <c r="F124" s="26">
        <v>165.51589999999999</v>
      </c>
      <c r="G124" s="1" t="s">
        <v>502</v>
      </c>
      <c r="H124" s="1" t="s">
        <v>503</v>
      </c>
      <c r="I124" s="26">
        <v>124.00689</v>
      </c>
      <c r="J124" s="26">
        <v>1458.1957199999999</v>
      </c>
      <c r="K124" s="26">
        <v>0</v>
      </c>
      <c r="L124" s="26">
        <v>152.69900000000001</v>
      </c>
      <c r="M124" s="26">
        <v>0</v>
      </c>
      <c r="N124" s="26">
        <f t="shared" si="47"/>
        <v>1734.9016099999999</v>
      </c>
      <c r="O124" s="26">
        <v>136.78201000000001</v>
      </c>
      <c r="P124" s="26">
        <v>3706.7347500000001</v>
      </c>
      <c r="Q124" s="26">
        <v>0</v>
      </c>
      <c r="R124" s="26">
        <v>632.30488000000003</v>
      </c>
      <c r="S124" s="26">
        <v>0</v>
      </c>
      <c r="T124" s="26">
        <f t="shared" si="48"/>
        <v>4475.8216400000001</v>
      </c>
      <c r="U124" s="26">
        <v>2565.05483</v>
      </c>
      <c r="V124" s="35">
        <f t="shared" si="31"/>
        <v>8775.77808</v>
      </c>
      <c r="W124" s="28">
        <v>0</v>
      </c>
      <c r="X124" s="120">
        <f>SUM(V124+F124)</f>
        <v>8941.2939800000004</v>
      </c>
      <c r="Y124" s="120"/>
      <c r="Z124" s="1" t="s">
        <v>532</v>
      </c>
      <c r="AA124" s="11" t="s">
        <v>1111</v>
      </c>
      <c r="AB124" s="11" t="s">
        <v>1112</v>
      </c>
      <c r="AC124" s="11" t="s">
        <v>450</v>
      </c>
      <c r="AD124" s="48" t="s">
        <v>504</v>
      </c>
      <c r="AE124" s="53"/>
    </row>
    <row r="125" spans="1:31" s="54" customFormat="1" ht="48" customHeight="1" x14ac:dyDescent="0.2">
      <c r="A125" s="148"/>
      <c r="B125" s="80" t="s">
        <v>1113</v>
      </c>
      <c r="C125" s="11" t="s">
        <v>1114</v>
      </c>
      <c r="D125" s="1" t="s">
        <v>1115</v>
      </c>
      <c r="E125" s="1" t="s">
        <v>446</v>
      </c>
      <c r="F125" s="26">
        <v>0</v>
      </c>
      <c r="G125" s="1" t="s">
        <v>683</v>
      </c>
      <c r="H125" s="1" t="s">
        <v>503</v>
      </c>
      <c r="I125" s="26">
        <v>0</v>
      </c>
      <c r="J125" s="26">
        <v>0</v>
      </c>
      <c r="K125" s="26">
        <v>0</v>
      </c>
      <c r="L125" s="26">
        <v>0</v>
      </c>
      <c r="M125" s="26">
        <v>0</v>
      </c>
      <c r="N125" s="26">
        <f t="shared" si="47"/>
        <v>0</v>
      </c>
      <c r="O125" s="26">
        <v>471.45</v>
      </c>
      <c r="P125" s="26">
        <v>107.27</v>
      </c>
      <c r="Q125" s="26">
        <v>0</v>
      </c>
      <c r="R125" s="26">
        <v>0</v>
      </c>
      <c r="S125" s="26">
        <v>0</v>
      </c>
      <c r="T125" s="26">
        <f t="shared" si="48"/>
        <v>578.72</v>
      </c>
      <c r="U125" s="26">
        <v>322.39100000000002</v>
      </c>
      <c r="V125" s="35">
        <f t="shared" si="31"/>
        <v>901.1110000000001</v>
      </c>
      <c r="W125" s="28">
        <f t="shared" si="49"/>
        <v>5098.8890000000001</v>
      </c>
      <c r="X125" s="120">
        <v>6000</v>
      </c>
      <c r="Y125" s="120"/>
      <c r="Z125" s="1" t="s">
        <v>532</v>
      </c>
      <c r="AA125" s="11" t="s">
        <v>1116</v>
      </c>
      <c r="AB125" s="11" t="s">
        <v>1117</v>
      </c>
      <c r="AC125" s="11" t="s">
        <v>653</v>
      </c>
      <c r="AD125" s="48" t="s">
        <v>504</v>
      </c>
      <c r="AE125" s="53"/>
    </row>
    <row r="126" spans="1:31" s="54" customFormat="1" ht="54" x14ac:dyDescent="0.2">
      <c r="A126" s="148"/>
      <c r="B126" s="80" t="s">
        <v>1118</v>
      </c>
      <c r="C126" s="11" t="s">
        <v>1119</v>
      </c>
      <c r="D126" s="1" t="s">
        <v>549</v>
      </c>
      <c r="E126" s="1" t="s">
        <v>446</v>
      </c>
      <c r="F126" s="26">
        <v>0</v>
      </c>
      <c r="G126" s="1" t="s">
        <v>502</v>
      </c>
      <c r="H126" s="1" t="s">
        <v>503</v>
      </c>
      <c r="I126" s="26">
        <v>61.893999999999998</v>
      </c>
      <c r="J126" s="26">
        <v>0</v>
      </c>
      <c r="K126" s="26">
        <v>0</v>
      </c>
      <c r="L126" s="26">
        <v>0</v>
      </c>
      <c r="M126" s="26">
        <v>0</v>
      </c>
      <c r="N126" s="26">
        <f t="shared" si="47"/>
        <v>61.893999999999998</v>
      </c>
      <c r="O126" s="26">
        <v>49.084000000000003</v>
      </c>
      <c r="P126" s="26">
        <v>139.977</v>
      </c>
      <c r="Q126" s="26">
        <v>0</v>
      </c>
      <c r="R126" s="26">
        <v>0</v>
      </c>
      <c r="S126" s="26">
        <v>0</v>
      </c>
      <c r="T126" s="26">
        <f t="shared" si="48"/>
        <v>189.06100000000001</v>
      </c>
      <c r="U126" s="26">
        <v>350</v>
      </c>
      <c r="V126" s="35">
        <f t="shared" si="31"/>
        <v>600.95500000000004</v>
      </c>
      <c r="W126" s="28">
        <f t="shared" si="49"/>
        <v>600.95500000000004</v>
      </c>
      <c r="X126" s="120">
        <f>V126*2</f>
        <v>1201.9100000000001</v>
      </c>
      <c r="Y126" s="120"/>
      <c r="Z126" s="1" t="s">
        <v>532</v>
      </c>
      <c r="AA126" s="11" t="s">
        <v>1120</v>
      </c>
      <c r="AB126" s="48" t="s">
        <v>504</v>
      </c>
      <c r="AC126" s="11" t="s">
        <v>1121</v>
      </c>
      <c r="AD126" s="11" t="s">
        <v>1122</v>
      </c>
      <c r="AE126" s="53"/>
    </row>
    <row r="127" spans="1:31" s="54" customFormat="1" ht="89.25" customHeight="1" x14ac:dyDescent="0.2">
      <c r="A127" s="148"/>
      <c r="B127" s="80" t="s">
        <v>1123</v>
      </c>
      <c r="C127" s="11" t="s">
        <v>1124</v>
      </c>
      <c r="D127" s="1" t="s">
        <v>1125</v>
      </c>
      <c r="E127" s="1" t="s">
        <v>446</v>
      </c>
      <c r="F127" s="26">
        <v>477</v>
      </c>
      <c r="G127" s="1" t="s">
        <v>502</v>
      </c>
      <c r="H127" s="1" t="s">
        <v>503</v>
      </c>
      <c r="I127" s="26">
        <v>0</v>
      </c>
      <c r="J127" s="26">
        <v>0</v>
      </c>
      <c r="K127" s="26">
        <v>0</v>
      </c>
      <c r="L127" s="26">
        <v>0</v>
      </c>
      <c r="M127" s="26">
        <v>0</v>
      </c>
      <c r="N127" s="26">
        <f t="shared" si="47"/>
        <v>0</v>
      </c>
      <c r="O127" s="26">
        <v>104.7</v>
      </c>
      <c r="P127" s="26">
        <v>0</v>
      </c>
      <c r="Q127" s="26">
        <v>0</v>
      </c>
      <c r="R127" s="26">
        <v>0</v>
      </c>
      <c r="S127" s="26">
        <v>0</v>
      </c>
      <c r="T127" s="26">
        <f t="shared" si="48"/>
        <v>104.7</v>
      </c>
      <c r="U127" s="26">
        <v>316</v>
      </c>
      <c r="V127" s="35">
        <f t="shared" si="31"/>
        <v>420.7</v>
      </c>
      <c r="W127" s="28">
        <f>X127-V127</f>
        <v>3179.3</v>
      </c>
      <c r="X127" s="120">
        <v>3600</v>
      </c>
      <c r="Y127" s="120"/>
      <c r="Z127" s="1" t="s">
        <v>547</v>
      </c>
      <c r="AA127" s="11" t="s">
        <v>1126</v>
      </c>
      <c r="AB127" s="48" t="s">
        <v>504</v>
      </c>
      <c r="AC127" s="11" t="s">
        <v>1121</v>
      </c>
      <c r="AD127" s="11" t="s">
        <v>640</v>
      </c>
      <c r="AE127" s="53"/>
    </row>
    <row r="128" spans="1:31" s="54" customFormat="1" ht="114" customHeight="1" x14ac:dyDescent="0.2">
      <c r="A128" s="148"/>
      <c r="B128" s="80" t="s">
        <v>1127</v>
      </c>
      <c r="C128" s="11" t="s">
        <v>1128</v>
      </c>
      <c r="D128" s="1" t="s">
        <v>1125</v>
      </c>
      <c r="E128" s="1" t="s">
        <v>446</v>
      </c>
      <c r="F128" s="26">
        <v>16.399999999999999</v>
      </c>
      <c r="G128" s="1" t="s">
        <v>502</v>
      </c>
      <c r="H128" s="1" t="s">
        <v>503</v>
      </c>
      <c r="I128" s="26">
        <v>0</v>
      </c>
      <c r="J128" s="26">
        <v>0</v>
      </c>
      <c r="K128" s="26">
        <v>0</v>
      </c>
      <c r="L128" s="26">
        <v>0</v>
      </c>
      <c r="M128" s="26">
        <v>0</v>
      </c>
      <c r="N128" s="26">
        <f t="shared" si="47"/>
        <v>0</v>
      </c>
      <c r="O128" s="26">
        <v>103</v>
      </c>
      <c r="P128" s="26">
        <v>0</v>
      </c>
      <c r="Q128" s="26">
        <v>0</v>
      </c>
      <c r="R128" s="26">
        <v>0</v>
      </c>
      <c r="S128" s="26">
        <v>0</v>
      </c>
      <c r="T128" s="26">
        <f>SUM(O128:S128)</f>
        <v>103</v>
      </c>
      <c r="U128" s="26">
        <v>50.3</v>
      </c>
      <c r="V128" s="35">
        <f t="shared" si="31"/>
        <v>153.30000000000001</v>
      </c>
      <c r="W128" s="28">
        <f>X128-V128</f>
        <v>386.7</v>
      </c>
      <c r="X128" s="120">
        <v>540</v>
      </c>
      <c r="Y128" s="120"/>
      <c r="Z128" s="1" t="s">
        <v>532</v>
      </c>
      <c r="AA128" s="11" t="s">
        <v>1129</v>
      </c>
      <c r="AB128" s="11" t="s">
        <v>504</v>
      </c>
      <c r="AC128" s="11" t="s">
        <v>1121</v>
      </c>
      <c r="AD128" s="11" t="s">
        <v>640</v>
      </c>
      <c r="AE128" s="53"/>
    </row>
    <row r="129" spans="1:31" s="54" customFormat="1" ht="68.25" customHeight="1" x14ac:dyDescent="0.2">
      <c r="A129" s="148"/>
      <c r="B129" s="80" t="s">
        <v>1130</v>
      </c>
      <c r="C129" s="11" t="s">
        <v>1131</v>
      </c>
      <c r="D129" s="1" t="s">
        <v>1132</v>
      </c>
      <c r="E129" s="1" t="s">
        <v>532</v>
      </c>
      <c r="F129" s="26">
        <v>0</v>
      </c>
      <c r="G129" s="1" t="s">
        <v>683</v>
      </c>
      <c r="H129" s="1" t="s">
        <v>503</v>
      </c>
      <c r="I129" s="26">
        <v>0</v>
      </c>
      <c r="J129" s="26">
        <v>0</v>
      </c>
      <c r="K129" s="26">
        <v>0</v>
      </c>
      <c r="L129" s="26">
        <v>0</v>
      </c>
      <c r="M129" s="26">
        <v>0</v>
      </c>
      <c r="N129" s="26">
        <f t="shared" si="47"/>
        <v>0</v>
      </c>
      <c r="O129" s="26">
        <v>100</v>
      </c>
      <c r="P129" s="26">
        <v>0</v>
      </c>
      <c r="Q129" s="26">
        <v>200</v>
      </c>
      <c r="R129" s="26">
        <v>0</v>
      </c>
      <c r="S129" s="26">
        <v>0</v>
      </c>
      <c r="T129" s="26">
        <f t="shared" si="48"/>
        <v>300</v>
      </c>
      <c r="U129" s="26">
        <v>200</v>
      </c>
      <c r="V129" s="35">
        <f t="shared" si="31"/>
        <v>500</v>
      </c>
      <c r="W129" s="28">
        <f t="shared" ref="W129:W133" si="50">X129-V129</f>
        <v>1541</v>
      </c>
      <c r="X129" s="120">
        <v>2041</v>
      </c>
      <c r="Y129" s="120"/>
      <c r="Z129" s="1" t="s">
        <v>547</v>
      </c>
      <c r="AA129" s="11" t="s">
        <v>1133</v>
      </c>
      <c r="AB129" s="48" t="s">
        <v>504</v>
      </c>
      <c r="AC129" s="11" t="s">
        <v>1121</v>
      </c>
      <c r="AD129" s="11" t="s">
        <v>640</v>
      </c>
      <c r="AE129" s="53"/>
    </row>
    <row r="130" spans="1:31" s="54" customFormat="1" ht="61.5" customHeight="1" x14ac:dyDescent="0.2">
      <c r="A130" s="148"/>
      <c r="B130" s="80" t="s">
        <v>1134</v>
      </c>
      <c r="C130" s="11" t="s">
        <v>488</v>
      </c>
      <c r="D130" s="1" t="s">
        <v>1135</v>
      </c>
      <c r="E130" s="1" t="s">
        <v>446</v>
      </c>
      <c r="F130" s="26">
        <v>58.9</v>
      </c>
      <c r="G130" s="1" t="s">
        <v>683</v>
      </c>
      <c r="H130" s="1" t="s">
        <v>503</v>
      </c>
      <c r="I130" s="26">
        <v>0</v>
      </c>
      <c r="J130" s="26">
        <v>0</v>
      </c>
      <c r="K130" s="26">
        <v>0</v>
      </c>
      <c r="L130" s="26">
        <v>0</v>
      </c>
      <c r="M130" s="26">
        <v>0</v>
      </c>
      <c r="N130" s="26">
        <f t="shared" si="47"/>
        <v>0</v>
      </c>
      <c r="O130" s="26">
        <v>60</v>
      </c>
      <c r="P130" s="26">
        <v>0</v>
      </c>
      <c r="Q130" s="26">
        <v>0</v>
      </c>
      <c r="R130" s="26">
        <v>0</v>
      </c>
      <c r="S130" s="26">
        <v>0</v>
      </c>
      <c r="T130" s="26">
        <f t="shared" si="48"/>
        <v>60</v>
      </c>
      <c r="U130" s="26">
        <v>100</v>
      </c>
      <c r="V130" s="35">
        <f t="shared" si="31"/>
        <v>160</v>
      </c>
      <c r="W130" s="28">
        <f t="shared" si="50"/>
        <v>680</v>
      </c>
      <c r="X130" s="120">
        <v>840</v>
      </c>
      <c r="Y130" s="120"/>
      <c r="Z130" s="1" t="s">
        <v>532</v>
      </c>
      <c r="AA130" s="11" t="s">
        <v>1136</v>
      </c>
      <c r="AB130" s="48" t="s">
        <v>504</v>
      </c>
      <c r="AC130" s="11" t="s">
        <v>1121</v>
      </c>
      <c r="AD130" s="11" t="s">
        <v>640</v>
      </c>
      <c r="AE130" s="53"/>
    </row>
    <row r="131" spans="1:31" s="54" customFormat="1" ht="51" customHeight="1" x14ac:dyDescent="0.2">
      <c r="A131" s="148"/>
      <c r="B131" s="80" t="s">
        <v>1137</v>
      </c>
      <c r="C131" s="11" t="s">
        <v>1138</v>
      </c>
      <c r="D131" s="1" t="s">
        <v>633</v>
      </c>
      <c r="E131" s="1" t="s">
        <v>532</v>
      </c>
      <c r="F131" s="26">
        <v>0</v>
      </c>
      <c r="G131" s="1" t="s">
        <v>683</v>
      </c>
      <c r="H131" s="1" t="s">
        <v>503</v>
      </c>
      <c r="I131" s="26">
        <v>0</v>
      </c>
      <c r="J131" s="26">
        <v>0</v>
      </c>
      <c r="K131" s="26">
        <v>0</v>
      </c>
      <c r="L131" s="26">
        <v>0</v>
      </c>
      <c r="M131" s="26">
        <v>0</v>
      </c>
      <c r="N131" s="26">
        <f t="shared" si="47"/>
        <v>0</v>
      </c>
      <c r="O131" s="26">
        <v>50</v>
      </c>
      <c r="P131" s="26">
        <v>0</v>
      </c>
      <c r="Q131" s="26">
        <v>0</v>
      </c>
      <c r="R131" s="26">
        <v>0</v>
      </c>
      <c r="S131" s="26">
        <v>0</v>
      </c>
      <c r="T131" s="26">
        <f t="shared" si="48"/>
        <v>50</v>
      </c>
      <c r="U131" s="26">
        <v>300</v>
      </c>
      <c r="V131" s="35">
        <f t="shared" si="31"/>
        <v>350</v>
      </c>
      <c r="W131" s="28">
        <f t="shared" si="50"/>
        <v>610</v>
      </c>
      <c r="X131" s="120">
        <v>960</v>
      </c>
      <c r="Y131" s="120"/>
      <c r="Z131" s="1" t="s">
        <v>446</v>
      </c>
      <c r="AA131" s="11" t="s">
        <v>1139</v>
      </c>
      <c r="AB131" s="11" t="s">
        <v>489</v>
      </c>
      <c r="AC131" s="11" t="s">
        <v>684</v>
      </c>
      <c r="AD131" s="11" t="s">
        <v>655</v>
      </c>
      <c r="AE131" s="53"/>
    </row>
    <row r="132" spans="1:31" s="54" customFormat="1" ht="66" customHeight="1" x14ac:dyDescent="0.2">
      <c r="A132" s="148"/>
      <c r="B132" s="80" t="s">
        <v>1140</v>
      </c>
      <c r="C132" s="11" t="s">
        <v>1141</v>
      </c>
      <c r="D132" s="1" t="s">
        <v>1142</v>
      </c>
      <c r="E132" s="1" t="s">
        <v>532</v>
      </c>
      <c r="F132" s="26">
        <v>0</v>
      </c>
      <c r="G132" s="1" t="s">
        <v>683</v>
      </c>
      <c r="H132" s="1" t="s">
        <v>503</v>
      </c>
      <c r="I132" s="26">
        <v>0</v>
      </c>
      <c r="J132" s="26">
        <v>0</v>
      </c>
      <c r="K132" s="26">
        <v>0</v>
      </c>
      <c r="L132" s="26">
        <v>0</v>
      </c>
      <c r="M132" s="26">
        <v>0</v>
      </c>
      <c r="N132" s="26">
        <f t="shared" si="47"/>
        <v>0</v>
      </c>
      <c r="O132" s="26">
        <v>0</v>
      </c>
      <c r="P132" s="26">
        <v>0</v>
      </c>
      <c r="Q132" s="26">
        <v>0</v>
      </c>
      <c r="R132" s="26">
        <v>0</v>
      </c>
      <c r="S132" s="26">
        <v>0</v>
      </c>
      <c r="T132" s="26">
        <f t="shared" si="48"/>
        <v>0</v>
      </c>
      <c r="U132" s="26">
        <v>100</v>
      </c>
      <c r="V132" s="35">
        <f t="shared" si="31"/>
        <v>100</v>
      </c>
      <c r="W132" s="28">
        <f t="shared" si="50"/>
        <v>3500</v>
      </c>
      <c r="X132" s="120">
        <v>3600</v>
      </c>
      <c r="Y132" s="120"/>
      <c r="Z132" s="1" t="s">
        <v>532</v>
      </c>
      <c r="AA132" s="11" t="s">
        <v>1143</v>
      </c>
      <c r="AB132" s="48" t="s">
        <v>504</v>
      </c>
      <c r="AC132" s="11" t="s">
        <v>684</v>
      </c>
      <c r="AD132" s="11" t="s">
        <v>655</v>
      </c>
      <c r="AE132" s="53"/>
    </row>
    <row r="133" spans="1:31" s="54" customFormat="1" ht="38.450000000000003" customHeight="1" x14ac:dyDescent="0.2">
      <c r="A133" s="148"/>
      <c r="B133" s="80" t="s">
        <v>1144</v>
      </c>
      <c r="C133" s="11" t="s">
        <v>1145</v>
      </c>
      <c r="D133" s="1" t="s">
        <v>1146</v>
      </c>
      <c r="E133" s="1" t="s">
        <v>532</v>
      </c>
      <c r="F133" s="26">
        <v>0</v>
      </c>
      <c r="G133" s="1" t="s">
        <v>502</v>
      </c>
      <c r="H133" s="1" t="s">
        <v>503</v>
      </c>
      <c r="I133" s="26">
        <v>0</v>
      </c>
      <c r="J133" s="26">
        <v>0</v>
      </c>
      <c r="K133" s="26">
        <v>0</v>
      </c>
      <c r="L133" s="26">
        <v>0</v>
      </c>
      <c r="M133" s="26">
        <v>0</v>
      </c>
      <c r="N133" s="26">
        <f t="shared" ref="N133:N134" si="51">SUM(I133:M133)</f>
        <v>0</v>
      </c>
      <c r="O133" s="26">
        <v>50</v>
      </c>
      <c r="P133" s="26">
        <v>0</v>
      </c>
      <c r="Q133" s="26">
        <v>0</v>
      </c>
      <c r="R133" s="26">
        <v>0</v>
      </c>
      <c r="S133" s="26">
        <v>0</v>
      </c>
      <c r="T133" s="26">
        <f t="shared" ref="T133" si="52">SUM(O133:S133)</f>
        <v>50</v>
      </c>
      <c r="U133" s="26">
        <v>50</v>
      </c>
      <c r="V133" s="35">
        <f t="shared" si="31"/>
        <v>100</v>
      </c>
      <c r="W133" s="28">
        <f t="shared" si="50"/>
        <v>140</v>
      </c>
      <c r="X133" s="120">
        <v>240</v>
      </c>
      <c r="Y133" s="120"/>
      <c r="Z133" s="1" t="s">
        <v>547</v>
      </c>
      <c r="AA133" s="11" t="s">
        <v>1147</v>
      </c>
      <c r="AB133" s="11" t="s">
        <v>490</v>
      </c>
      <c r="AC133" s="11" t="s">
        <v>656</v>
      </c>
      <c r="AD133" s="48" t="s">
        <v>504</v>
      </c>
      <c r="AE133" s="53"/>
    </row>
    <row r="134" spans="1:31" s="54" customFormat="1" ht="72" customHeight="1" x14ac:dyDescent="0.2">
      <c r="A134" s="148"/>
      <c r="B134" s="80" t="s">
        <v>525</v>
      </c>
      <c r="C134" s="11" t="s">
        <v>529</v>
      </c>
      <c r="D134" s="1" t="s">
        <v>528</v>
      </c>
      <c r="E134" s="1" t="s">
        <v>446</v>
      </c>
      <c r="F134" s="26">
        <v>778.09</v>
      </c>
      <c r="G134" s="1" t="s">
        <v>502</v>
      </c>
      <c r="H134" s="1" t="s">
        <v>503</v>
      </c>
      <c r="I134" s="26">
        <v>516.60900000000004</v>
      </c>
      <c r="J134" s="26">
        <v>0</v>
      </c>
      <c r="K134" s="26">
        <v>111.73</v>
      </c>
      <c r="L134" s="26">
        <v>0</v>
      </c>
      <c r="M134" s="26">
        <v>0</v>
      </c>
      <c r="N134" s="26">
        <f t="shared" si="51"/>
        <v>628.33900000000006</v>
      </c>
      <c r="O134" s="26">
        <v>0</v>
      </c>
      <c r="P134" s="26">
        <v>0</v>
      </c>
      <c r="Q134" s="26">
        <v>0</v>
      </c>
      <c r="R134" s="26">
        <v>0</v>
      </c>
      <c r="S134" s="26">
        <v>0</v>
      </c>
      <c r="T134" s="26">
        <f>SUM(O134:S134)</f>
        <v>0</v>
      </c>
      <c r="U134" s="26">
        <v>0</v>
      </c>
      <c r="V134" s="35">
        <f t="shared" si="31"/>
        <v>628.33900000000006</v>
      </c>
      <c r="W134" s="28">
        <v>0</v>
      </c>
      <c r="X134" s="120">
        <v>1294.7034699999999</v>
      </c>
      <c r="Y134" s="120"/>
      <c r="Z134" s="1" t="s">
        <v>446</v>
      </c>
      <c r="AA134" s="165" t="s">
        <v>1148</v>
      </c>
      <c r="AB134" s="166"/>
      <c r="AC134" s="11" t="s">
        <v>450</v>
      </c>
      <c r="AD134" s="48" t="s">
        <v>504</v>
      </c>
      <c r="AE134" s="53"/>
    </row>
    <row r="135" spans="1:31" s="54" customFormat="1" ht="274.5" customHeight="1" x14ac:dyDescent="0.2">
      <c r="A135" s="148"/>
      <c r="B135" s="80" t="s">
        <v>530</v>
      </c>
      <c r="C135" s="11" t="s">
        <v>1149</v>
      </c>
      <c r="D135" s="81" t="s">
        <v>551</v>
      </c>
      <c r="E135" s="1" t="s">
        <v>532</v>
      </c>
      <c r="F135" s="61">
        <v>0</v>
      </c>
      <c r="G135" s="81" t="s">
        <v>502</v>
      </c>
      <c r="H135" s="1" t="s">
        <v>503</v>
      </c>
      <c r="I135" s="26">
        <v>78.204999999999998</v>
      </c>
      <c r="J135" s="26">
        <v>0</v>
      </c>
      <c r="K135" s="26">
        <v>83.867000000000004</v>
      </c>
      <c r="L135" s="26">
        <v>0</v>
      </c>
      <c r="M135" s="26">
        <v>0</v>
      </c>
      <c r="N135" s="26">
        <f t="shared" si="47"/>
        <v>162.072</v>
      </c>
      <c r="O135" s="26">
        <v>2.665</v>
      </c>
      <c r="P135" s="26">
        <v>0</v>
      </c>
      <c r="Q135" s="26">
        <v>38.200000000000003</v>
      </c>
      <c r="R135" s="26">
        <v>0</v>
      </c>
      <c r="S135" s="26">
        <v>0</v>
      </c>
      <c r="T135" s="26">
        <f t="shared" si="48"/>
        <v>40.865000000000002</v>
      </c>
      <c r="U135" s="26">
        <v>0</v>
      </c>
      <c r="V135" s="35">
        <f t="shared" si="31"/>
        <v>202.93700000000001</v>
      </c>
      <c r="W135" s="28">
        <v>0</v>
      </c>
      <c r="X135" s="167">
        <v>190.72875999999999</v>
      </c>
      <c r="Y135" s="167"/>
      <c r="Z135" s="81" t="s">
        <v>446</v>
      </c>
      <c r="AA135" s="11" t="s">
        <v>1150</v>
      </c>
      <c r="AB135" s="82" t="s">
        <v>1151</v>
      </c>
      <c r="AC135" s="11" t="s">
        <v>534</v>
      </c>
      <c r="AD135" s="24" t="s">
        <v>657</v>
      </c>
      <c r="AE135" s="53"/>
    </row>
    <row r="136" spans="1:31" s="54" customFormat="1" ht="112.5" customHeight="1" x14ac:dyDescent="0.2">
      <c r="A136" s="149"/>
      <c r="B136" s="7" t="s">
        <v>542</v>
      </c>
      <c r="C136" s="11" t="s">
        <v>548</v>
      </c>
      <c r="D136" s="81" t="s">
        <v>549</v>
      </c>
      <c r="E136" s="1" t="s">
        <v>532</v>
      </c>
      <c r="F136" s="61">
        <v>0</v>
      </c>
      <c r="G136" s="81" t="s">
        <v>502</v>
      </c>
      <c r="H136" s="1"/>
      <c r="I136" s="26">
        <v>0</v>
      </c>
      <c r="J136" s="26">
        <v>0</v>
      </c>
      <c r="K136" s="26">
        <v>94.284999999999997</v>
      </c>
      <c r="L136" s="26">
        <v>0</v>
      </c>
      <c r="M136" s="26">
        <v>0</v>
      </c>
      <c r="N136" s="26">
        <f t="shared" si="47"/>
        <v>94.284999999999997</v>
      </c>
      <c r="O136" s="26">
        <v>0</v>
      </c>
      <c r="P136" s="26">
        <v>0</v>
      </c>
      <c r="Q136" s="26">
        <v>10.803000000000001</v>
      </c>
      <c r="R136" s="54">
        <v>0</v>
      </c>
      <c r="S136" s="26">
        <v>0</v>
      </c>
      <c r="T136" s="26">
        <f t="shared" si="48"/>
        <v>10.803000000000001</v>
      </c>
      <c r="U136" s="26">
        <v>26.744</v>
      </c>
      <c r="V136" s="35">
        <f t="shared" si="31"/>
        <v>131.83199999999999</v>
      </c>
      <c r="W136" s="28">
        <v>93.355999999999995</v>
      </c>
      <c r="X136" s="168">
        <v>225.1875</v>
      </c>
      <c r="Y136" s="169"/>
      <c r="Z136" s="81" t="s">
        <v>446</v>
      </c>
      <c r="AA136" s="170" t="s">
        <v>1152</v>
      </c>
      <c r="AB136" s="171"/>
      <c r="AC136" s="11" t="s">
        <v>534</v>
      </c>
      <c r="AD136" s="11" t="s">
        <v>1153</v>
      </c>
      <c r="AE136" s="53"/>
    </row>
    <row r="137" spans="1:31" s="60" customFormat="1" ht="22.5" customHeight="1" x14ac:dyDescent="0.2">
      <c r="A137" s="160"/>
      <c r="B137" s="161" t="s">
        <v>1154</v>
      </c>
      <c r="C137" s="162"/>
      <c r="D137" s="83" t="s">
        <v>1155</v>
      </c>
      <c r="E137" s="84" t="s">
        <v>504</v>
      </c>
      <c r="F137" s="85">
        <f>F138+F143</f>
        <v>5104.0709999999999</v>
      </c>
      <c r="G137" s="84" t="s">
        <v>504</v>
      </c>
      <c r="H137" s="83"/>
      <c r="I137" s="85">
        <f>I138+I143</f>
        <v>634.58300000000008</v>
      </c>
      <c r="J137" s="85">
        <f t="shared" ref="J137:M137" si="53">J138+J143</f>
        <v>12336.563999999998</v>
      </c>
      <c r="K137" s="85">
        <f t="shared" si="53"/>
        <v>4419.326</v>
      </c>
      <c r="L137" s="85">
        <f t="shared" si="53"/>
        <v>0</v>
      </c>
      <c r="M137" s="85">
        <f t="shared" si="53"/>
        <v>0</v>
      </c>
      <c r="N137" s="85">
        <f>SUM(I137:M137)</f>
        <v>17390.472999999998</v>
      </c>
      <c r="O137" s="85">
        <f>O138+O143</f>
        <v>1523.5915600000003</v>
      </c>
      <c r="P137" s="85">
        <f t="shared" ref="P137:S137" si="54">P138+P143</f>
        <v>885.62899999999991</v>
      </c>
      <c r="Q137" s="85">
        <f t="shared" si="54"/>
        <v>50</v>
      </c>
      <c r="R137" s="85">
        <f t="shared" si="54"/>
        <v>0</v>
      </c>
      <c r="S137" s="85">
        <f t="shared" si="54"/>
        <v>0</v>
      </c>
      <c r="T137" s="85">
        <f>SUM(O137:S137)</f>
        <v>2459.2205600000002</v>
      </c>
      <c r="U137" s="86">
        <f>U138+U143</f>
        <v>400</v>
      </c>
      <c r="V137" s="86">
        <f t="shared" si="31"/>
        <v>20249.69356</v>
      </c>
      <c r="W137" s="87">
        <f>SUM(W138+W143)</f>
        <v>580</v>
      </c>
      <c r="X137" s="163" t="s">
        <v>504</v>
      </c>
      <c r="Y137" s="164"/>
      <c r="Z137" s="84" t="s">
        <v>504</v>
      </c>
      <c r="AA137" s="84" t="s">
        <v>504</v>
      </c>
      <c r="AB137" s="84" t="s">
        <v>504</v>
      </c>
      <c r="AC137" s="84" t="s">
        <v>504</v>
      </c>
      <c r="AD137" s="84" t="s">
        <v>504</v>
      </c>
      <c r="AE137" s="59"/>
    </row>
    <row r="138" spans="1:31" s="60" customFormat="1" ht="22.5" customHeight="1" x14ac:dyDescent="0.2">
      <c r="A138" s="160"/>
      <c r="B138" s="130" t="s">
        <v>1156</v>
      </c>
      <c r="C138" s="132"/>
      <c r="D138" s="43" t="s">
        <v>1157</v>
      </c>
      <c r="E138" s="44" t="s">
        <v>504</v>
      </c>
      <c r="F138" s="45">
        <f>SUM(F139:F142)</f>
        <v>5104.0709999999999</v>
      </c>
      <c r="G138" s="44" t="s">
        <v>504</v>
      </c>
      <c r="H138" s="43"/>
      <c r="I138" s="45">
        <f>SUM(I139:I142)</f>
        <v>634.58300000000008</v>
      </c>
      <c r="J138" s="45">
        <f t="shared" ref="J138:M138" si="55">SUM(J139:J142)</f>
        <v>12336.563999999998</v>
      </c>
      <c r="K138" s="45">
        <f t="shared" si="55"/>
        <v>3918.0299999999997</v>
      </c>
      <c r="L138" s="45">
        <f t="shared" si="55"/>
        <v>0</v>
      </c>
      <c r="M138" s="45">
        <f t="shared" si="55"/>
        <v>0</v>
      </c>
      <c r="N138" s="45">
        <f>SUM(I138:M138)</f>
        <v>16889.177</v>
      </c>
      <c r="O138" s="45">
        <f>SUM(O139:O142)</f>
        <v>1463.5915600000003</v>
      </c>
      <c r="P138" s="45">
        <f>SUM(P139:P142)</f>
        <v>0</v>
      </c>
      <c r="Q138" s="45">
        <f t="shared" ref="Q138:S138" si="56">SUM(Q139:Q142)</f>
        <v>50</v>
      </c>
      <c r="R138" s="45">
        <f t="shared" si="56"/>
        <v>0</v>
      </c>
      <c r="S138" s="45">
        <f t="shared" si="56"/>
        <v>0</v>
      </c>
      <c r="T138" s="45">
        <f>SUM(O138:S138)</f>
        <v>1513.5915600000003</v>
      </c>
      <c r="U138" s="45">
        <f>SUM(U139:U142)</f>
        <v>100</v>
      </c>
      <c r="V138" s="46">
        <f t="shared" si="31"/>
        <v>18502.76856</v>
      </c>
      <c r="W138" s="47">
        <f>SUM(W139:W142)</f>
        <v>580</v>
      </c>
      <c r="X138" s="154" t="s">
        <v>504</v>
      </c>
      <c r="Y138" s="155"/>
      <c r="Z138" s="44" t="s">
        <v>504</v>
      </c>
      <c r="AA138" s="44" t="s">
        <v>504</v>
      </c>
      <c r="AB138" s="44" t="s">
        <v>504</v>
      </c>
      <c r="AC138" s="44" t="s">
        <v>504</v>
      </c>
      <c r="AD138" s="44" t="s">
        <v>504</v>
      </c>
      <c r="AE138" s="59"/>
    </row>
    <row r="139" spans="1:31" s="54" customFormat="1" ht="289.5" customHeight="1" x14ac:dyDescent="0.2">
      <c r="A139" s="160"/>
      <c r="B139" s="8" t="s">
        <v>1158</v>
      </c>
      <c r="C139" s="11" t="s">
        <v>1159</v>
      </c>
      <c r="D139" s="1" t="s">
        <v>1160</v>
      </c>
      <c r="E139" s="1" t="s">
        <v>446</v>
      </c>
      <c r="F139" s="26">
        <v>3642.587</v>
      </c>
      <c r="G139" s="1" t="s">
        <v>502</v>
      </c>
      <c r="H139" s="1" t="s">
        <v>503</v>
      </c>
      <c r="I139" s="26">
        <v>188.90600000000001</v>
      </c>
      <c r="J139" s="26">
        <v>7535.3689999999997</v>
      </c>
      <c r="K139" s="26">
        <v>3220.0529999999999</v>
      </c>
      <c r="L139" s="26">
        <v>0</v>
      </c>
      <c r="M139" s="26">
        <v>0</v>
      </c>
      <c r="N139" s="26">
        <f>SUM(I139:M139)</f>
        <v>10944.328</v>
      </c>
      <c r="O139" s="26">
        <v>0</v>
      </c>
      <c r="P139" s="26">
        <v>0</v>
      </c>
      <c r="Q139" s="26">
        <v>0</v>
      </c>
      <c r="R139" s="26">
        <v>0</v>
      </c>
      <c r="S139" s="26">
        <v>0</v>
      </c>
      <c r="T139" s="26">
        <f>SUM(O139:S139)</f>
        <v>0</v>
      </c>
      <c r="U139" s="26">
        <v>0</v>
      </c>
      <c r="V139" s="35">
        <f t="shared" si="31"/>
        <v>10944.328</v>
      </c>
      <c r="W139" s="28">
        <v>0</v>
      </c>
      <c r="X139" s="120">
        <v>13786.25411</v>
      </c>
      <c r="Y139" s="120"/>
      <c r="Z139" s="1" t="s">
        <v>446</v>
      </c>
      <c r="AA139" s="11" t="s">
        <v>1161</v>
      </c>
      <c r="AB139" s="11" t="s">
        <v>1162</v>
      </c>
      <c r="AC139" s="11" t="s">
        <v>450</v>
      </c>
      <c r="AD139" s="11" t="s">
        <v>684</v>
      </c>
      <c r="AE139" s="53"/>
    </row>
    <row r="140" spans="1:31" s="54" customFormat="1" ht="243.75" customHeight="1" x14ac:dyDescent="0.2">
      <c r="A140" s="160"/>
      <c r="B140" s="8" t="s">
        <v>1163</v>
      </c>
      <c r="C140" s="11" t="s">
        <v>491</v>
      </c>
      <c r="D140" s="1" t="s">
        <v>1160</v>
      </c>
      <c r="E140" s="1" t="s">
        <v>446</v>
      </c>
      <c r="F140" s="26">
        <v>1461.4839999999999</v>
      </c>
      <c r="G140" s="1" t="s">
        <v>502</v>
      </c>
      <c r="H140" s="1" t="s">
        <v>503</v>
      </c>
      <c r="I140" s="26">
        <v>445.67700000000002</v>
      </c>
      <c r="J140" s="26">
        <v>4801.1949999999997</v>
      </c>
      <c r="K140" s="26">
        <v>697.97699999999998</v>
      </c>
      <c r="L140" s="26">
        <v>0</v>
      </c>
      <c r="M140" s="26">
        <v>0</v>
      </c>
      <c r="N140" s="26">
        <f t="shared" ref="N140:N142" si="57">SUM(I140:M140)</f>
        <v>5944.8489999999993</v>
      </c>
      <c r="O140" s="26">
        <f>X140-N140-F140</f>
        <v>1433.5915600000003</v>
      </c>
      <c r="P140" s="26">
        <v>0</v>
      </c>
      <c r="Q140" s="26">
        <v>0</v>
      </c>
      <c r="R140" s="26">
        <v>0</v>
      </c>
      <c r="S140" s="26">
        <v>0</v>
      </c>
      <c r="T140" s="26">
        <f t="shared" ref="T140:T141" si="58">SUM(O140:S140)</f>
        <v>1433.5915600000003</v>
      </c>
      <c r="U140" s="26">
        <v>0</v>
      </c>
      <c r="V140" s="35">
        <f t="shared" si="31"/>
        <v>7378.4405599999991</v>
      </c>
      <c r="W140" s="28">
        <v>0</v>
      </c>
      <c r="X140" s="120">
        <v>8839.9245599999995</v>
      </c>
      <c r="Y140" s="120"/>
      <c r="Z140" s="1" t="s">
        <v>446</v>
      </c>
      <c r="AA140" s="11" t="s">
        <v>1164</v>
      </c>
      <c r="AB140" s="11" t="s">
        <v>1165</v>
      </c>
      <c r="AC140" s="11" t="s">
        <v>450</v>
      </c>
      <c r="AD140" s="11" t="s">
        <v>559</v>
      </c>
      <c r="AE140" s="53"/>
    </row>
    <row r="141" spans="1:31" s="54" customFormat="1" ht="81.75" customHeight="1" x14ac:dyDescent="0.2">
      <c r="A141" s="160"/>
      <c r="B141" s="8" t="s">
        <v>1166</v>
      </c>
      <c r="C141" s="11" t="s">
        <v>493</v>
      </c>
      <c r="D141" s="1" t="s">
        <v>1167</v>
      </c>
      <c r="E141" s="1" t="s">
        <v>446</v>
      </c>
      <c r="F141" s="26">
        <v>0</v>
      </c>
      <c r="G141" s="1" t="s">
        <v>683</v>
      </c>
      <c r="H141" s="1" t="s">
        <v>503</v>
      </c>
      <c r="I141" s="26">
        <v>0</v>
      </c>
      <c r="J141" s="26">
        <v>0</v>
      </c>
      <c r="K141" s="26">
        <v>0</v>
      </c>
      <c r="L141" s="26">
        <v>0</v>
      </c>
      <c r="M141" s="26">
        <v>0</v>
      </c>
      <c r="N141" s="26">
        <f t="shared" si="57"/>
        <v>0</v>
      </c>
      <c r="O141" s="26">
        <v>30</v>
      </c>
      <c r="P141" s="26">
        <v>0</v>
      </c>
      <c r="Q141" s="26">
        <v>50</v>
      </c>
      <c r="R141" s="26">
        <v>0</v>
      </c>
      <c r="S141" s="26">
        <v>0</v>
      </c>
      <c r="T141" s="26">
        <f t="shared" si="58"/>
        <v>80</v>
      </c>
      <c r="U141" s="26">
        <v>50</v>
      </c>
      <c r="V141" s="35">
        <f t="shared" si="31"/>
        <v>130</v>
      </c>
      <c r="W141" s="28">
        <v>130</v>
      </c>
      <c r="X141" s="120">
        <f>130*2</f>
        <v>260</v>
      </c>
      <c r="Y141" s="120"/>
      <c r="Z141" s="1" t="s">
        <v>446</v>
      </c>
      <c r="AA141" s="11" t="s">
        <v>1168</v>
      </c>
      <c r="AB141" s="11" t="s">
        <v>1169</v>
      </c>
      <c r="AC141" s="11" t="s">
        <v>684</v>
      </c>
      <c r="AD141" s="24" t="s">
        <v>658</v>
      </c>
      <c r="AE141" s="53"/>
    </row>
    <row r="142" spans="1:31" s="54" customFormat="1" ht="38.450000000000003" customHeight="1" x14ac:dyDescent="0.2">
      <c r="A142" s="160"/>
      <c r="B142" s="8" t="s">
        <v>1170</v>
      </c>
      <c r="C142" s="11" t="s">
        <v>1171</v>
      </c>
      <c r="D142" s="1" t="s">
        <v>1172</v>
      </c>
      <c r="E142" s="1" t="s">
        <v>446</v>
      </c>
      <c r="F142" s="26">
        <v>0</v>
      </c>
      <c r="G142" s="1" t="s">
        <v>683</v>
      </c>
      <c r="H142" s="1" t="s">
        <v>503</v>
      </c>
      <c r="I142" s="26">
        <v>0</v>
      </c>
      <c r="J142" s="26">
        <v>0</v>
      </c>
      <c r="K142" s="26">
        <v>0</v>
      </c>
      <c r="L142" s="26">
        <v>0</v>
      </c>
      <c r="M142" s="26">
        <v>0</v>
      </c>
      <c r="N142" s="26">
        <f t="shared" si="57"/>
        <v>0</v>
      </c>
      <c r="O142" s="26">
        <v>0</v>
      </c>
      <c r="P142" s="26">
        <v>0</v>
      </c>
      <c r="Q142" s="26">
        <v>0</v>
      </c>
      <c r="R142" s="26">
        <v>0</v>
      </c>
      <c r="S142" s="26">
        <v>0</v>
      </c>
      <c r="T142" s="26">
        <f>SUM(O142:S142)</f>
        <v>0</v>
      </c>
      <c r="U142" s="26">
        <v>50</v>
      </c>
      <c r="V142" s="35">
        <f t="shared" si="31"/>
        <v>50</v>
      </c>
      <c r="W142" s="28">
        <v>450</v>
      </c>
      <c r="X142" s="120">
        <v>500</v>
      </c>
      <c r="Y142" s="120"/>
      <c r="Z142" s="1" t="s">
        <v>446</v>
      </c>
      <c r="AA142" s="11" t="s">
        <v>1173</v>
      </c>
      <c r="AB142" s="11" t="s">
        <v>504</v>
      </c>
      <c r="AC142" s="11" t="s">
        <v>684</v>
      </c>
      <c r="AD142" s="48" t="s">
        <v>504</v>
      </c>
      <c r="AE142" s="53"/>
    </row>
    <row r="143" spans="1:31" s="60" customFormat="1" ht="22.5" customHeight="1" x14ac:dyDescent="0.2">
      <c r="A143" s="160"/>
      <c r="B143" s="130" t="s">
        <v>1174</v>
      </c>
      <c r="C143" s="132"/>
      <c r="D143" s="43" t="s">
        <v>1175</v>
      </c>
      <c r="E143" s="43" t="s">
        <v>504</v>
      </c>
      <c r="F143" s="45">
        <f>SUM(F144:F146)</f>
        <v>0</v>
      </c>
      <c r="G143" s="43" t="s">
        <v>504</v>
      </c>
      <c r="H143" s="43"/>
      <c r="I143" s="45">
        <f>SUM(I144:I146)</f>
        <v>0</v>
      </c>
      <c r="J143" s="45">
        <f>SUM(J144:J146)</f>
        <v>0</v>
      </c>
      <c r="K143" s="45">
        <f>SUM(K144:K146)</f>
        <v>501.29599999999999</v>
      </c>
      <c r="L143" s="45">
        <f>SUM(L144:L146)</f>
        <v>0</v>
      </c>
      <c r="M143" s="45">
        <f>SUM(M144:M146)</f>
        <v>0</v>
      </c>
      <c r="N143" s="45">
        <f>SUM(I143:M143)</f>
        <v>501.29599999999999</v>
      </c>
      <c r="O143" s="45">
        <f>SUM(O144:O146)</f>
        <v>60</v>
      </c>
      <c r="P143" s="45">
        <f>SUM(P144:P146)</f>
        <v>885.62899999999991</v>
      </c>
      <c r="Q143" s="45">
        <f>SUM(Q144:Q146)</f>
        <v>0</v>
      </c>
      <c r="R143" s="45">
        <f>SUM(R144:R146)</f>
        <v>0</v>
      </c>
      <c r="S143" s="45">
        <f>SUM(S144:S146)</f>
        <v>0</v>
      </c>
      <c r="T143" s="45">
        <f>SUM(O143:S143)</f>
        <v>945.62899999999991</v>
      </c>
      <c r="U143" s="45">
        <f>SUM(U144:U146)</f>
        <v>300</v>
      </c>
      <c r="V143" s="46">
        <f>N143+T143+U143</f>
        <v>1746.925</v>
      </c>
      <c r="W143" s="47">
        <f>SUM(W144:W146)</f>
        <v>0</v>
      </c>
      <c r="X143" s="154" t="s">
        <v>504</v>
      </c>
      <c r="Y143" s="155"/>
      <c r="Z143" s="44" t="s">
        <v>504</v>
      </c>
      <c r="AA143" s="44" t="s">
        <v>504</v>
      </c>
      <c r="AB143" s="44" t="s">
        <v>504</v>
      </c>
      <c r="AC143" s="44" t="s">
        <v>504</v>
      </c>
      <c r="AD143" s="44" t="s">
        <v>504</v>
      </c>
      <c r="AE143" s="59"/>
    </row>
    <row r="144" spans="1:31" s="54" customFormat="1" ht="81" x14ac:dyDescent="0.2">
      <c r="A144" s="160"/>
      <c r="B144" s="8" t="s">
        <v>1176</v>
      </c>
      <c r="C144" s="11" t="s">
        <v>1177</v>
      </c>
      <c r="D144" s="1" t="s">
        <v>1178</v>
      </c>
      <c r="E144" s="1" t="s">
        <v>446</v>
      </c>
      <c r="F144" s="26" t="s">
        <v>504</v>
      </c>
      <c r="G144" s="1" t="s">
        <v>683</v>
      </c>
      <c r="H144" s="1" t="s">
        <v>503</v>
      </c>
      <c r="I144" s="26">
        <v>0</v>
      </c>
      <c r="J144" s="26">
        <v>0</v>
      </c>
      <c r="K144" s="26">
        <v>0</v>
      </c>
      <c r="L144" s="26">
        <v>0</v>
      </c>
      <c r="M144" s="26"/>
      <c r="N144" s="26">
        <f>SUM(I144:M144)</f>
        <v>0</v>
      </c>
      <c r="O144" s="26"/>
      <c r="P144" s="26"/>
      <c r="Q144" s="26"/>
      <c r="R144" s="26"/>
      <c r="S144" s="26"/>
      <c r="T144" s="26">
        <f>SUM(O144:S144)</f>
        <v>0</v>
      </c>
      <c r="U144" s="26"/>
      <c r="V144" s="35">
        <f t="shared" si="31"/>
        <v>0</v>
      </c>
      <c r="W144" s="28">
        <v>0</v>
      </c>
      <c r="X144" s="120">
        <v>1204.8</v>
      </c>
      <c r="Y144" s="120"/>
      <c r="Z144" s="1" t="s">
        <v>446</v>
      </c>
      <c r="AA144" s="11" t="s">
        <v>1179</v>
      </c>
      <c r="AB144" s="48" t="s">
        <v>504</v>
      </c>
      <c r="AC144" s="11" t="s">
        <v>1049</v>
      </c>
      <c r="AD144" s="11" t="s">
        <v>659</v>
      </c>
      <c r="AE144" s="53"/>
    </row>
    <row r="145" spans="1:31" s="54" customFormat="1" ht="38.450000000000003" customHeight="1" x14ac:dyDescent="0.2">
      <c r="A145" s="160"/>
      <c r="B145" s="8" t="s">
        <v>1180</v>
      </c>
      <c r="C145" s="11" t="s">
        <v>1181</v>
      </c>
      <c r="D145" s="1" t="s">
        <v>1182</v>
      </c>
      <c r="E145" s="1" t="s">
        <v>532</v>
      </c>
      <c r="F145" s="26">
        <v>0</v>
      </c>
      <c r="G145" s="1" t="s">
        <v>683</v>
      </c>
      <c r="H145" s="1" t="s">
        <v>503</v>
      </c>
      <c r="I145" s="26">
        <v>0</v>
      </c>
      <c r="J145" s="26">
        <v>0</v>
      </c>
      <c r="K145" s="26">
        <v>0</v>
      </c>
      <c r="L145" s="26">
        <v>0</v>
      </c>
      <c r="M145" s="26">
        <v>0</v>
      </c>
      <c r="N145" s="26">
        <f t="shared" ref="N145:N146" si="59">SUM(I145:M145)</f>
        <v>0</v>
      </c>
      <c r="O145" s="26">
        <v>60</v>
      </c>
      <c r="P145" s="26">
        <v>0</v>
      </c>
      <c r="Q145" s="26">
        <v>0</v>
      </c>
      <c r="R145" s="26">
        <v>0</v>
      </c>
      <c r="S145" s="26">
        <v>0</v>
      </c>
      <c r="T145" s="26">
        <f t="shared" ref="T145:T146" si="60">SUM(O145:S145)</f>
        <v>60</v>
      </c>
      <c r="U145" s="26">
        <v>300</v>
      </c>
      <c r="V145" s="35">
        <f t="shared" si="31"/>
        <v>360</v>
      </c>
      <c r="W145" s="28">
        <v>0</v>
      </c>
      <c r="X145" s="120">
        <v>360</v>
      </c>
      <c r="Y145" s="120"/>
      <c r="Z145" s="1" t="s">
        <v>532</v>
      </c>
      <c r="AA145" s="11" t="s">
        <v>1183</v>
      </c>
      <c r="AB145" s="48" t="s">
        <v>504</v>
      </c>
      <c r="AC145" s="11" t="s">
        <v>1184</v>
      </c>
      <c r="AD145" s="11" t="s">
        <v>560</v>
      </c>
      <c r="AE145" s="53"/>
    </row>
    <row r="146" spans="1:31" s="54" customFormat="1" ht="29.25" customHeight="1" x14ac:dyDescent="0.2">
      <c r="A146" s="160"/>
      <c r="B146" s="8" t="s">
        <v>1185</v>
      </c>
      <c r="C146" s="11" t="s">
        <v>1186</v>
      </c>
      <c r="D146" s="1" t="s">
        <v>1187</v>
      </c>
      <c r="E146" s="1" t="s">
        <v>446</v>
      </c>
      <c r="F146" s="26">
        <v>0</v>
      </c>
      <c r="G146" s="1" t="s">
        <v>683</v>
      </c>
      <c r="H146" s="1" t="s">
        <v>503</v>
      </c>
      <c r="I146" s="26">
        <v>0</v>
      </c>
      <c r="J146" s="26">
        <v>0</v>
      </c>
      <c r="K146" s="26">
        <v>501.29599999999999</v>
      </c>
      <c r="L146" s="26">
        <v>0</v>
      </c>
      <c r="M146" s="26">
        <v>0</v>
      </c>
      <c r="N146" s="26">
        <f t="shared" si="59"/>
        <v>501.29599999999999</v>
      </c>
      <c r="O146" s="26">
        <v>0</v>
      </c>
      <c r="P146" s="26">
        <f>X146-N146</f>
        <v>885.62899999999991</v>
      </c>
      <c r="Q146" s="26">
        <v>0</v>
      </c>
      <c r="R146" s="26">
        <v>0</v>
      </c>
      <c r="S146" s="26">
        <v>0</v>
      </c>
      <c r="T146" s="26">
        <f t="shared" si="60"/>
        <v>885.62899999999991</v>
      </c>
      <c r="U146" s="26">
        <v>0</v>
      </c>
      <c r="V146" s="35">
        <f t="shared" si="31"/>
        <v>1386.925</v>
      </c>
      <c r="W146" s="28">
        <v>0</v>
      </c>
      <c r="X146" s="120">
        <v>1386.925</v>
      </c>
      <c r="Y146" s="120"/>
      <c r="Z146" s="1" t="s">
        <v>446</v>
      </c>
      <c r="AA146" s="11" t="s">
        <v>1188</v>
      </c>
      <c r="AB146" s="11" t="s">
        <v>504</v>
      </c>
      <c r="AC146" s="11" t="s">
        <v>946</v>
      </c>
      <c r="AD146" s="11" t="s">
        <v>1189</v>
      </c>
      <c r="AE146" s="53"/>
    </row>
    <row r="147" spans="1:31" s="60" customFormat="1" ht="15.75" customHeight="1" x14ac:dyDescent="0.2">
      <c r="A147" s="157"/>
      <c r="B147" s="109" t="s">
        <v>1190</v>
      </c>
      <c r="C147" s="111"/>
      <c r="D147" s="88" t="s">
        <v>502</v>
      </c>
      <c r="E147" s="89" t="s">
        <v>504</v>
      </c>
      <c r="F147" s="90">
        <f>F148+F155</f>
        <v>0</v>
      </c>
      <c r="G147" s="89" t="s">
        <v>504</v>
      </c>
      <c r="H147" s="91"/>
      <c r="I147" s="90">
        <f>I148+I155</f>
        <v>183.61</v>
      </c>
      <c r="J147" s="90">
        <f>J148+J155</f>
        <v>0</v>
      </c>
      <c r="K147" s="90">
        <f>K148+K155</f>
        <v>0</v>
      </c>
      <c r="L147" s="90">
        <f>L148+L155</f>
        <v>0</v>
      </c>
      <c r="M147" s="90">
        <f>M148+M155</f>
        <v>0</v>
      </c>
      <c r="N147" s="90">
        <f>SUM(I147:M147)</f>
        <v>183.61</v>
      </c>
      <c r="O147" s="90">
        <f>O148+O155</f>
        <v>570</v>
      </c>
      <c r="P147" s="90">
        <f>P148+P155</f>
        <v>0</v>
      </c>
      <c r="Q147" s="90">
        <f>Q148+Q155</f>
        <v>0</v>
      </c>
      <c r="R147" s="90">
        <f>R148+R155</f>
        <v>0</v>
      </c>
      <c r="S147" s="90">
        <f>S148+S155</f>
        <v>0</v>
      </c>
      <c r="T147" s="90">
        <f>SUM(O147:S147)</f>
        <v>570</v>
      </c>
      <c r="U147" s="90">
        <f>U148+U155</f>
        <v>930</v>
      </c>
      <c r="V147" s="90">
        <f t="shared" si="31"/>
        <v>1683.6100000000001</v>
      </c>
      <c r="W147" s="92">
        <f>SUM(W148+W155)</f>
        <v>5511.3899999999994</v>
      </c>
      <c r="X147" s="158" t="s">
        <v>504</v>
      </c>
      <c r="Y147" s="159"/>
      <c r="Z147" s="89" t="s">
        <v>504</v>
      </c>
      <c r="AA147" s="89" t="s">
        <v>504</v>
      </c>
      <c r="AB147" s="89" t="s">
        <v>504</v>
      </c>
      <c r="AC147" s="89" t="s">
        <v>504</v>
      </c>
      <c r="AD147" s="89" t="s">
        <v>504</v>
      </c>
      <c r="AE147" s="59"/>
    </row>
    <row r="148" spans="1:31" s="60" customFormat="1" ht="33" customHeight="1" x14ac:dyDescent="0.2">
      <c r="A148" s="157"/>
      <c r="B148" s="130" t="s">
        <v>1191</v>
      </c>
      <c r="C148" s="132"/>
      <c r="D148" s="25" t="s">
        <v>1192</v>
      </c>
      <c r="E148" s="44" t="s">
        <v>504</v>
      </c>
      <c r="F148" s="45">
        <f>SUM(F149:F154)</f>
        <v>0</v>
      </c>
      <c r="G148" s="44" t="s">
        <v>504</v>
      </c>
      <c r="H148" s="43"/>
      <c r="I148" s="45">
        <f>SUM(I149:I154)</f>
        <v>183.61</v>
      </c>
      <c r="J148" s="45">
        <f>SUM(J149:J154)</f>
        <v>0</v>
      </c>
      <c r="K148" s="45">
        <f>SUM(K149:K154)</f>
        <v>0</v>
      </c>
      <c r="L148" s="45">
        <f>SUM(L149:L154)</f>
        <v>0</v>
      </c>
      <c r="M148" s="45">
        <f>SUM(M149:M154)</f>
        <v>0</v>
      </c>
      <c r="N148" s="45">
        <f>SUM(I148:M148)</f>
        <v>183.61</v>
      </c>
      <c r="O148" s="45">
        <f>SUM(O149:O154)</f>
        <v>570</v>
      </c>
      <c r="P148" s="45">
        <f>SUM(P149:P154)</f>
        <v>0</v>
      </c>
      <c r="Q148" s="45">
        <f>SUM(Q149:Q154)</f>
        <v>0</v>
      </c>
      <c r="R148" s="45">
        <f>SUM(R149:R154)</f>
        <v>0</v>
      </c>
      <c r="S148" s="45">
        <f>SUM(S149:S154)</f>
        <v>0</v>
      </c>
      <c r="T148" s="45">
        <f>SUM(O148:S148)</f>
        <v>570</v>
      </c>
      <c r="U148" s="45">
        <f>SUM(U149:U154)</f>
        <v>860</v>
      </c>
      <c r="V148" s="46">
        <f>N148+T148+U148</f>
        <v>1613.6100000000001</v>
      </c>
      <c r="W148" s="47">
        <f>SUM(W149:W154)</f>
        <v>5126.3899999999994</v>
      </c>
      <c r="X148" s="154" t="s">
        <v>504</v>
      </c>
      <c r="Y148" s="155"/>
      <c r="Z148" s="44" t="s">
        <v>504</v>
      </c>
      <c r="AA148" s="44" t="s">
        <v>504</v>
      </c>
      <c r="AB148" s="44" t="s">
        <v>504</v>
      </c>
      <c r="AC148" s="44" t="s">
        <v>504</v>
      </c>
      <c r="AD148" s="44" t="s">
        <v>504</v>
      </c>
      <c r="AE148" s="59"/>
    </row>
    <row r="149" spans="1:31" s="54" customFormat="1" ht="67.5" x14ac:dyDescent="0.2">
      <c r="A149" s="157"/>
      <c r="B149" s="93" t="s">
        <v>1193</v>
      </c>
      <c r="C149" s="11" t="s">
        <v>1194</v>
      </c>
      <c r="D149" s="1" t="s">
        <v>1195</v>
      </c>
      <c r="E149" s="1" t="s">
        <v>446</v>
      </c>
      <c r="F149" s="26">
        <v>0</v>
      </c>
      <c r="G149" s="1" t="s">
        <v>683</v>
      </c>
      <c r="H149" s="1" t="s">
        <v>503</v>
      </c>
      <c r="I149" s="26">
        <v>78.61</v>
      </c>
      <c r="J149" s="26">
        <v>0</v>
      </c>
      <c r="K149" s="26">
        <v>0</v>
      </c>
      <c r="L149" s="26">
        <v>0</v>
      </c>
      <c r="M149" s="26">
        <v>0</v>
      </c>
      <c r="N149" s="26">
        <f>SUM(I149:M149)</f>
        <v>78.61</v>
      </c>
      <c r="O149" s="26">
        <v>120</v>
      </c>
      <c r="P149" s="26">
        <v>0</v>
      </c>
      <c r="Q149" s="26">
        <v>0</v>
      </c>
      <c r="R149" s="26">
        <v>0</v>
      </c>
      <c r="S149" s="26">
        <v>0</v>
      </c>
      <c r="T149" s="26">
        <f>SUM(O149:S149)</f>
        <v>120</v>
      </c>
      <c r="U149" s="26">
        <v>120</v>
      </c>
      <c r="V149" s="35">
        <f t="shared" ref="V149:V156" si="61">N149+T149+U149</f>
        <v>318.61</v>
      </c>
      <c r="W149" s="28">
        <f t="shared" ref="W149:W154" si="62">X149-V149</f>
        <v>641.39</v>
      </c>
      <c r="X149" s="120">
        <v>960</v>
      </c>
      <c r="Y149" s="120"/>
      <c r="Z149" s="1" t="s">
        <v>532</v>
      </c>
      <c r="AA149" s="11" t="s">
        <v>1196</v>
      </c>
      <c r="AB149" s="48" t="s">
        <v>504</v>
      </c>
      <c r="AC149" s="11" t="s">
        <v>1197</v>
      </c>
      <c r="AD149" s="11" t="s">
        <v>1198</v>
      </c>
      <c r="AE149" s="53"/>
    </row>
    <row r="150" spans="1:31" s="54" customFormat="1" ht="46.5" customHeight="1" x14ac:dyDescent="0.2">
      <c r="A150" s="157"/>
      <c r="B150" s="9" t="s">
        <v>1199</v>
      </c>
      <c r="C150" s="11" t="s">
        <v>1200</v>
      </c>
      <c r="D150" s="1" t="s">
        <v>1201</v>
      </c>
      <c r="E150" s="1" t="s">
        <v>446</v>
      </c>
      <c r="F150" s="26">
        <v>0</v>
      </c>
      <c r="G150" s="1" t="s">
        <v>683</v>
      </c>
      <c r="H150" s="1" t="s">
        <v>503</v>
      </c>
      <c r="I150" s="26">
        <v>0</v>
      </c>
      <c r="J150" s="26">
        <v>0</v>
      </c>
      <c r="K150" s="26">
        <v>0</v>
      </c>
      <c r="L150" s="26">
        <v>0</v>
      </c>
      <c r="M150" s="26">
        <v>0</v>
      </c>
      <c r="N150" s="26">
        <f t="shared" ref="N150:N154" si="63">SUM(I150:M150)</f>
        <v>0</v>
      </c>
      <c r="O150" s="26">
        <v>0</v>
      </c>
      <c r="P150" s="26">
        <v>0</v>
      </c>
      <c r="Q150" s="26">
        <v>0</v>
      </c>
      <c r="R150" s="26">
        <v>0</v>
      </c>
      <c r="S150" s="26">
        <v>0</v>
      </c>
      <c r="T150" s="26">
        <f t="shared" ref="T150:T154" si="64">SUM(O150:S150)</f>
        <v>0</v>
      </c>
      <c r="U150" s="26">
        <v>100</v>
      </c>
      <c r="V150" s="35">
        <f t="shared" si="61"/>
        <v>100</v>
      </c>
      <c r="W150" s="28">
        <f t="shared" si="62"/>
        <v>500</v>
      </c>
      <c r="X150" s="120">
        <v>600</v>
      </c>
      <c r="Y150" s="120"/>
      <c r="Z150" s="1"/>
      <c r="AA150" s="11" t="s">
        <v>1202</v>
      </c>
      <c r="AB150" s="48" t="s">
        <v>504</v>
      </c>
      <c r="AC150" s="11" t="s">
        <v>1184</v>
      </c>
      <c r="AD150" s="11" t="s">
        <v>656</v>
      </c>
      <c r="AE150" s="53"/>
    </row>
    <row r="151" spans="1:31" s="54" customFormat="1" ht="54" x14ac:dyDescent="0.2">
      <c r="A151" s="157"/>
      <c r="B151" s="9" t="s">
        <v>1203</v>
      </c>
      <c r="C151" s="11" t="s">
        <v>1204</v>
      </c>
      <c r="D151" s="1" t="s">
        <v>1201</v>
      </c>
      <c r="E151" s="1" t="s">
        <v>446</v>
      </c>
      <c r="F151" s="26" t="s">
        <v>504</v>
      </c>
      <c r="G151" s="1" t="s">
        <v>683</v>
      </c>
      <c r="H151" s="1" t="s">
        <v>503</v>
      </c>
      <c r="I151" s="26">
        <v>0</v>
      </c>
      <c r="J151" s="26">
        <v>0</v>
      </c>
      <c r="K151" s="26">
        <v>0</v>
      </c>
      <c r="L151" s="26">
        <v>0</v>
      </c>
      <c r="M151" s="26">
        <v>0</v>
      </c>
      <c r="N151" s="26">
        <f t="shared" si="63"/>
        <v>0</v>
      </c>
      <c r="O151" s="26">
        <v>0</v>
      </c>
      <c r="P151" s="26">
        <v>0</v>
      </c>
      <c r="Q151" s="26">
        <v>0</v>
      </c>
      <c r="R151" s="26">
        <v>0</v>
      </c>
      <c r="S151" s="26">
        <v>0</v>
      </c>
      <c r="T151" s="26">
        <f t="shared" si="64"/>
        <v>0</v>
      </c>
      <c r="U151" s="26">
        <v>200</v>
      </c>
      <c r="V151" s="35">
        <f t="shared" si="61"/>
        <v>200</v>
      </c>
      <c r="W151" s="28">
        <f t="shared" si="62"/>
        <v>1800</v>
      </c>
      <c r="X151" s="120">
        <v>2000</v>
      </c>
      <c r="Y151" s="120"/>
      <c r="Z151" s="1" t="s">
        <v>532</v>
      </c>
      <c r="AA151" s="11" t="s">
        <v>1205</v>
      </c>
      <c r="AB151" s="11" t="s">
        <v>1206</v>
      </c>
      <c r="AC151" s="11" t="s">
        <v>1184</v>
      </c>
      <c r="AD151" s="11" t="s">
        <v>1207</v>
      </c>
      <c r="AE151" s="53"/>
    </row>
    <row r="152" spans="1:31" s="54" customFormat="1" ht="40.5" customHeight="1" x14ac:dyDescent="0.2">
      <c r="A152" s="157"/>
      <c r="B152" s="9" t="s">
        <v>1208</v>
      </c>
      <c r="C152" s="11" t="s">
        <v>1209</v>
      </c>
      <c r="D152" s="1" t="s">
        <v>1210</v>
      </c>
      <c r="E152" s="1" t="s">
        <v>446</v>
      </c>
      <c r="F152" s="26" t="s">
        <v>504</v>
      </c>
      <c r="G152" s="1" t="s">
        <v>502</v>
      </c>
      <c r="H152" s="1" t="s">
        <v>503</v>
      </c>
      <c r="I152" s="26">
        <v>35</v>
      </c>
      <c r="J152" s="26">
        <v>0</v>
      </c>
      <c r="K152" s="26">
        <v>0</v>
      </c>
      <c r="L152" s="26">
        <v>0</v>
      </c>
      <c r="M152" s="26">
        <v>0</v>
      </c>
      <c r="N152" s="26">
        <f t="shared" si="63"/>
        <v>35</v>
      </c>
      <c r="O152" s="26">
        <v>50</v>
      </c>
      <c r="P152" s="26">
        <v>0</v>
      </c>
      <c r="Q152" s="26">
        <v>0</v>
      </c>
      <c r="R152" s="26">
        <v>0</v>
      </c>
      <c r="S152" s="26">
        <v>0</v>
      </c>
      <c r="T152" s="26">
        <f t="shared" si="64"/>
        <v>50</v>
      </c>
      <c r="U152" s="26">
        <v>50</v>
      </c>
      <c r="V152" s="35">
        <f t="shared" si="61"/>
        <v>135</v>
      </c>
      <c r="W152" s="28">
        <f t="shared" si="62"/>
        <v>285</v>
      </c>
      <c r="X152" s="120">
        <v>420</v>
      </c>
      <c r="Y152" s="120"/>
      <c r="Z152" s="1" t="s">
        <v>446</v>
      </c>
      <c r="AA152" s="11" t="s">
        <v>1211</v>
      </c>
      <c r="AB152" s="11" t="s">
        <v>504</v>
      </c>
      <c r="AC152" s="11" t="s">
        <v>684</v>
      </c>
      <c r="AD152" s="11" t="s">
        <v>660</v>
      </c>
      <c r="AE152" s="53"/>
    </row>
    <row r="153" spans="1:31" s="54" customFormat="1" ht="67.5" x14ac:dyDescent="0.2">
      <c r="A153" s="157"/>
      <c r="B153" s="9" t="s">
        <v>1212</v>
      </c>
      <c r="C153" s="11" t="s">
        <v>1213</v>
      </c>
      <c r="D153" s="1" t="s">
        <v>1214</v>
      </c>
      <c r="E153" s="1" t="s">
        <v>446</v>
      </c>
      <c r="F153" s="26">
        <v>0</v>
      </c>
      <c r="G153" s="1" t="s">
        <v>683</v>
      </c>
      <c r="H153" s="1" t="s">
        <v>503</v>
      </c>
      <c r="I153" s="26">
        <v>70</v>
      </c>
      <c r="J153" s="26">
        <v>0</v>
      </c>
      <c r="K153" s="26">
        <v>0</v>
      </c>
      <c r="L153" s="26">
        <v>0</v>
      </c>
      <c r="M153" s="26">
        <v>0</v>
      </c>
      <c r="N153" s="26">
        <f t="shared" si="63"/>
        <v>70</v>
      </c>
      <c r="O153" s="26">
        <v>200</v>
      </c>
      <c r="P153" s="26">
        <v>0</v>
      </c>
      <c r="Q153" s="26">
        <v>0</v>
      </c>
      <c r="R153" s="26">
        <v>0</v>
      </c>
      <c r="S153" s="26">
        <v>0</v>
      </c>
      <c r="T153" s="26">
        <f t="shared" si="64"/>
        <v>200</v>
      </c>
      <c r="U153" s="26">
        <v>90</v>
      </c>
      <c r="V153" s="35">
        <f t="shared" si="61"/>
        <v>360</v>
      </c>
      <c r="W153" s="28">
        <f t="shared" si="62"/>
        <v>0</v>
      </c>
      <c r="X153" s="120">
        <v>360</v>
      </c>
      <c r="Y153" s="120"/>
      <c r="Z153" s="1" t="s">
        <v>532</v>
      </c>
      <c r="AA153" s="11" t="s">
        <v>1215</v>
      </c>
      <c r="AB153" s="11" t="s">
        <v>1216</v>
      </c>
      <c r="AC153" s="11" t="s">
        <v>1068</v>
      </c>
      <c r="AD153" s="11" t="s">
        <v>1217</v>
      </c>
      <c r="AE153" s="53"/>
    </row>
    <row r="154" spans="1:31" s="54" customFormat="1" ht="27.95" customHeight="1" x14ac:dyDescent="0.2">
      <c r="A154" s="157"/>
      <c r="B154" s="9" t="s">
        <v>1218</v>
      </c>
      <c r="C154" s="11" t="s">
        <v>1219</v>
      </c>
      <c r="D154" s="1" t="s">
        <v>1220</v>
      </c>
      <c r="E154" s="1" t="s">
        <v>446</v>
      </c>
      <c r="F154" s="26">
        <v>0</v>
      </c>
      <c r="G154" s="1" t="s">
        <v>502</v>
      </c>
      <c r="H154" s="1" t="s">
        <v>503</v>
      </c>
      <c r="I154" s="26">
        <v>0</v>
      </c>
      <c r="J154" s="26">
        <v>0</v>
      </c>
      <c r="K154" s="26">
        <v>0</v>
      </c>
      <c r="L154" s="26">
        <v>0</v>
      </c>
      <c r="M154" s="26">
        <v>0</v>
      </c>
      <c r="N154" s="26">
        <f t="shared" si="63"/>
        <v>0</v>
      </c>
      <c r="O154" s="26">
        <v>200</v>
      </c>
      <c r="P154" s="26">
        <v>0</v>
      </c>
      <c r="Q154" s="26">
        <v>0</v>
      </c>
      <c r="R154" s="26">
        <v>0</v>
      </c>
      <c r="S154" s="26">
        <v>0</v>
      </c>
      <c r="T154" s="26">
        <f t="shared" si="64"/>
        <v>200</v>
      </c>
      <c r="U154" s="26">
        <v>300</v>
      </c>
      <c r="V154" s="35">
        <f t="shared" si="61"/>
        <v>500</v>
      </c>
      <c r="W154" s="28">
        <f t="shared" si="62"/>
        <v>1900</v>
      </c>
      <c r="X154" s="120">
        <v>2400</v>
      </c>
      <c r="Y154" s="120"/>
      <c r="Z154" s="1" t="s">
        <v>532</v>
      </c>
      <c r="AA154" s="11" t="s">
        <v>1221</v>
      </c>
      <c r="AB154" s="48" t="s">
        <v>504</v>
      </c>
      <c r="AC154" s="11" t="s">
        <v>1068</v>
      </c>
      <c r="AD154" s="11" t="s">
        <v>1222</v>
      </c>
      <c r="AE154" s="53"/>
    </row>
    <row r="155" spans="1:31" s="60" customFormat="1" ht="23.25" customHeight="1" x14ac:dyDescent="0.2">
      <c r="A155" s="157"/>
      <c r="B155" s="130" t="s">
        <v>1223</v>
      </c>
      <c r="C155" s="132"/>
      <c r="D155" s="43" t="s">
        <v>1224</v>
      </c>
      <c r="E155" s="44" t="s">
        <v>504</v>
      </c>
      <c r="F155" s="45">
        <f>SUM(F156)</f>
        <v>0</v>
      </c>
      <c r="G155" s="44" t="s">
        <v>504</v>
      </c>
      <c r="H155" s="43"/>
      <c r="I155" s="45">
        <f>SUM(I156)</f>
        <v>0</v>
      </c>
      <c r="J155" s="45">
        <f>SUM(J156)</f>
        <v>0</v>
      </c>
      <c r="K155" s="45">
        <f>SUM(K156)</f>
        <v>0</v>
      </c>
      <c r="L155" s="45">
        <f>SUM(L156)</f>
        <v>0</v>
      </c>
      <c r="M155" s="45">
        <f>SUM(M156)</f>
        <v>0</v>
      </c>
      <c r="N155" s="45">
        <f>SUM(I155:M155)</f>
        <v>0</v>
      </c>
      <c r="O155" s="45">
        <f>SUM(O156)</f>
        <v>0</v>
      </c>
      <c r="P155" s="45">
        <f>SUM(P156)</f>
        <v>0</v>
      </c>
      <c r="Q155" s="45">
        <f>SUM(Q156)</f>
        <v>0</v>
      </c>
      <c r="R155" s="45">
        <f>SUM(R156)</f>
        <v>0</v>
      </c>
      <c r="S155" s="45">
        <f>SUM(S156)</f>
        <v>0</v>
      </c>
      <c r="T155" s="45">
        <f>SUM(O155:S155)</f>
        <v>0</v>
      </c>
      <c r="U155" s="45">
        <f>SUM(U156)</f>
        <v>70</v>
      </c>
      <c r="V155" s="46">
        <f>N155+T155+U155</f>
        <v>70</v>
      </c>
      <c r="W155" s="47">
        <f>SUM(W156)</f>
        <v>385</v>
      </c>
      <c r="X155" s="154" t="s">
        <v>504</v>
      </c>
      <c r="Y155" s="155"/>
      <c r="Z155" s="154" t="s">
        <v>504</v>
      </c>
      <c r="AA155" s="155"/>
      <c r="AB155" s="154" t="s">
        <v>504</v>
      </c>
      <c r="AC155" s="155"/>
      <c r="AD155" s="154" t="s">
        <v>504</v>
      </c>
      <c r="AE155" s="155"/>
    </row>
    <row r="156" spans="1:31" s="54" customFormat="1" ht="41.25" customHeight="1" x14ac:dyDescent="0.2">
      <c r="A156" s="157"/>
      <c r="B156" s="9" t="s">
        <v>1225</v>
      </c>
      <c r="C156" s="11" t="s">
        <v>1226</v>
      </c>
      <c r="D156" s="1" t="s">
        <v>1227</v>
      </c>
      <c r="E156" s="1" t="s">
        <v>532</v>
      </c>
      <c r="F156" s="26">
        <v>0</v>
      </c>
      <c r="G156" s="1" t="s">
        <v>502</v>
      </c>
      <c r="H156" s="1" t="s">
        <v>503</v>
      </c>
      <c r="I156" s="26">
        <v>0</v>
      </c>
      <c r="J156" s="26">
        <v>0</v>
      </c>
      <c r="K156" s="26">
        <v>0</v>
      </c>
      <c r="L156" s="26">
        <v>0</v>
      </c>
      <c r="M156" s="26">
        <v>0</v>
      </c>
      <c r="N156" s="26">
        <f>SUM(I156:M156)</f>
        <v>0</v>
      </c>
      <c r="O156" s="26">
        <v>0</v>
      </c>
      <c r="P156" s="26">
        <v>0</v>
      </c>
      <c r="Q156" s="26">
        <v>0</v>
      </c>
      <c r="R156" s="26">
        <v>0</v>
      </c>
      <c r="S156" s="26">
        <v>0</v>
      </c>
      <c r="T156" s="26">
        <f>SUM(O156:S156)</f>
        <v>0</v>
      </c>
      <c r="U156" s="26">
        <v>70</v>
      </c>
      <c r="V156" s="35">
        <f t="shared" si="61"/>
        <v>70</v>
      </c>
      <c r="W156" s="28">
        <f>X156-V156</f>
        <v>385</v>
      </c>
      <c r="X156" s="120">
        <v>455</v>
      </c>
      <c r="Y156" s="120"/>
      <c r="Z156" s="1" t="s">
        <v>532</v>
      </c>
      <c r="AA156" s="11" t="s">
        <v>1228</v>
      </c>
      <c r="AB156" s="11" t="s">
        <v>1229</v>
      </c>
      <c r="AC156" s="11" t="s">
        <v>890</v>
      </c>
      <c r="AD156" s="48" t="s">
        <v>560</v>
      </c>
      <c r="AE156" s="53"/>
    </row>
    <row r="157" spans="1:31" ht="28.5" customHeight="1" x14ac:dyDescent="0.2">
      <c r="A157" s="156" t="s">
        <v>1230</v>
      </c>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
    </row>
  </sheetData>
  <mergeCells count="213">
    <mergeCell ref="AC1:AD2"/>
    <mergeCell ref="AB4:AD4"/>
    <mergeCell ref="A5:AE5"/>
    <mergeCell ref="A6:A56"/>
    <mergeCell ref="B6:B8"/>
    <mergeCell ref="C6:C8"/>
    <mergeCell ref="D6:D8"/>
    <mergeCell ref="E6:E8"/>
    <mergeCell ref="F6:F8"/>
    <mergeCell ref="G6:G8"/>
    <mergeCell ref="X6:Y8"/>
    <mergeCell ref="Z6:Z8"/>
    <mergeCell ref="AA6:AA8"/>
    <mergeCell ref="AB6:AB8"/>
    <mergeCell ref="AC6:AC8"/>
    <mergeCell ref="AD6:AD8"/>
    <mergeCell ref="H6:H8"/>
    <mergeCell ref="I6:N6"/>
    <mergeCell ref="O6:T6"/>
    <mergeCell ref="U6:U8"/>
    <mergeCell ref="V6:V8"/>
    <mergeCell ref="W6:W8"/>
    <mergeCell ref="I7:N7"/>
    <mergeCell ref="O7:T7"/>
    <mergeCell ref="X12:Y12"/>
    <mergeCell ref="X13:Y13"/>
    <mergeCell ref="X14:Y14"/>
    <mergeCell ref="X15:Y15"/>
    <mergeCell ref="X16:Y16"/>
    <mergeCell ref="X17:Y17"/>
    <mergeCell ref="B9:C9"/>
    <mergeCell ref="X9:Y9"/>
    <mergeCell ref="B10:C10"/>
    <mergeCell ref="X10:Y10"/>
    <mergeCell ref="B11:C11"/>
    <mergeCell ref="X11:Y11"/>
    <mergeCell ref="B34:C34"/>
    <mergeCell ref="X34:Y34"/>
    <mergeCell ref="X24:Y24"/>
    <mergeCell ref="X25:Y25"/>
    <mergeCell ref="X26:Y26"/>
    <mergeCell ref="X27:Y27"/>
    <mergeCell ref="B28:C28"/>
    <mergeCell ref="X28:Y28"/>
    <mergeCell ref="X18:Y18"/>
    <mergeCell ref="X19:Y19"/>
    <mergeCell ref="X20:Y20"/>
    <mergeCell ref="X21:Y21"/>
    <mergeCell ref="X22:Y22"/>
    <mergeCell ref="X23:Y23"/>
    <mergeCell ref="X35:Y35"/>
    <mergeCell ref="X36:Y36"/>
    <mergeCell ref="X37:Y37"/>
    <mergeCell ref="X38:Y38"/>
    <mergeCell ref="X39:Y39"/>
    <mergeCell ref="X40:Y40"/>
    <mergeCell ref="X29:Y29"/>
    <mergeCell ref="X30:Y30"/>
    <mergeCell ref="X31:Y31"/>
    <mergeCell ref="X32:Y32"/>
    <mergeCell ref="X33:Y33"/>
    <mergeCell ref="X47:Y47"/>
    <mergeCell ref="X48:Y48"/>
    <mergeCell ref="X49:Y49"/>
    <mergeCell ref="X50:Y50"/>
    <mergeCell ref="X51:Y51"/>
    <mergeCell ref="B52:C52"/>
    <mergeCell ref="X52:Y52"/>
    <mergeCell ref="X41:Y41"/>
    <mergeCell ref="X42:Y42"/>
    <mergeCell ref="X43:Y43"/>
    <mergeCell ref="X44:Y44"/>
    <mergeCell ref="X45:Y45"/>
    <mergeCell ref="X46:Y46"/>
    <mergeCell ref="X53:Y53"/>
    <mergeCell ref="X54:Y54"/>
    <mergeCell ref="X55:Y55"/>
    <mergeCell ref="X56:Y56"/>
    <mergeCell ref="A57:A82"/>
    <mergeCell ref="B57:C57"/>
    <mergeCell ref="X57:Y57"/>
    <mergeCell ref="B58:C58"/>
    <mergeCell ref="X58:Y58"/>
    <mergeCell ref="X59:Y59"/>
    <mergeCell ref="X66:Y66"/>
    <mergeCell ref="X67:Y67"/>
    <mergeCell ref="X68:Y68"/>
    <mergeCell ref="X69:Y69"/>
    <mergeCell ref="X70:Y70"/>
    <mergeCell ref="X71:Y71"/>
    <mergeCell ref="X60:Y60"/>
    <mergeCell ref="X61:Y61"/>
    <mergeCell ref="X62:Y62"/>
    <mergeCell ref="X63:Y63"/>
    <mergeCell ref="X64:Y64"/>
    <mergeCell ref="X65:Y65"/>
    <mergeCell ref="X78:Y78"/>
    <mergeCell ref="B79:C79"/>
    <mergeCell ref="X79:Y79"/>
    <mergeCell ref="X80:Y80"/>
    <mergeCell ref="B81:C81"/>
    <mergeCell ref="X81:Y81"/>
    <mergeCell ref="X72:Y72"/>
    <mergeCell ref="X73:Y73"/>
    <mergeCell ref="X74:Y74"/>
    <mergeCell ref="X75:Y75"/>
    <mergeCell ref="X76:Y76"/>
    <mergeCell ref="X77:Y77"/>
    <mergeCell ref="X88:Y88"/>
    <mergeCell ref="X89:Y89"/>
    <mergeCell ref="B90:C90"/>
    <mergeCell ref="X90:Y90"/>
    <mergeCell ref="X91:Y91"/>
    <mergeCell ref="X92:Y92"/>
    <mergeCell ref="X82:Y82"/>
    <mergeCell ref="A83:A91"/>
    <mergeCell ref="B83:C83"/>
    <mergeCell ref="X83:Y83"/>
    <mergeCell ref="B84:C84"/>
    <mergeCell ref="X84:Y84"/>
    <mergeCell ref="X85:Y85"/>
    <mergeCell ref="X86:Y86"/>
    <mergeCell ref="B87:C87"/>
    <mergeCell ref="X87:Y87"/>
    <mergeCell ref="X99:Y99"/>
    <mergeCell ref="X100:Y100"/>
    <mergeCell ref="X101:Y101"/>
    <mergeCell ref="B102:C102"/>
    <mergeCell ref="X102:Y102"/>
    <mergeCell ref="X103:Y103"/>
    <mergeCell ref="AA92:AB92"/>
    <mergeCell ref="A93:A113"/>
    <mergeCell ref="B93:C93"/>
    <mergeCell ref="X93:Y93"/>
    <mergeCell ref="B94:C94"/>
    <mergeCell ref="X94:Y94"/>
    <mergeCell ref="X95:Y95"/>
    <mergeCell ref="X96:Y96"/>
    <mergeCell ref="X97:Y97"/>
    <mergeCell ref="X98:Y98"/>
    <mergeCell ref="B109:C109"/>
    <mergeCell ref="X109:Y109"/>
    <mergeCell ref="X110:Y110"/>
    <mergeCell ref="B111:C111"/>
    <mergeCell ref="X111:Y111"/>
    <mergeCell ref="X112:Y112"/>
    <mergeCell ref="X104:Y104"/>
    <mergeCell ref="X105:Y105"/>
    <mergeCell ref="B106:C106"/>
    <mergeCell ref="X106:Y106"/>
    <mergeCell ref="X107:Y107"/>
    <mergeCell ref="X108:Y108"/>
    <mergeCell ref="X120:Y120"/>
    <mergeCell ref="X121:Y121"/>
    <mergeCell ref="X122:Y122"/>
    <mergeCell ref="X123:Y123"/>
    <mergeCell ref="X124:Y124"/>
    <mergeCell ref="X125:Y125"/>
    <mergeCell ref="X113:Y113"/>
    <mergeCell ref="A114:A136"/>
    <mergeCell ref="B114:C114"/>
    <mergeCell ref="X114:Y114"/>
    <mergeCell ref="B115:C115"/>
    <mergeCell ref="X115:Y115"/>
    <mergeCell ref="X116:Y116"/>
    <mergeCell ref="X117:Y117"/>
    <mergeCell ref="X118:Y118"/>
    <mergeCell ref="X119:Y119"/>
    <mergeCell ref="X132:Y132"/>
    <mergeCell ref="X133:Y133"/>
    <mergeCell ref="X134:Y134"/>
    <mergeCell ref="AA134:AB134"/>
    <mergeCell ref="X135:Y135"/>
    <mergeCell ref="X136:Y136"/>
    <mergeCell ref="AA136:AB136"/>
    <mergeCell ref="X126:Y126"/>
    <mergeCell ref="X127:Y127"/>
    <mergeCell ref="X128:Y128"/>
    <mergeCell ref="X129:Y129"/>
    <mergeCell ref="X130:Y130"/>
    <mergeCell ref="X131:Y131"/>
    <mergeCell ref="X143:Y143"/>
    <mergeCell ref="X144:Y144"/>
    <mergeCell ref="X145:Y145"/>
    <mergeCell ref="X146:Y146"/>
    <mergeCell ref="A147:A156"/>
    <mergeCell ref="B147:C147"/>
    <mergeCell ref="X147:Y147"/>
    <mergeCell ref="B148:C148"/>
    <mergeCell ref="X148:Y148"/>
    <mergeCell ref="X149:Y149"/>
    <mergeCell ref="A137:A146"/>
    <mergeCell ref="B137:C137"/>
    <mergeCell ref="X137:Y137"/>
    <mergeCell ref="B138:C138"/>
    <mergeCell ref="X138:Y138"/>
    <mergeCell ref="X139:Y139"/>
    <mergeCell ref="X140:Y140"/>
    <mergeCell ref="X141:Y141"/>
    <mergeCell ref="X142:Y142"/>
    <mergeCell ref="B143:C143"/>
    <mergeCell ref="Z155:AA155"/>
    <mergeCell ref="AB155:AC155"/>
    <mergeCell ref="AD155:AE155"/>
    <mergeCell ref="X156:Y156"/>
    <mergeCell ref="A157:AD157"/>
    <mergeCell ref="X150:Y150"/>
    <mergeCell ref="X151:Y151"/>
    <mergeCell ref="X152:Y152"/>
    <mergeCell ref="X153:Y153"/>
    <mergeCell ref="X154:Y154"/>
    <mergeCell ref="B155:C155"/>
    <mergeCell ref="X155:Y15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IP 2023-2029</vt:lpstr>
      <vt:lpstr>2023-2025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Sabīne Rozova</dc:creator>
  <cp:lastModifiedBy>Anda Lisovska</cp:lastModifiedBy>
  <cp:lastPrinted>2024-04-09T11:26:14Z</cp:lastPrinted>
  <dcterms:created xsi:type="dcterms:W3CDTF">2022-08-26T12:09:40Z</dcterms:created>
  <dcterms:modified xsi:type="dcterms:W3CDTF">2024-04-09T11:26:24Z</dcterms:modified>
</cp:coreProperties>
</file>