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R:\domes_sede\25\LĒMUMI\"/>
    </mc:Choice>
  </mc:AlternateContent>
  <xr:revisionPtr revIDLastSave="0" documentId="8_{AE5E09C7-76ED-4857-A9FA-89D4166708DB}" xr6:coauthVersionLast="47" xr6:coauthVersionMax="47" xr10:uidLastSave="{00000000-0000-0000-0000-000000000000}"/>
  <bookViews>
    <workbookView xWindow="-108" yWindow="-108" windowWidth="23256" windowHeight="12576" xr2:uid="{00000000-000D-0000-FFFF-FFFF00000000}"/>
  </bookViews>
  <sheets>
    <sheet name="IP_2025-2027" sheetId="1" r:id="rId1"/>
  </sheets>
  <definedNames>
    <definedName name="_xlnm._FilterDatabase" localSheetId="0" hidden="1">'IP_2025-2027'!$B$3:$AF$188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6" i="1" l="1"/>
  <c r="W82" i="1"/>
  <c r="G82" i="1"/>
  <c r="V133" i="1" l="1"/>
  <c r="P133" i="1"/>
  <c r="O133" i="1"/>
  <c r="X133" i="1" l="1"/>
  <c r="Z133" i="1" s="1"/>
  <c r="O40" i="1"/>
  <c r="O41" i="1"/>
  <c r="P40" i="1"/>
  <c r="P41" i="1"/>
  <c r="V40" i="1"/>
  <c r="V41" i="1"/>
  <c r="X41" i="1" l="1"/>
  <c r="Z41" i="1" s="1"/>
  <c r="X40" i="1"/>
  <c r="Z40" i="1" s="1"/>
  <c r="O167" i="1"/>
  <c r="I111" i="1" l="1"/>
  <c r="O113" i="1"/>
  <c r="P113" i="1"/>
  <c r="AA187" i="1" l="1"/>
  <c r="J186" i="1" l="1"/>
  <c r="K186" i="1"/>
  <c r="L186" i="1"/>
  <c r="M186" i="1"/>
  <c r="N186" i="1"/>
  <c r="K178" i="1"/>
  <c r="L178" i="1"/>
  <c r="M178" i="1"/>
  <c r="M177" i="1" s="1"/>
  <c r="N178" i="1"/>
  <c r="I178" i="1"/>
  <c r="J172" i="1"/>
  <c r="K172" i="1"/>
  <c r="L172" i="1"/>
  <c r="M172" i="1"/>
  <c r="N172" i="1"/>
  <c r="I172" i="1"/>
  <c r="J170" i="1"/>
  <c r="K170" i="1"/>
  <c r="L170" i="1"/>
  <c r="M170" i="1"/>
  <c r="N170" i="1"/>
  <c r="I170" i="1"/>
  <c r="J165" i="1"/>
  <c r="K165" i="1"/>
  <c r="L165" i="1"/>
  <c r="M165" i="1"/>
  <c r="N165" i="1"/>
  <c r="I165" i="1"/>
  <c r="J140" i="1"/>
  <c r="J139" i="1" s="1"/>
  <c r="K140" i="1"/>
  <c r="L140" i="1"/>
  <c r="L139" i="1" s="1"/>
  <c r="M140" i="1"/>
  <c r="M139" i="1" s="1"/>
  <c r="N140" i="1"/>
  <c r="N139" i="1" s="1"/>
  <c r="I140" i="1"/>
  <c r="J134" i="1"/>
  <c r="K134" i="1"/>
  <c r="L134" i="1"/>
  <c r="M134" i="1"/>
  <c r="N134" i="1"/>
  <c r="I134" i="1"/>
  <c r="J131" i="1"/>
  <c r="K131" i="1"/>
  <c r="L131" i="1"/>
  <c r="M131" i="1"/>
  <c r="N131" i="1"/>
  <c r="I131" i="1"/>
  <c r="J123" i="1"/>
  <c r="K123" i="1"/>
  <c r="L123" i="1"/>
  <c r="M123" i="1"/>
  <c r="N123" i="1"/>
  <c r="I123" i="1"/>
  <c r="J115" i="1"/>
  <c r="K115" i="1"/>
  <c r="L115" i="1"/>
  <c r="M115" i="1"/>
  <c r="N115" i="1"/>
  <c r="I115" i="1"/>
  <c r="J111" i="1"/>
  <c r="K111" i="1"/>
  <c r="L111" i="1"/>
  <c r="M111" i="1"/>
  <c r="N111" i="1"/>
  <c r="J108" i="1"/>
  <c r="K108" i="1"/>
  <c r="L108" i="1"/>
  <c r="M108" i="1"/>
  <c r="N108" i="1"/>
  <c r="I108" i="1"/>
  <c r="J104" i="1"/>
  <c r="K104" i="1"/>
  <c r="L104" i="1"/>
  <c r="M104" i="1"/>
  <c r="N104" i="1"/>
  <c r="I104" i="1"/>
  <c r="J101" i="1"/>
  <c r="K101" i="1"/>
  <c r="L101" i="1"/>
  <c r="M101" i="1"/>
  <c r="N101" i="1"/>
  <c r="J98" i="1"/>
  <c r="K98" i="1"/>
  <c r="L98" i="1"/>
  <c r="M98" i="1"/>
  <c r="N98" i="1"/>
  <c r="I98" i="1"/>
  <c r="J69" i="1"/>
  <c r="K69" i="1"/>
  <c r="L69" i="1"/>
  <c r="M69" i="1"/>
  <c r="N69" i="1"/>
  <c r="I69" i="1"/>
  <c r="J62" i="1"/>
  <c r="K62" i="1"/>
  <c r="L62" i="1"/>
  <c r="M62" i="1"/>
  <c r="N62" i="1"/>
  <c r="I62" i="1"/>
  <c r="J42" i="1"/>
  <c r="K42" i="1"/>
  <c r="L42" i="1"/>
  <c r="M42" i="1"/>
  <c r="I42" i="1"/>
  <c r="J31" i="1"/>
  <c r="K31" i="1"/>
  <c r="L31" i="1"/>
  <c r="M31" i="1"/>
  <c r="N31" i="1"/>
  <c r="I31" i="1"/>
  <c r="J9" i="1"/>
  <c r="K9" i="1"/>
  <c r="L9" i="1"/>
  <c r="M9" i="1"/>
  <c r="N9" i="1"/>
  <c r="I9" i="1"/>
  <c r="P12" i="1"/>
  <c r="O12" i="1"/>
  <c r="P15" i="1"/>
  <c r="O15" i="1"/>
  <c r="P16" i="1"/>
  <c r="O16" i="1"/>
  <c r="P20" i="1"/>
  <c r="O20" i="1"/>
  <c r="P21" i="1"/>
  <c r="O21" i="1"/>
  <c r="P22" i="1"/>
  <c r="O22" i="1"/>
  <c r="P23" i="1"/>
  <c r="O23" i="1"/>
  <c r="P25" i="1"/>
  <c r="O25" i="1"/>
  <c r="P27" i="1"/>
  <c r="O27" i="1"/>
  <c r="P28" i="1"/>
  <c r="O28" i="1"/>
  <c r="P29" i="1"/>
  <c r="O29" i="1"/>
  <c r="P30" i="1"/>
  <c r="O30" i="1"/>
  <c r="P33" i="1"/>
  <c r="O33" i="1"/>
  <c r="P34" i="1"/>
  <c r="O34" i="1"/>
  <c r="P37" i="1"/>
  <c r="O37" i="1"/>
  <c r="P38" i="1"/>
  <c r="O38" i="1"/>
  <c r="P39" i="1"/>
  <c r="O39" i="1"/>
  <c r="P43" i="1"/>
  <c r="O43" i="1"/>
  <c r="P44" i="1"/>
  <c r="O44" i="1"/>
  <c r="P45" i="1"/>
  <c r="O45" i="1"/>
  <c r="P47" i="1"/>
  <c r="O47" i="1"/>
  <c r="P48" i="1"/>
  <c r="O48" i="1"/>
  <c r="P53" i="1"/>
  <c r="O53" i="1"/>
  <c r="P54" i="1"/>
  <c r="O54" i="1"/>
  <c r="P55" i="1"/>
  <c r="O55" i="1"/>
  <c r="P56" i="1"/>
  <c r="O56" i="1"/>
  <c r="P57" i="1"/>
  <c r="O57" i="1"/>
  <c r="P60" i="1"/>
  <c r="O60" i="1"/>
  <c r="P61" i="1"/>
  <c r="O61" i="1"/>
  <c r="P67" i="1"/>
  <c r="O67" i="1"/>
  <c r="P70" i="1"/>
  <c r="O70" i="1"/>
  <c r="P73" i="1"/>
  <c r="O73" i="1"/>
  <c r="P80" i="1"/>
  <c r="O80" i="1"/>
  <c r="P82" i="1"/>
  <c r="O82" i="1"/>
  <c r="P83" i="1"/>
  <c r="O83" i="1"/>
  <c r="P86" i="1"/>
  <c r="O86" i="1"/>
  <c r="P89" i="1"/>
  <c r="O89" i="1"/>
  <c r="P92" i="1"/>
  <c r="O92" i="1"/>
  <c r="P97" i="1"/>
  <c r="O97" i="1"/>
  <c r="P99" i="1"/>
  <c r="O99" i="1"/>
  <c r="P100" i="1"/>
  <c r="O100" i="1"/>
  <c r="P102" i="1"/>
  <c r="O102" i="1"/>
  <c r="P105" i="1"/>
  <c r="O105" i="1"/>
  <c r="P106" i="1"/>
  <c r="O106" i="1"/>
  <c r="P109" i="1"/>
  <c r="O109" i="1"/>
  <c r="P112" i="1"/>
  <c r="O112" i="1"/>
  <c r="P118" i="1"/>
  <c r="O118" i="1"/>
  <c r="P119" i="1"/>
  <c r="O119" i="1"/>
  <c r="P124" i="1"/>
  <c r="O124" i="1"/>
  <c r="P126" i="1"/>
  <c r="O126" i="1"/>
  <c r="P127" i="1"/>
  <c r="O127" i="1"/>
  <c r="P132" i="1"/>
  <c r="O132" i="1"/>
  <c r="P135" i="1"/>
  <c r="O135" i="1"/>
  <c r="P138" i="1"/>
  <c r="O138" i="1"/>
  <c r="O141" i="1"/>
  <c r="P141" i="1"/>
  <c r="O142" i="1"/>
  <c r="P142" i="1"/>
  <c r="O143" i="1"/>
  <c r="P143" i="1"/>
  <c r="O144" i="1"/>
  <c r="P144" i="1"/>
  <c r="O145" i="1"/>
  <c r="P145" i="1"/>
  <c r="O146" i="1"/>
  <c r="P146" i="1"/>
  <c r="O147" i="1"/>
  <c r="P147" i="1"/>
  <c r="O148" i="1"/>
  <c r="P148" i="1"/>
  <c r="O149" i="1"/>
  <c r="P149" i="1"/>
  <c r="O150" i="1"/>
  <c r="P150" i="1"/>
  <c r="O151" i="1"/>
  <c r="P151" i="1"/>
  <c r="O152" i="1"/>
  <c r="P152" i="1"/>
  <c r="O153" i="1"/>
  <c r="P153" i="1"/>
  <c r="O154" i="1"/>
  <c r="P154" i="1"/>
  <c r="O155" i="1"/>
  <c r="P155" i="1"/>
  <c r="O156" i="1"/>
  <c r="P156" i="1"/>
  <c r="O157" i="1"/>
  <c r="P157" i="1"/>
  <c r="O158" i="1"/>
  <c r="P158" i="1"/>
  <c r="O159" i="1"/>
  <c r="P159" i="1"/>
  <c r="O160" i="1"/>
  <c r="P160" i="1"/>
  <c r="O161" i="1"/>
  <c r="P161" i="1"/>
  <c r="O162" i="1"/>
  <c r="P162" i="1"/>
  <c r="P163" i="1"/>
  <c r="O163" i="1"/>
  <c r="P166" i="1"/>
  <c r="O166" i="1"/>
  <c r="P167" i="1"/>
  <c r="P171" i="1"/>
  <c r="O171" i="1"/>
  <c r="P175" i="1"/>
  <c r="O175" i="1"/>
  <c r="O179" i="1"/>
  <c r="P179" i="1" s="1"/>
  <c r="O180" i="1"/>
  <c r="O181" i="1"/>
  <c r="P181" i="1" s="1"/>
  <c r="O182" i="1"/>
  <c r="P182" i="1" s="1"/>
  <c r="O183" i="1"/>
  <c r="P183" i="1" s="1"/>
  <c r="O184" i="1"/>
  <c r="P184" i="1" s="1"/>
  <c r="P185" i="1"/>
  <c r="O185" i="1"/>
  <c r="P187" i="1"/>
  <c r="O187" i="1"/>
  <c r="I186" i="1"/>
  <c r="Y179" i="1"/>
  <c r="J180" i="1"/>
  <c r="N177" i="1" l="1"/>
  <c r="P140" i="1"/>
  <c r="N103" i="1"/>
  <c r="O104" i="1"/>
  <c r="K177" i="1"/>
  <c r="O111" i="1"/>
  <c r="N68" i="1"/>
  <c r="L164" i="1"/>
  <c r="L8" i="1"/>
  <c r="L103" i="1"/>
  <c r="M8" i="1"/>
  <c r="O178" i="1"/>
  <c r="P98" i="1"/>
  <c r="P131" i="1"/>
  <c r="N164" i="1"/>
  <c r="P180" i="1"/>
  <c r="O9" i="1"/>
  <c r="L68" i="1"/>
  <c r="P9" i="1"/>
  <c r="P108" i="1"/>
  <c r="O123" i="1"/>
  <c r="P123" i="1"/>
  <c r="M164" i="1"/>
  <c r="P101" i="1"/>
  <c r="O108" i="1"/>
  <c r="J114" i="1"/>
  <c r="K139" i="1"/>
  <c r="P139" i="1" s="1"/>
  <c r="O140" i="1"/>
  <c r="P111" i="1"/>
  <c r="M103" i="1"/>
  <c r="P134" i="1"/>
  <c r="J178" i="1"/>
  <c r="P178" i="1" s="1"/>
  <c r="O172" i="1"/>
  <c r="O31" i="1"/>
  <c r="J68" i="1"/>
  <c r="K68" i="1"/>
  <c r="P115" i="1"/>
  <c r="P62" i="1"/>
  <c r="P165" i="1"/>
  <c r="L177" i="1"/>
  <c r="K8" i="1"/>
  <c r="O115" i="1"/>
  <c r="I177" i="1"/>
  <c r="M68" i="1"/>
  <c r="P104" i="1"/>
  <c r="J164" i="1"/>
  <c r="O165" i="1"/>
  <c r="P31" i="1"/>
  <c r="O186" i="1"/>
  <c r="P186" i="1"/>
  <c r="K164" i="1"/>
  <c r="P172" i="1"/>
  <c r="I164" i="1"/>
  <c r="P170" i="1"/>
  <c r="O170" i="1"/>
  <c r="O134" i="1"/>
  <c r="O131" i="1"/>
  <c r="J103" i="1"/>
  <c r="I103" i="1"/>
  <c r="K103" i="1"/>
  <c r="O98" i="1"/>
  <c r="P69" i="1"/>
  <c r="O69" i="1"/>
  <c r="O62" i="1"/>
  <c r="J8" i="1"/>
  <c r="I8" i="1"/>
  <c r="P164" i="1" l="1"/>
  <c r="J177" i="1"/>
  <c r="P177" i="1" s="1"/>
  <c r="P68" i="1"/>
  <c r="O177" i="1"/>
  <c r="O164" i="1"/>
  <c r="O103" i="1"/>
  <c r="J7" i="1"/>
  <c r="P103" i="1"/>
  <c r="Y9" i="1"/>
  <c r="W9" i="1"/>
  <c r="U9" i="1"/>
  <c r="T9" i="1"/>
  <c r="S9" i="1"/>
  <c r="R9" i="1"/>
  <c r="Q9" i="1"/>
  <c r="G9" i="1"/>
  <c r="F9" i="1"/>
  <c r="O79" i="1" l="1"/>
  <c r="V30" i="1" l="1"/>
  <c r="X30" i="1" l="1"/>
  <c r="Z30" i="1" s="1"/>
  <c r="G33" i="1" l="1"/>
  <c r="G178" i="1" l="1"/>
  <c r="F178" i="1"/>
  <c r="G98" i="1"/>
  <c r="F98" i="1"/>
  <c r="Y98" i="1"/>
  <c r="W98" i="1"/>
  <c r="R98" i="1"/>
  <c r="S98" i="1"/>
  <c r="T98" i="1"/>
  <c r="U98" i="1"/>
  <c r="Q98" i="1"/>
  <c r="V100" i="1"/>
  <c r="X100" i="1" s="1"/>
  <c r="Z100" i="1" s="1"/>
  <c r="W56" i="1"/>
  <c r="U56" i="1"/>
  <c r="S56" i="1"/>
  <c r="Y178" i="1" l="1"/>
  <c r="W178" i="1"/>
  <c r="R178" i="1"/>
  <c r="S178" i="1"/>
  <c r="T178" i="1"/>
  <c r="U178" i="1"/>
  <c r="Q178" i="1"/>
  <c r="V185" i="1"/>
  <c r="U50" i="1"/>
  <c r="N50" i="1"/>
  <c r="P50" i="1" l="1"/>
  <c r="O50" i="1"/>
  <c r="N42" i="1"/>
  <c r="V178" i="1"/>
  <c r="X178" i="1" s="1"/>
  <c r="Z178" i="1" s="1"/>
  <c r="X185" i="1"/>
  <c r="Z185" i="1" s="1"/>
  <c r="P42" i="1" l="1"/>
  <c r="N8" i="1"/>
  <c r="O42" i="1"/>
  <c r="R123" i="1"/>
  <c r="S123" i="1"/>
  <c r="T123" i="1"/>
  <c r="U123" i="1"/>
  <c r="Q123" i="1"/>
  <c r="I128" i="1"/>
  <c r="I114" i="1" s="1"/>
  <c r="I101" i="1"/>
  <c r="O101" i="1" l="1"/>
  <c r="I68" i="1"/>
  <c r="O68" i="1" s="1"/>
  <c r="V29" i="1"/>
  <c r="X29" i="1" s="1"/>
  <c r="Z29" i="1" s="1"/>
  <c r="V83" i="1" l="1"/>
  <c r="X83" i="1" s="1"/>
  <c r="Z83" i="1" l="1"/>
  <c r="Y123" i="1" l="1"/>
  <c r="G123" i="1"/>
  <c r="F123" i="1"/>
  <c r="W123" i="1"/>
  <c r="X127" i="1"/>
  <c r="V59" i="1" l="1"/>
  <c r="O59" i="1"/>
  <c r="X59" i="1" s="1"/>
  <c r="Z59" i="1" s="1"/>
  <c r="AA53" i="1" l="1"/>
  <c r="V53" i="1" l="1"/>
  <c r="X53" i="1" s="1"/>
  <c r="Z53" i="1" s="1"/>
  <c r="V61" i="1"/>
  <c r="V60" i="1"/>
  <c r="X60" i="1" l="1"/>
  <c r="Z60" i="1" s="1"/>
  <c r="X61" i="1"/>
  <c r="Z61" i="1" s="1"/>
  <c r="V82" i="1"/>
  <c r="V97" i="1"/>
  <c r="X82" i="1" l="1"/>
  <c r="Z82" i="1" s="1"/>
  <c r="X97" i="1"/>
  <c r="Z97" i="1" s="1"/>
  <c r="O96" i="1"/>
  <c r="V96" i="1" l="1"/>
  <c r="X96" i="1" l="1"/>
  <c r="Z96" i="1" s="1"/>
  <c r="AA96" i="1" s="1"/>
  <c r="Q170" i="1" l="1"/>
  <c r="R170" i="1"/>
  <c r="S170" i="1"/>
  <c r="T170" i="1"/>
  <c r="U170" i="1"/>
  <c r="V171" i="1"/>
  <c r="X171" i="1" l="1"/>
  <c r="Z171" i="1" s="1"/>
  <c r="AA171" i="1" s="1"/>
  <c r="V170" i="1"/>
  <c r="AA95" i="1" l="1"/>
  <c r="Y31" i="1" l="1"/>
  <c r="W31" i="1"/>
  <c r="U31" i="1"/>
  <c r="T31" i="1"/>
  <c r="S31" i="1"/>
  <c r="R31" i="1"/>
  <c r="Q31" i="1"/>
  <c r="G31" i="1"/>
  <c r="F31" i="1"/>
  <c r="V39" i="1" l="1"/>
  <c r="X39" i="1" l="1"/>
  <c r="Z39" i="1" s="1"/>
  <c r="AA39" i="1" s="1"/>
  <c r="Y186" i="1" l="1"/>
  <c r="Y172" i="1"/>
  <c r="Y165" i="1"/>
  <c r="Y140" i="1"/>
  <c r="Y134" i="1"/>
  <c r="Y131" i="1"/>
  <c r="Y128" i="1"/>
  <c r="Y115" i="1"/>
  <c r="Y111" i="1"/>
  <c r="Y108" i="1"/>
  <c r="Y104" i="1"/>
  <c r="Y101" i="1"/>
  <c r="Y69" i="1"/>
  <c r="Y62" i="1"/>
  <c r="Y42" i="1"/>
  <c r="F62" i="1"/>
  <c r="G62" i="1"/>
  <c r="G186" i="1"/>
  <c r="G172" i="1"/>
  <c r="G170" i="1" s="1"/>
  <c r="G165" i="1"/>
  <c r="G140" i="1"/>
  <c r="G139" i="1" s="1"/>
  <c r="G134" i="1"/>
  <c r="G131" i="1"/>
  <c r="G128" i="1"/>
  <c r="G115" i="1"/>
  <c r="G111" i="1"/>
  <c r="G108" i="1"/>
  <c r="G104" i="1"/>
  <c r="G101" i="1"/>
  <c r="G69" i="1"/>
  <c r="G42" i="1"/>
  <c r="Y170" i="1" l="1"/>
  <c r="Y164" i="1" s="1"/>
  <c r="G164" i="1"/>
  <c r="G103" i="1"/>
  <c r="Y8" i="1"/>
  <c r="Y68" i="1"/>
  <c r="Y103" i="1"/>
  <c r="Y139" i="1"/>
  <c r="Y177" i="1"/>
  <c r="G8" i="1"/>
  <c r="G68" i="1"/>
  <c r="G177" i="1"/>
  <c r="Y114" i="1"/>
  <c r="G114" i="1"/>
  <c r="U101" i="1"/>
  <c r="W186" i="1"/>
  <c r="W172" i="1"/>
  <c r="W170" i="1" s="1"/>
  <c r="X170" i="1" s="1"/>
  <c r="W165" i="1"/>
  <c r="W140" i="1"/>
  <c r="W139" i="1" s="1"/>
  <c r="W134" i="1"/>
  <c r="W131" i="1"/>
  <c r="W128" i="1"/>
  <c r="W115" i="1"/>
  <c r="W111" i="1"/>
  <c r="W108" i="1"/>
  <c r="W104" i="1"/>
  <c r="W101" i="1"/>
  <c r="W69" i="1"/>
  <c r="W62" i="1"/>
  <c r="W42" i="1"/>
  <c r="V11" i="1"/>
  <c r="V12" i="1"/>
  <c r="V13" i="1"/>
  <c r="V14" i="1"/>
  <c r="V15" i="1"/>
  <c r="V16" i="1"/>
  <c r="V17" i="1"/>
  <c r="V18" i="1"/>
  <c r="V19" i="1"/>
  <c r="V20" i="1"/>
  <c r="V21" i="1"/>
  <c r="V22" i="1"/>
  <c r="V23" i="1"/>
  <c r="V24" i="1"/>
  <c r="V25" i="1"/>
  <c r="V26" i="1"/>
  <c r="V27" i="1"/>
  <c r="V28" i="1"/>
  <c r="V32" i="1"/>
  <c r="V33" i="1"/>
  <c r="V34" i="1"/>
  <c r="V35" i="1"/>
  <c r="V36" i="1"/>
  <c r="V37" i="1"/>
  <c r="V38" i="1"/>
  <c r="V43" i="1"/>
  <c r="V44" i="1"/>
  <c r="V45" i="1"/>
  <c r="V46" i="1"/>
  <c r="V47" i="1"/>
  <c r="V48" i="1"/>
  <c r="V49" i="1"/>
  <c r="V50" i="1"/>
  <c r="V51" i="1"/>
  <c r="V52" i="1"/>
  <c r="V54" i="1"/>
  <c r="V55" i="1"/>
  <c r="V56" i="1"/>
  <c r="V57" i="1"/>
  <c r="V58" i="1"/>
  <c r="V63" i="1"/>
  <c r="V64" i="1"/>
  <c r="V65" i="1"/>
  <c r="V66" i="1"/>
  <c r="V67" i="1"/>
  <c r="V71" i="1"/>
  <c r="V72" i="1"/>
  <c r="V73" i="1"/>
  <c r="V74" i="1"/>
  <c r="V75" i="1"/>
  <c r="V76" i="1"/>
  <c r="V77" i="1"/>
  <c r="V78" i="1"/>
  <c r="V79" i="1"/>
  <c r="V80" i="1"/>
  <c r="V81" i="1"/>
  <c r="V84" i="1"/>
  <c r="V85" i="1"/>
  <c r="V86" i="1"/>
  <c r="V87" i="1"/>
  <c r="V88" i="1"/>
  <c r="V89" i="1"/>
  <c r="V90" i="1"/>
  <c r="V91" i="1"/>
  <c r="V92" i="1"/>
  <c r="V93" i="1"/>
  <c r="V94" i="1"/>
  <c r="V95" i="1"/>
  <c r="V99" i="1"/>
  <c r="V102" i="1"/>
  <c r="V105" i="1"/>
  <c r="V106" i="1"/>
  <c r="V107" i="1"/>
  <c r="V109" i="1"/>
  <c r="V110" i="1"/>
  <c r="V112" i="1"/>
  <c r="V113" i="1"/>
  <c r="V116" i="1"/>
  <c r="V117" i="1"/>
  <c r="V118" i="1"/>
  <c r="V119" i="1"/>
  <c r="V120" i="1"/>
  <c r="V121" i="1"/>
  <c r="V122" i="1"/>
  <c r="V124" i="1"/>
  <c r="V125" i="1"/>
  <c r="V126" i="1"/>
  <c r="V129" i="1"/>
  <c r="V130" i="1"/>
  <c r="V132" i="1"/>
  <c r="V135" i="1"/>
  <c r="V136" i="1"/>
  <c r="V137" i="1"/>
  <c r="V138" i="1"/>
  <c r="V141" i="1"/>
  <c r="V142" i="1"/>
  <c r="V143" i="1"/>
  <c r="V144" i="1"/>
  <c r="V145" i="1"/>
  <c r="V146" i="1"/>
  <c r="V147" i="1"/>
  <c r="V148" i="1"/>
  <c r="V149" i="1"/>
  <c r="V150" i="1"/>
  <c r="V151" i="1"/>
  <c r="V152" i="1"/>
  <c r="V153" i="1"/>
  <c r="V154" i="1"/>
  <c r="V155" i="1"/>
  <c r="V156" i="1"/>
  <c r="V157" i="1"/>
  <c r="V158" i="1"/>
  <c r="V159" i="1"/>
  <c r="V160" i="1"/>
  <c r="V161" i="1"/>
  <c r="V162" i="1"/>
  <c r="V163" i="1"/>
  <c r="V166" i="1"/>
  <c r="V168" i="1"/>
  <c r="V169" i="1"/>
  <c r="V173" i="1"/>
  <c r="V174" i="1"/>
  <c r="V175" i="1"/>
  <c r="V176" i="1"/>
  <c r="V179" i="1"/>
  <c r="V180" i="1"/>
  <c r="V181" i="1"/>
  <c r="V182" i="1"/>
  <c r="V183" i="1"/>
  <c r="V184" i="1"/>
  <c r="V187" i="1"/>
  <c r="V10" i="1"/>
  <c r="U186" i="1"/>
  <c r="R186" i="1"/>
  <c r="S186" i="1"/>
  <c r="T186" i="1"/>
  <c r="Q186" i="1"/>
  <c r="U172" i="1"/>
  <c r="R172" i="1"/>
  <c r="S172" i="1"/>
  <c r="T172" i="1"/>
  <c r="Q172" i="1"/>
  <c r="R165" i="1"/>
  <c r="S165" i="1"/>
  <c r="T165" i="1"/>
  <c r="Q165" i="1"/>
  <c r="U140" i="1"/>
  <c r="U139" i="1" s="1"/>
  <c r="R140" i="1"/>
  <c r="R139" i="1" s="1"/>
  <c r="S140" i="1"/>
  <c r="S139" i="1" s="1"/>
  <c r="T140" i="1"/>
  <c r="T139" i="1" s="1"/>
  <c r="Q140" i="1"/>
  <c r="Q139" i="1" s="1"/>
  <c r="U134" i="1"/>
  <c r="R134" i="1"/>
  <c r="S134" i="1"/>
  <c r="T134" i="1"/>
  <c r="Q134" i="1"/>
  <c r="R131" i="1"/>
  <c r="S131" i="1"/>
  <c r="T131" i="1"/>
  <c r="U131" i="1"/>
  <c r="Q131" i="1"/>
  <c r="U128" i="1"/>
  <c r="R128" i="1"/>
  <c r="S128" i="1"/>
  <c r="T128" i="1"/>
  <c r="Q128" i="1"/>
  <c r="U115" i="1"/>
  <c r="R115" i="1"/>
  <c r="S115" i="1"/>
  <c r="T115" i="1"/>
  <c r="Q115" i="1"/>
  <c r="U111" i="1"/>
  <c r="R111" i="1"/>
  <c r="S111" i="1"/>
  <c r="T111" i="1"/>
  <c r="Q111" i="1"/>
  <c r="U108" i="1"/>
  <c r="R108" i="1"/>
  <c r="S108" i="1"/>
  <c r="T108" i="1"/>
  <c r="Q108" i="1"/>
  <c r="R104" i="1"/>
  <c r="S104" i="1"/>
  <c r="T104" i="1"/>
  <c r="U104" i="1"/>
  <c r="Q104" i="1"/>
  <c r="Q101" i="1"/>
  <c r="R101" i="1"/>
  <c r="S101" i="1"/>
  <c r="T101" i="1"/>
  <c r="U69" i="1"/>
  <c r="R69" i="1"/>
  <c r="S69" i="1"/>
  <c r="T69" i="1"/>
  <c r="U62" i="1"/>
  <c r="R62" i="1"/>
  <c r="S62" i="1"/>
  <c r="T62" i="1"/>
  <c r="Q62" i="1"/>
  <c r="U42" i="1"/>
  <c r="R42" i="1"/>
  <c r="S42" i="1"/>
  <c r="T42" i="1"/>
  <c r="Q42" i="1"/>
  <c r="Y7" i="1" l="1"/>
  <c r="T8" i="1"/>
  <c r="R8" i="1"/>
  <c r="U8" i="1"/>
  <c r="S8" i="1"/>
  <c r="Q164" i="1"/>
  <c r="T164" i="1"/>
  <c r="R164" i="1"/>
  <c r="S164" i="1"/>
  <c r="W164" i="1"/>
  <c r="G7" i="1"/>
  <c r="T177" i="1"/>
  <c r="R177" i="1"/>
  <c r="W8" i="1"/>
  <c r="W68" i="1"/>
  <c r="W103" i="1"/>
  <c r="W114" i="1"/>
  <c r="W177" i="1"/>
  <c r="U177" i="1"/>
  <c r="V186" i="1"/>
  <c r="S177" i="1"/>
  <c r="Q177" i="1"/>
  <c r="V172" i="1"/>
  <c r="V140" i="1"/>
  <c r="V139" i="1"/>
  <c r="V134" i="1"/>
  <c r="V131" i="1"/>
  <c r="R114" i="1"/>
  <c r="V128" i="1"/>
  <c r="U114" i="1"/>
  <c r="T114" i="1"/>
  <c r="S114" i="1"/>
  <c r="V123" i="1"/>
  <c r="Q114" i="1"/>
  <c r="V115" i="1"/>
  <c r="V111" i="1"/>
  <c r="U103" i="1"/>
  <c r="T103" i="1"/>
  <c r="S103" i="1"/>
  <c r="R103" i="1"/>
  <c r="V108" i="1"/>
  <c r="V104" i="1"/>
  <c r="Q103" i="1"/>
  <c r="V101" i="1"/>
  <c r="T68" i="1"/>
  <c r="U68" i="1"/>
  <c r="S68" i="1"/>
  <c r="V98" i="1"/>
  <c r="R68" i="1"/>
  <c r="V62" i="1"/>
  <c r="V42" i="1"/>
  <c r="X135" i="1"/>
  <c r="Z135" i="1" s="1"/>
  <c r="O136" i="1"/>
  <c r="X136" i="1" s="1"/>
  <c r="Z136" i="1" s="1"/>
  <c r="O137" i="1"/>
  <c r="X137" i="1" s="1"/>
  <c r="Z137" i="1" s="1"/>
  <c r="X138" i="1"/>
  <c r="Z138" i="1" s="1"/>
  <c r="X141" i="1"/>
  <c r="Z141" i="1" s="1"/>
  <c r="AA141" i="1" s="1"/>
  <c r="X142" i="1"/>
  <c r="Z142" i="1" s="1"/>
  <c r="AA142" i="1" s="1"/>
  <c r="X143" i="1"/>
  <c r="Z143" i="1" s="1"/>
  <c r="AA143" i="1" s="1"/>
  <c r="X144" i="1"/>
  <c r="Z144" i="1" s="1"/>
  <c r="X145" i="1"/>
  <c r="Z145" i="1" s="1"/>
  <c r="X146" i="1"/>
  <c r="Z146" i="1" s="1"/>
  <c r="AA146" i="1" s="1"/>
  <c r="X147" i="1"/>
  <c r="Z147" i="1" s="1"/>
  <c r="AA147" i="1" s="1"/>
  <c r="X148" i="1"/>
  <c r="Z148" i="1" s="1"/>
  <c r="X149" i="1"/>
  <c r="Z149" i="1" s="1"/>
  <c r="X150" i="1"/>
  <c r="Z150" i="1" s="1"/>
  <c r="AA150" i="1" s="1"/>
  <c r="X151" i="1"/>
  <c r="Z151" i="1" s="1"/>
  <c r="X152" i="1"/>
  <c r="Z152" i="1" s="1"/>
  <c r="AA152" i="1" s="1"/>
  <c r="X153" i="1"/>
  <c r="Z153" i="1" s="1"/>
  <c r="AA153" i="1" s="1"/>
  <c r="X154" i="1"/>
  <c r="Z154" i="1" s="1"/>
  <c r="X155" i="1"/>
  <c r="Z155" i="1" s="1"/>
  <c r="AA155" i="1" s="1"/>
  <c r="X156" i="1"/>
  <c r="Z156" i="1" s="1"/>
  <c r="X157" i="1"/>
  <c r="Z157" i="1" s="1"/>
  <c r="X158" i="1"/>
  <c r="Z158" i="1" s="1"/>
  <c r="X159" i="1"/>
  <c r="Z159" i="1" s="1"/>
  <c r="X160" i="1"/>
  <c r="Z160" i="1" s="1"/>
  <c r="X161" i="1"/>
  <c r="Z161" i="1" s="1"/>
  <c r="X162" i="1"/>
  <c r="Z162" i="1" s="1"/>
  <c r="X163" i="1"/>
  <c r="Z163" i="1" s="1"/>
  <c r="O168" i="1"/>
  <c r="X168" i="1" s="1"/>
  <c r="Z168" i="1" s="1"/>
  <c r="O169" i="1"/>
  <c r="X169" i="1" s="1"/>
  <c r="Z169" i="1" s="1"/>
  <c r="O173" i="1"/>
  <c r="X173" i="1" s="1"/>
  <c r="Z173" i="1" s="1"/>
  <c r="O174" i="1"/>
  <c r="X174" i="1" s="1"/>
  <c r="Z174" i="1" s="1"/>
  <c r="X175" i="1"/>
  <c r="Z175" i="1" s="1"/>
  <c r="O176" i="1"/>
  <c r="X176" i="1" s="1"/>
  <c r="Z176" i="1" s="1"/>
  <c r="X179" i="1"/>
  <c r="Z179" i="1" s="1"/>
  <c r="X180" i="1"/>
  <c r="Z180" i="1" s="1"/>
  <c r="X181" i="1"/>
  <c r="Z181" i="1" s="1"/>
  <c r="X182" i="1"/>
  <c r="Z182" i="1" s="1"/>
  <c r="X183" i="1"/>
  <c r="Z183" i="1" s="1"/>
  <c r="X184" i="1"/>
  <c r="Z184" i="1" s="1"/>
  <c r="X187" i="1"/>
  <c r="Z187" i="1" s="1"/>
  <c r="X132" i="1"/>
  <c r="Z132" i="1" s="1"/>
  <c r="O130" i="1"/>
  <c r="X130" i="1" s="1"/>
  <c r="Z130" i="1" s="1"/>
  <c r="O129" i="1"/>
  <c r="X129" i="1" s="1"/>
  <c r="Z129" i="1" s="1"/>
  <c r="O125" i="1"/>
  <c r="X125" i="1" s="1"/>
  <c r="Z125" i="1" s="1"/>
  <c r="X126" i="1"/>
  <c r="Z126" i="1" s="1"/>
  <c r="X124" i="1"/>
  <c r="Z124" i="1" s="1"/>
  <c r="O117" i="1"/>
  <c r="X117" i="1" s="1"/>
  <c r="Z117" i="1" s="1"/>
  <c r="AA117" i="1" s="1"/>
  <c r="X118" i="1"/>
  <c r="Z118" i="1" s="1"/>
  <c r="AA118" i="1" s="1"/>
  <c r="X119" i="1"/>
  <c r="Z119" i="1" s="1"/>
  <c r="O120" i="1"/>
  <c r="X120" i="1" s="1"/>
  <c r="Z120" i="1" s="1"/>
  <c r="O121" i="1"/>
  <c r="X121" i="1" s="1"/>
  <c r="Z121" i="1" s="1"/>
  <c r="O122" i="1"/>
  <c r="X122" i="1" s="1"/>
  <c r="Z122" i="1" s="1"/>
  <c r="O116" i="1"/>
  <c r="X116" i="1" s="1"/>
  <c r="X113" i="1"/>
  <c r="Z113" i="1" s="1"/>
  <c r="X112" i="1"/>
  <c r="Z112" i="1" s="1"/>
  <c r="O110" i="1"/>
  <c r="X110" i="1" s="1"/>
  <c r="Z110" i="1" s="1"/>
  <c r="X109" i="1"/>
  <c r="Z109" i="1" s="1"/>
  <c r="X106" i="1"/>
  <c r="Z106" i="1" s="1"/>
  <c r="O107" i="1"/>
  <c r="X107" i="1" s="1"/>
  <c r="Z107" i="1" s="1"/>
  <c r="X105" i="1"/>
  <c r="Z105" i="1" s="1"/>
  <c r="X102" i="1"/>
  <c r="Z102" i="1" s="1"/>
  <c r="X99" i="1"/>
  <c r="Z99" i="1" s="1"/>
  <c r="X92" i="1"/>
  <c r="Z92" i="1" s="1"/>
  <c r="O93" i="1"/>
  <c r="X93" i="1" s="1"/>
  <c r="Z93" i="1" s="1"/>
  <c r="O94" i="1"/>
  <c r="X94" i="1" s="1"/>
  <c r="Z94" i="1" s="1"/>
  <c r="AA94" i="1" s="1"/>
  <c r="O95" i="1"/>
  <c r="X95" i="1" s="1"/>
  <c r="Z95" i="1" s="1"/>
  <c r="O85" i="1"/>
  <c r="X85" i="1" s="1"/>
  <c r="Z85" i="1" s="1"/>
  <c r="X86" i="1"/>
  <c r="Z86" i="1" s="1"/>
  <c r="O87" i="1"/>
  <c r="X87" i="1" s="1"/>
  <c r="Z87" i="1" s="1"/>
  <c r="O88" i="1"/>
  <c r="X88" i="1" s="1"/>
  <c r="X89" i="1"/>
  <c r="Z89" i="1" s="1"/>
  <c r="O90" i="1"/>
  <c r="X90" i="1" s="1"/>
  <c r="Z90" i="1" s="1"/>
  <c r="O91" i="1"/>
  <c r="X91" i="1" s="1"/>
  <c r="Z91" i="1" s="1"/>
  <c r="O78" i="1"/>
  <c r="X78" i="1" s="1"/>
  <c r="Z78" i="1" s="1"/>
  <c r="X79" i="1"/>
  <c r="Z79" i="1" s="1"/>
  <c r="X80" i="1"/>
  <c r="Z80" i="1" s="1"/>
  <c r="O81" i="1"/>
  <c r="X81" i="1" s="1"/>
  <c r="Z81" i="1" s="1"/>
  <c r="O84" i="1"/>
  <c r="X84" i="1" s="1"/>
  <c r="Z84" i="1" s="1"/>
  <c r="O71" i="1"/>
  <c r="X71" i="1" s="1"/>
  <c r="Z71" i="1" s="1"/>
  <c r="O72" i="1"/>
  <c r="X72" i="1" s="1"/>
  <c r="Z72" i="1" s="1"/>
  <c r="X73" i="1"/>
  <c r="Z73" i="1" s="1"/>
  <c r="O74" i="1"/>
  <c r="X74" i="1" s="1"/>
  <c r="Z74" i="1" s="1"/>
  <c r="O75" i="1"/>
  <c r="X75" i="1" s="1"/>
  <c r="Z75" i="1" s="1"/>
  <c r="O76" i="1"/>
  <c r="X76" i="1" s="1"/>
  <c r="Z76" i="1" s="1"/>
  <c r="O77" i="1"/>
  <c r="X77" i="1" s="1"/>
  <c r="Z77" i="1" s="1"/>
  <c r="O64" i="1"/>
  <c r="X64" i="1" s="1"/>
  <c r="Z64" i="1" s="1"/>
  <c r="O65" i="1"/>
  <c r="X65" i="1" s="1"/>
  <c r="Z65" i="1" s="1"/>
  <c r="O66" i="1"/>
  <c r="X66" i="1" s="1"/>
  <c r="Z66" i="1" s="1"/>
  <c r="X67" i="1"/>
  <c r="Z67" i="1" s="1"/>
  <c r="O63" i="1"/>
  <c r="X63" i="1" s="1"/>
  <c r="Z63" i="1" s="1"/>
  <c r="X56" i="1"/>
  <c r="Z56" i="1" s="1"/>
  <c r="X57" i="1"/>
  <c r="Z57" i="1" s="1"/>
  <c r="AA57" i="1" s="1"/>
  <c r="O58" i="1"/>
  <c r="X58" i="1" s="1"/>
  <c r="Z58" i="1" s="1"/>
  <c r="X50" i="1"/>
  <c r="Z50" i="1" s="1"/>
  <c r="AA50" i="1" s="1"/>
  <c r="O51" i="1"/>
  <c r="X51" i="1" s="1"/>
  <c r="Z51" i="1" s="1"/>
  <c r="O52" i="1"/>
  <c r="X52" i="1" s="1"/>
  <c r="Z52" i="1" s="1"/>
  <c r="X54" i="1"/>
  <c r="Z54" i="1" s="1"/>
  <c r="X55" i="1"/>
  <c r="Z55" i="1" s="1"/>
  <c r="X44" i="1"/>
  <c r="Z44" i="1" s="1"/>
  <c r="X45" i="1"/>
  <c r="Z45" i="1" s="1"/>
  <c r="O46" i="1"/>
  <c r="X46" i="1" s="1"/>
  <c r="Z46" i="1" s="1"/>
  <c r="X47" i="1"/>
  <c r="Z47" i="1" s="1"/>
  <c r="X48" i="1"/>
  <c r="Z48" i="1" s="1"/>
  <c r="O49" i="1"/>
  <c r="X49" i="1" s="1"/>
  <c r="Z49" i="1" s="1"/>
  <c r="X43" i="1"/>
  <c r="Z43" i="1" s="1"/>
  <c r="X33" i="1"/>
  <c r="X34" i="1"/>
  <c r="Z34" i="1" s="1"/>
  <c r="O35" i="1"/>
  <c r="X35" i="1" s="1"/>
  <c r="Z35" i="1" s="1"/>
  <c r="O36" i="1"/>
  <c r="X36" i="1" s="1"/>
  <c r="Z36" i="1" s="1"/>
  <c r="X37" i="1"/>
  <c r="Z37" i="1" s="1"/>
  <c r="X38" i="1"/>
  <c r="Z38" i="1" s="1"/>
  <c r="O32" i="1"/>
  <c r="X32" i="1" s="1"/>
  <c r="Z32" i="1" s="1"/>
  <c r="O17" i="1"/>
  <c r="X17" i="1" s="1"/>
  <c r="Z17" i="1" s="1"/>
  <c r="O18" i="1"/>
  <c r="X18" i="1" s="1"/>
  <c r="Z18" i="1" s="1"/>
  <c r="O19" i="1"/>
  <c r="X19" i="1" s="1"/>
  <c r="Z19" i="1" s="1"/>
  <c r="X20" i="1"/>
  <c r="Z20" i="1" s="1"/>
  <c r="X21" i="1"/>
  <c r="Z21" i="1" s="1"/>
  <c r="X22" i="1"/>
  <c r="Z22" i="1" s="1"/>
  <c r="X23" i="1"/>
  <c r="Z23" i="1" s="1"/>
  <c r="O24" i="1"/>
  <c r="X24" i="1" s="1"/>
  <c r="Z24" i="1" s="1"/>
  <c r="X25" i="1"/>
  <c r="Z25" i="1" s="1"/>
  <c r="O26" i="1"/>
  <c r="X26" i="1" s="1"/>
  <c r="Z26" i="1" s="1"/>
  <c r="X27" i="1"/>
  <c r="Z27" i="1" s="1"/>
  <c r="X28" i="1"/>
  <c r="Z28" i="1" s="1"/>
  <c r="O11" i="1"/>
  <c r="X11" i="1" s="1"/>
  <c r="Z11" i="1" s="1"/>
  <c r="X12" i="1"/>
  <c r="Z12" i="1" s="1"/>
  <c r="O13" i="1"/>
  <c r="X13" i="1" s="1"/>
  <c r="Z13" i="1" s="1"/>
  <c r="O14" i="1"/>
  <c r="X14" i="1" s="1"/>
  <c r="Z14" i="1" s="1"/>
  <c r="X15" i="1"/>
  <c r="Z15" i="1" s="1"/>
  <c r="X16" i="1"/>
  <c r="Z16" i="1" s="1"/>
  <c r="O10" i="1"/>
  <c r="X10" i="1" s="1"/>
  <c r="Z10" i="1" s="1"/>
  <c r="N128" i="1"/>
  <c r="N114" i="1" s="1"/>
  <c r="N7" i="1" s="1"/>
  <c r="I139" i="1"/>
  <c r="K128" i="1"/>
  <c r="K114" i="1" s="1"/>
  <c r="L128" i="1"/>
  <c r="L114" i="1" s="1"/>
  <c r="L7" i="1" s="1"/>
  <c r="M128" i="1"/>
  <c r="M114" i="1" s="1"/>
  <c r="M7" i="1" s="1"/>
  <c r="F186" i="1"/>
  <c r="F177" i="1" s="1"/>
  <c r="F172" i="1"/>
  <c r="F170" i="1" s="1"/>
  <c r="Z170" i="1" s="1"/>
  <c r="F165" i="1"/>
  <c r="F140" i="1"/>
  <c r="F139" i="1" s="1"/>
  <c r="F134" i="1"/>
  <c r="F131" i="1"/>
  <c r="F128" i="1"/>
  <c r="F115" i="1"/>
  <c r="F111" i="1"/>
  <c r="F108" i="1"/>
  <c r="F104" i="1"/>
  <c r="F101" i="1"/>
  <c r="F69" i="1"/>
  <c r="F42" i="1"/>
  <c r="P114" i="1" l="1"/>
  <c r="K7" i="1"/>
  <c r="O114" i="1"/>
  <c r="W7" i="1"/>
  <c r="O139" i="1"/>
  <c r="X139" i="1" s="1"/>
  <c r="Z139" i="1" s="1"/>
  <c r="I7" i="1"/>
  <c r="S7" i="1"/>
  <c r="V9" i="1"/>
  <c r="Q8" i="1"/>
  <c r="Z33" i="1"/>
  <c r="AA33" i="1" s="1"/>
  <c r="Z116" i="1"/>
  <c r="AA116" i="1" s="1"/>
  <c r="Z88" i="1"/>
  <c r="AA88" i="1" s="1"/>
  <c r="F164" i="1"/>
  <c r="X166" i="1"/>
  <c r="Z166" i="1" s="1"/>
  <c r="V177" i="1"/>
  <c r="V114" i="1"/>
  <c r="V103" i="1"/>
  <c r="T7" i="1"/>
  <c r="R7" i="1"/>
  <c r="X186" i="1"/>
  <c r="Z186" i="1" s="1"/>
  <c r="X172" i="1"/>
  <c r="Z172" i="1" s="1"/>
  <c r="X140" i="1"/>
  <c r="Z140" i="1" s="1"/>
  <c r="X134" i="1"/>
  <c r="Z134" i="1" s="1"/>
  <c r="X131" i="1"/>
  <c r="Z131" i="1" s="1"/>
  <c r="O128" i="1"/>
  <c r="X128" i="1" s="1"/>
  <c r="Z128" i="1" s="1"/>
  <c r="X123" i="1"/>
  <c r="Z123" i="1" s="1"/>
  <c r="X115" i="1"/>
  <c r="Z115" i="1" s="1"/>
  <c r="X111" i="1"/>
  <c r="Z111" i="1" s="1"/>
  <c r="X108" i="1"/>
  <c r="Z108" i="1" s="1"/>
  <c r="X104" i="1"/>
  <c r="Z104" i="1" s="1"/>
  <c r="X101" i="1"/>
  <c r="Z101" i="1" s="1"/>
  <c r="X98" i="1"/>
  <c r="Z98" i="1" s="1"/>
  <c r="X62" i="1"/>
  <c r="Z62" i="1" s="1"/>
  <c r="X42" i="1"/>
  <c r="Z42" i="1" s="1"/>
  <c r="F114" i="1"/>
  <c r="F103" i="1"/>
  <c r="F68" i="1"/>
  <c r="F8" i="1"/>
  <c r="P8" i="1" l="1"/>
  <c r="O8" i="1"/>
  <c r="X9" i="1"/>
  <c r="Z9" i="1" s="1"/>
  <c r="X103" i="1"/>
  <c r="Z103" i="1" s="1"/>
  <c r="X177" i="1"/>
  <c r="Z177" i="1" s="1"/>
  <c r="X114" i="1"/>
  <c r="Z114" i="1" s="1"/>
  <c r="F7" i="1"/>
  <c r="P7" i="1" l="1"/>
  <c r="O7" i="1"/>
  <c r="V31" i="1"/>
  <c r="X31" i="1" s="1"/>
  <c r="Z31" i="1" s="1"/>
  <c r="V8" i="1"/>
  <c r="V70" i="1"/>
  <c r="X70" i="1" s="1"/>
  <c r="Z70" i="1" s="1"/>
  <c r="Q69" i="1"/>
  <c r="Q68" i="1" s="1"/>
  <c r="X8" i="1" l="1"/>
  <c r="Z8" i="1" s="1"/>
  <c r="V68" i="1"/>
  <c r="X68" i="1" s="1"/>
  <c r="Z68" i="1" s="1"/>
  <c r="Q7" i="1"/>
  <c r="V69" i="1"/>
  <c r="X69" i="1" s="1"/>
  <c r="Z69" i="1" s="1"/>
  <c r="U165" i="1"/>
  <c r="U164" i="1" s="1"/>
  <c r="V165" i="1"/>
  <c r="X165" i="1" s="1"/>
  <c r="Z165" i="1" s="1"/>
  <c r="V167" i="1"/>
  <c r="X167" i="1" s="1"/>
  <c r="Z167" i="1" s="1"/>
  <c r="V164" i="1" l="1"/>
  <c r="X164" i="1" s="1"/>
  <c r="Z164" i="1" s="1"/>
  <c r="U7" i="1"/>
  <c r="V7" i="1" s="1"/>
  <c r="X7" i="1" s="1"/>
  <c r="Z7" i="1" s="1"/>
</calcChain>
</file>

<file path=xl/sharedStrings.xml><?xml version="1.0" encoding="utf-8"?>
<sst xmlns="http://schemas.openxmlformats.org/spreadsheetml/2006/main" count="1840" uniqueCount="848">
  <si>
    <t>Jā</t>
  </si>
  <si>
    <t>Nodrošināt pilsētas iedzīvotājiem iespēju pastaigāties ar suņiem bez pavadas tiem paredzētā iežogotā laukumā</t>
  </si>
  <si>
    <t>Vispārpieņemtu pludmales labiekārtojuma standartu nodrošināšana</t>
  </si>
  <si>
    <t>JVA Attīstības pārvaldes Infrastruktūras investīciju projektu nodaļa</t>
  </si>
  <si>
    <t>Lielupes radīto plūdu un krasta erozijas risku apdraudējumu novēršanas pasākumi Dubultos–Majoros–Dzintaros (SAM 5.1.1.)</t>
  </si>
  <si>
    <t>Saules kolektoru parka izveide saules enerģijas izmantošanai siltumenerģijas ražošanai Salas ielā 3</t>
  </si>
  <si>
    <t>Energoefektivitātes pasākumi sadzīves kanalizācijas novadīšanas un attīrišanas objektos</t>
  </si>
  <si>
    <t>Īstenoti pasākumi ēkas energoefektivitātes paaugstināšanai</t>
  </si>
  <si>
    <t>Atjaunots Jūrmalas Pumpuru vidusskolas sporta laukuma segums</t>
  </si>
  <si>
    <t>Profesionālās ievirzes sporta izglītības iestāžu atjaunošana</t>
  </si>
  <si>
    <t>Kultūras centra infrastruktūras pilnveide*</t>
  </si>
  <si>
    <t>Pārbūvēta ēka rehabilitācijas pasākumu nodrošināšanai, tajā skaitā sportistu rehabilitācijai (atbilstoši SIA “Jūrmalas slimnīca” vidēja termiņa darbības stratēģijai 2023.–2025. gadam)</t>
  </si>
  <si>
    <t>SIA “Jūrmalas slimnīca” infrastruktūras un materiāltehniskās bāzes pilnveide</t>
  </si>
  <si>
    <t>1 pašvaldības peldbaseins pilsētas centrālajā daļā, nodrošināta peldētapmācība visā pilsētā</t>
  </si>
  <si>
    <t>Izveidoti vismaz 3 jauni brīvpieejas sporta laukumi pilsētā, atjaunoti/pilnveidoti vismaz 7</t>
  </si>
  <si>
    <t>Veselīga dzīvesveida veicināšanas infrastruktūras izveide un atjaunošana</t>
  </si>
  <si>
    <t>Pašvaldības dzīvojamās mājas Nometņu ielā 2A pārbūve palīdzības dzīvokļu jautājumu risināšanā nodrošināšanai</t>
  </si>
  <si>
    <t>Pašvaldības ēkas Raiņa ielā 62 Jūrmalā pārbūve un energoefektivitātes paaugstināšana</t>
  </si>
  <si>
    <t>Pārbūvēta ēka Raiņa ielā 62, t.sk. veikta energoefektivitātes uzlabošana</t>
  </si>
  <si>
    <t>Velosipēdu ceļu infrastruktūras attīstība Jūrmalas pilsētā*</t>
  </si>
  <si>
    <t>Pilnveidoti, atjaunoti veloceliņi aptuveni 20 km garumā</t>
  </si>
  <si>
    <t>Ielu apgaismojuma ierīkošana Jūrmalas valstspilsētas neapgaismotajās ielās</t>
  </si>
  <si>
    <t>10 mobilitātes punkti (t.sk. mikromobilitātes punkti un Park&amp;Ride)</t>
  </si>
  <si>
    <t>7 % no kopējā autoparka</t>
  </si>
  <si>
    <t>Ūdensapgādes pakalpojuma nodrošināšana un uzskaite brīvpieejas dzeramā ūdens objektos</t>
  </si>
  <si>
    <t>Ieviestas resursu vadības sistēmas atbilstoši identificētai nepieciešamībai (HORIZON, HoP utt.)</t>
  </si>
  <si>
    <t>Jūrmalas Valsts ģimnāzijas
ēkas Raiņa ielā 55, Jūrmalā,
pārbūve (ITI SAM 8.1.2.)</t>
  </si>
  <si>
    <t>I2.3.3.</t>
  </si>
  <si>
    <t>A</t>
  </si>
  <si>
    <t>-</t>
  </si>
  <si>
    <t>JVA Attīstības pārvaldes Infrastruktūras
investīciju projektu nodaļa</t>
  </si>
  <si>
    <t>1 pilnībā atjaunota vispārējās izglītī- bas iestāde</t>
  </si>
  <si>
    <t xml:space="preserve">Lielupes pamatskolas pārbūve
un sporta zāles piebūve
(Jūrmalas Aspazijas pamatskola
no 2021.gada 15.jūnija) </t>
  </si>
  <si>
    <t>I2.3.2.</t>
  </si>
  <si>
    <t>16.P3</t>
  </si>
  <si>
    <t>Šķeldas katlu māju izbūve Dubultos</t>
  </si>
  <si>
    <t>P3.2.1.</t>
  </si>
  <si>
    <t>CO2 emisiju samazinājums - 488.68 t gadā, lētāks kurināmais</t>
  </si>
  <si>
    <t>SIA "Jūrmalas siltums"</t>
  </si>
  <si>
    <t>7.S1</t>
  </si>
  <si>
    <t>A korpuss – 1 sakārtota infrastruktūra</t>
  </si>
  <si>
    <t>PSIA “Veselības un sociālās aprūpes centrs “Sloka””</t>
  </si>
  <si>
    <t>Ēkas Slokas ielā 44 pārbūve</t>
  </si>
  <si>
    <t>Pārbūvēta ēka Slokas ielā 44</t>
  </si>
  <si>
    <t>25.I2</t>
  </si>
  <si>
    <t>26.I2</t>
  </si>
  <si>
    <t>Apgaismojums, infrastruktūra un labiekārtojums brīvā laika pavadīšanai (t.sk. pielāgots atbilstoši Kultūras kvartālam un plānotajai izglītības iestādei Strēlnieku prospektā 32)</t>
  </si>
  <si>
    <t>21.Ē1</t>
  </si>
  <si>
    <t>Ē1.1.2.
Ē1.1.3.</t>
  </si>
  <si>
    <t>22.Ē1</t>
  </si>
  <si>
    <t>Siltumefekta gāzu emisiju samazināšana Jūrmalas valstspilsētas pašvaldības publisko teritoriju apgaismojuma infrastruktūra</t>
  </si>
  <si>
    <t>Nē</t>
  </si>
  <si>
    <t>JVA Attīstības pārvaldes
Stratēģiskās plānošanas
nodaļa</t>
  </si>
  <si>
    <t>Labiekārtots Dubultu laukums atbilstoši kūrortpilsētas vajadzībām</t>
  </si>
  <si>
    <t>Jūrmalas muzeja infrastruktūras pilnveide*</t>
  </si>
  <si>
    <t>23.Ē1</t>
  </si>
  <si>
    <t>Publisko telpu (t.sk. parki, skvēri, zaļās zonas, daudzdzīvokļu namu pagalmi, Slokas karjers) izveide un atjaunošana apkaimēs*</t>
  </si>
  <si>
    <t>JVA Īpašumu pārvaldes Pašvaldības īpašumu tehniskā nodrošinājuma nodaļa</t>
  </si>
  <si>
    <t>“Jūrmalas kapi”</t>
  </si>
  <si>
    <t>Jā/Nē</t>
  </si>
  <si>
    <t>Inovatīvi mobilitātes risinājumi zaļai un drošai pilsētvidei</t>
  </si>
  <si>
    <t>Ē1.2.4.</t>
  </si>
  <si>
    <t>Ē1.3.2.</t>
  </si>
  <si>
    <t xml:space="preserve">2022./2023.gadā izbūvēta šķeldas katlu māja Slokas ielā 47A, Jūrmalā. </t>
  </si>
  <si>
    <t>JVA Kultūras nodaļa</t>
  </si>
  <si>
    <t>JVA Pilsētplānošanas pārvalde, 
Īpašumu pārvalde</t>
  </si>
  <si>
    <t>JVA Komunikācijas pārvalde</t>
  </si>
  <si>
    <t>Jūrmalas robežzīmes uzstādīšana autoceļa A10 (Rīga–Ventspils) 38,45. kilometrā 2024. gadā</t>
  </si>
  <si>
    <t>1.I2</t>
  </si>
  <si>
    <t>2.I2</t>
  </si>
  <si>
    <t>3.I2</t>
  </si>
  <si>
    <t>4.I2</t>
  </si>
  <si>
    <t>5.I2</t>
  </si>
  <si>
    <t>6.I2</t>
  </si>
  <si>
    <t>7.I2</t>
  </si>
  <si>
    <t>8.I2</t>
  </si>
  <si>
    <t>9.I2</t>
  </si>
  <si>
    <t>10.I2</t>
  </si>
  <si>
    <t>11.I2</t>
  </si>
  <si>
    <t>12.I2</t>
  </si>
  <si>
    <t>13.I2</t>
  </si>
  <si>
    <t>14.I2</t>
  </si>
  <si>
    <t>15.I2</t>
  </si>
  <si>
    <t>16.I2</t>
  </si>
  <si>
    <t>17.I2</t>
  </si>
  <si>
    <t>18.I2</t>
  </si>
  <si>
    <t>19.I2</t>
  </si>
  <si>
    <t>20.I2</t>
  </si>
  <si>
    <t>21.I2</t>
  </si>
  <si>
    <t>22.I2</t>
  </si>
  <si>
    <t>24.I2</t>
  </si>
  <si>
    <t>P2.6.1</t>
  </si>
  <si>
    <t>L3.2.2.</t>
  </si>
  <si>
    <t>S3.3.6.</t>
  </si>
  <si>
    <t>Ē2.1.2.</t>
  </si>
  <si>
    <t>17.P3</t>
  </si>
  <si>
    <t>JVA Īpašumu pārvalde</t>
  </si>
  <si>
    <t>JVA Audita un kapitāldaļu pārvaldības nodaļas Kapitāldaļu pārvaldīšanas daļa</t>
  </si>
  <si>
    <t>SIA “Jūrmalas gaisma”,
JVA Audita un kapitāldaļu pārvaldības nodaļas Kapitāldaļu pārvaldīšanas daļa</t>
  </si>
  <si>
    <t>JVA Attīstības pārvaldes Inženierbūvju nodaļa</t>
  </si>
  <si>
    <t>JVA Audita un kapitāldaļu pārvaldības nodaļas Kapitāldaļu pārvaldīšanas daļa, 
Attīstības pārvaldes Stratēģiskās plānošanas nodaļa</t>
  </si>
  <si>
    <t>JVA Īpašumu pārvaldes Saimniecības nodaļa</t>
  </si>
  <si>
    <t>JVA Audita un kapitāldaļu pārvaldības nodaļas Kapitāldaļu pārvaldīšanas daļa,
Attīstības pārvaldes Tūrisma un uzņēmējdarbības attīstības nodaļa</t>
  </si>
  <si>
    <t>2025.</t>
  </si>
  <si>
    <t>2026.</t>
  </si>
  <si>
    <t>Finanšu instrumenti</t>
  </si>
  <si>
    <t>Pašvaldības budžeta līdzekļi</t>
  </si>
  <si>
    <t>Pašvaldības ņemtie kredītlīdzekļi</t>
  </si>
  <si>
    <t>Eiropas Savienības un cits ārējais finansējums**</t>
  </si>
  <si>
    <t>Cits finansējums</t>
  </si>
  <si>
    <t xml:space="preserve">Kopā </t>
  </si>
  <si>
    <t>P</t>
  </si>
  <si>
    <t>P1</t>
  </si>
  <si>
    <t>Klimatnoturīga pilsētvide</t>
  </si>
  <si>
    <t>Pilsētas labiekārtojums – publiskā ārtelpa</t>
  </si>
  <si>
    <t>P2</t>
  </si>
  <si>
    <t>Pielāgošanās klimata pārmaiņām</t>
  </si>
  <si>
    <t>P3</t>
  </si>
  <si>
    <t>Klimatneitrāla un resursu efektīva apsaimniekošana</t>
  </si>
  <si>
    <t>P4</t>
  </si>
  <si>
    <t>Ēku energoefektivitātes celšana</t>
  </si>
  <si>
    <t>I</t>
  </si>
  <si>
    <t>Konkurētspējīga, pieejama un iekļaujoša izglītība</t>
  </si>
  <si>
    <t>I2</t>
  </si>
  <si>
    <t>Izglītības satura un procesa attīstība</t>
  </si>
  <si>
    <t>I3.1.4.</t>
  </si>
  <si>
    <t>I3</t>
  </si>
  <si>
    <t>Augstu sasniegumu profesionālās ievirzes izglītībā veicināšana</t>
  </si>
  <si>
    <t>I4</t>
  </si>
  <si>
    <t>Interešu izglītības, mūžizglītības un brīvā laika pavadīšanas iespēju integrācija (t.sk. darbs ar jaunatni)</t>
  </si>
  <si>
    <t>L1</t>
  </si>
  <si>
    <t>L</t>
  </si>
  <si>
    <t>Laikmetīga kultūra</t>
  </si>
  <si>
    <t>Kultūras pieejamība un sabiedrības līdzdalība</t>
  </si>
  <si>
    <t>L2</t>
  </si>
  <si>
    <t>Starptautiski atpazīstama kultūras un mākslas pilsēta</t>
  </si>
  <si>
    <t>L3</t>
  </si>
  <si>
    <t>Kultūras mantojums kā pilsētas identitāte</t>
  </si>
  <si>
    <t>S</t>
  </si>
  <si>
    <t>Kvalitatīva dzīve ilgstpējīgai sabiedrībai</t>
  </si>
  <si>
    <t>S1</t>
  </si>
  <si>
    <t>Kvalitatīvs sociālais atbalsts</t>
  </si>
  <si>
    <t>S2</t>
  </si>
  <si>
    <t>Kvalitatīvi veselības aprūpes pakalpojumi</t>
  </si>
  <si>
    <t>S3</t>
  </si>
  <si>
    <t>Veselīga dzīvesveida sekmēšana</t>
  </si>
  <si>
    <t>S4</t>
  </si>
  <si>
    <t>Drošas pilsētvides attīstīšana</t>
  </si>
  <si>
    <t>S6</t>
  </si>
  <si>
    <t>Mājokļu politikas īstenošana</t>
  </si>
  <si>
    <t>Ē</t>
  </si>
  <si>
    <t>Ērta un integrēta mobilitāte</t>
  </si>
  <si>
    <t>Ē1</t>
  </si>
  <si>
    <t>Kvalitatīva un droša satiksmes infrastruktūra</t>
  </si>
  <si>
    <t>T</t>
  </si>
  <si>
    <t>Tūrisms kūrortpilsētas konkurētspējai</t>
  </si>
  <si>
    <t>T1</t>
  </si>
  <si>
    <t>Daudzveidīgs un kvalitatīvs tūrisma piedāvājums</t>
  </si>
  <si>
    <t>T3</t>
  </si>
  <si>
    <t>Kūrortpilsētas starptautiskā konkurētspēja</t>
  </si>
  <si>
    <t>Atvērta un gudra pārvaldība</t>
  </si>
  <si>
    <t>A1</t>
  </si>
  <si>
    <t>Mūsdienīga pilsētas pārvaldība – skaidri, caurspīdīgi un efektīvi procesi</t>
  </si>
  <si>
    <t>A2.2.3.</t>
  </si>
  <si>
    <t>A2</t>
  </si>
  <si>
    <t>Ilgtspējīgas pilsētas attīstības plānošana</t>
  </si>
  <si>
    <t>*Investīciju projekts var tikt sadalīts konkrēti definētos projektos (pēc adreses/kadastra/u.tml.) pie Investīciju plāna precizēšanas.</t>
  </si>
  <si>
    <t>IPA</t>
  </si>
  <si>
    <t>Projekta nosaukums</t>
  </si>
  <si>
    <r>
      <rPr>
        <b/>
        <sz val="8.5"/>
        <rFont val="Tahoma"/>
        <family val="2"/>
        <charset val="186"/>
      </rPr>
      <t>AP2029
darbība</t>
    </r>
  </si>
  <si>
    <t>Projekta indikatīvais finansējums (tūkstoši EUR)</t>
  </si>
  <si>
    <t>Eiropas Savienības un cits ārējais finansējums</t>
  </si>
  <si>
    <t>Prognozējamie sagaidāmie projekta rezultāti/piezīmes</t>
  </si>
  <si>
    <t>Rezultatīvie rādītāji</t>
  </si>
  <si>
    <t>Par projekta ieviešanu atbildīgā struktūrvienība, iestāde, kapitālsabiedrība</t>
  </si>
  <si>
    <t>Par projekta ieviešanu līdzatbildīgā struktūrvienība, iestāde, kapitālsabiedrība</t>
  </si>
  <si>
    <t>KOPĀ INVESTĪCIJAS</t>
  </si>
  <si>
    <t>1.P1</t>
  </si>
  <si>
    <t>P1.1.3.</t>
  </si>
  <si>
    <t>1 robežzīme pie iebraukšanas Jūrmalā</t>
  </si>
  <si>
    <t>Jūrmalas Kultūrtelpas un vides dizaina centrs</t>
  </si>
  <si>
    <t>2.P1</t>
  </si>
  <si>
    <t>Jaundubultu parka atjaunošana un infrastruktūras pilnveide</t>
  </si>
  <si>
    <t>P1.1.4.</t>
  </si>
  <si>
    <t>B</t>
  </si>
  <si>
    <t>3.P1</t>
  </si>
  <si>
    <t>4.P1</t>
  </si>
  <si>
    <t>5.P1</t>
  </si>
  <si>
    <t>Dubultu laukuma attīstība (Pils laukums)</t>
  </si>
  <si>
    <t>1 labiekārtota teritorija pilsētas centrā</t>
  </si>
  <si>
    <t>6.P1</t>
  </si>
  <si>
    <t>Valteru/Krastciema apkaimes publiskās telpas pilnveide (t.sk. bērnu rotaļu laukums)</t>
  </si>
  <si>
    <t>P1.1.5.</t>
  </si>
  <si>
    <t>7.P1</t>
  </si>
  <si>
    <t>Bērnu rotaļu laukumu atjaunošana un izveide*</t>
  </si>
  <si>
    <t>8.P1</t>
  </si>
  <si>
    <t>Suņu pastaigu laukuma izveide (Dzintari-Bulduri)</t>
  </si>
  <si>
    <t>P1.1.6.</t>
  </si>
  <si>
    <t>1 suņu pastaigu laukums</t>
  </si>
  <si>
    <t>9.P1</t>
  </si>
  <si>
    <t>Sanitāro mezglu (WC) izveide un uzturēšana cilvēku koncentrēšanās vietās, t.sk. ārpus vasaras sezonas</t>
  </si>
  <si>
    <t>P1.1.7.</t>
  </si>
  <si>
    <t>Sabiedrisko tualešu (WC) izveide un uzturēšana cilvēku koncentrēšanās vietās, t.sk. ārpus vasaras sezonas</t>
  </si>
  <si>
    <t>Atbilstoši nepieciešamībai</t>
  </si>
  <si>
    <t>10.P1</t>
  </si>
  <si>
    <t>Slokas vēsturiskā centra atjaunošana</t>
  </si>
  <si>
    <t>P1.1.8.</t>
  </si>
  <si>
    <t>C</t>
  </si>
  <si>
    <t>IAS2030 pasākums: Atjaunots Slokas vēsturiskais centrs</t>
  </si>
  <si>
    <t>Pilnveidota vide Slokas apkaimē</t>
  </si>
  <si>
    <t>11.P1</t>
  </si>
  <si>
    <t>Kapsētu labiekārtošana*</t>
  </si>
  <si>
    <t>P1.1.11.</t>
  </si>
  <si>
    <t>Labiekārtotas pašvaldības kapsētas</t>
  </si>
  <si>
    <t>12.P1</t>
  </si>
  <si>
    <t>P1.2.1.</t>
  </si>
  <si>
    <t>Labiekārtotas 11 peldvietas</t>
  </si>
  <si>
    <t>13.P1</t>
  </si>
  <si>
    <t>14.P1</t>
  </si>
  <si>
    <t>Slokas promenādes atjaunošana</t>
  </si>
  <si>
    <t>P1.3.1.</t>
  </si>
  <si>
    <t>Atjaunota Slokas promenāde gar upi</t>
  </si>
  <si>
    <t>15.P1</t>
  </si>
  <si>
    <t>Infrastruktūras izveide kājāmgājēju kustības nodrošināšanai gar Lielupi visā tās garumā Jūrmalas teritorijā*</t>
  </si>
  <si>
    <t>Kājāmgājēju infrastruktūra gar Lielupi</t>
  </si>
  <si>
    <t>JVA Attīstības pārvalde</t>
  </si>
  <si>
    <t>16.P1</t>
  </si>
  <si>
    <t>Lielupes peldvietu, laivu nolaišanas vietu un aktīvās atpūtas vietu izveide, labiekārtošana un uzlabošana*</t>
  </si>
  <si>
    <t>P1.3.3.</t>
  </si>
  <si>
    <t>17.P1</t>
  </si>
  <si>
    <t>Infrastruktūras atjaunošana izejās uz upi*</t>
  </si>
  <si>
    <t>P1.3.4.</t>
  </si>
  <si>
    <t>4 izejas uz upi</t>
  </si>
  <si>
    <t>18.P1</t>
  </si>
  <si>
    <t>Jūrmalas ostas infrastruktūras attīstība*</t>
  </si>
  <si>
    <t>P1.3.5.</t>
  </si>
  <si>
    <t>Jūrmalas ostas pārvalde</t>
  </si>
  <si>
    <t>19.P1</t>
  </si>
  <si>
    <t>Drošas kuģošanas nodrošināšana Lielupē</t>
  </si>
  <si>
    <t>P1.3.6.</t>
  </si>
  <si>
    <t>Ikgadējie kanāla padziļināšanas darbi</t>
  </si>
  <si>
    <t>1.P2</t>
  </si>
  <si>
    <t>Krasta stiprinājuma izbūve Jūrmalas ostas teritorijā</t>
  </si>
  <si>
    <t>P2.1.3.</t>
  </si>
  <si>
    <t>Veikts krasta stiprinājums Tīklu ielā 10 un 17</t>
  </si>
  <si>
    <t>1 krasta stiprinājums pret plūdu draudiem</t>
  </si>
  <si>
    <t>2.P2</t>
  </si>
  <si>
    <t>Pilsētas centrālās daļas nodrošinājums pret plūdiem – 1 projekts</t>
  </si>
  <si>
    <t>3.P2</t>
  </si>
  <si>
    <t>4.P2</t>
  </si>
  <si>
    <t>Lielupes kreisā krasta atbalstsienas atjaunošana</t>
  </si>
  <si>
    <t>Atjaunota atbalstsiena un ūdensatvades sistēma zem dzelzceļa tilta Mastu ielā</t>
  </si>
  <si>
    <t>1 atjaunota atbalsta siena pret plūdu draudiem</t>
  </si>
  <si>
    <t>5.P2</t>
  </si>
  <si>
    <t>Iebraukšanas nodevas Jūrmalas valstspilsētā kontroles sistēmas attīstīšana</t>
  </si>
  <si>
    <t>P2.1.4.</t>
  </si>
  <si>
    <t>6.P2</t>
  </si>
  <si>
    <t>“ReNutriWater” projekts – attīrīto notekūdeņu atkārtota izmantošana dabā</t>
  </si>
  <si>
    <t>P2.2.2.</t>
  </si>
  <si>
    <t>Notekūdeņu apjoma samazināšanās</t>
  </si>
  <si>
    <t>SIA “Jūrmalas ūdens”</t>
  </si>
  <si>
    <t>7.P2</t>
  </si>
  <si>
    <t>Lietus ūdens kanalizācijas un meliorācijas sistēmas pilnveide un attīstība*</t>
  </si>
  <si>
    <t>1.P3</t>
  </si>
  <si>
    <t>Katlumāju atjaunošana/attīstīšana</t>
  </si>
  <si>
    <t>SIA “Jūrmalas siltums”</t>
  </si>
  <si>
    <t>2.P3</t>
  </si>
  <si>
    <t>Novecojušo siltumtrašu posmu nomaiņa (siltumtrašu pārbūve)</t>
  </si>
  <si>
    <t>Vidēji 500 MWh uz pārbūvējamiem posmiem (~1427 m)</t>
  </si>
  <si>
    <t>3.P3</t>
  </si>
  <si>
    <r>
      <t>CO</t>
    </r>
    <r>
      <rPr>
        <vertAlign val="subscript"/>
        <sz val="8.5"/>
        <rFont val="Tahoma"/>
        <family val="2"/>
        <charset val="186"/>
      </rPr>
      <t>2</t>
    </r>
    <r>
      <rPr>
        <sz val="8.5"/>
        <rFont val="Tahoma"/>
        <family val="2"/>
        <charset val="186"/>
      </rPr>
      <t xml:space="preserve"> emisiju samazinājums (tiks aprēķināts, izstrādājot detalizētu projekta tehniski ekonomisko pamatojumu)</t>
    </r>
  </si>
  <si>
    <t>4.P3</t>
  </si>
  <si>
    <t>Šķeldas katlumājas Nometņu ielā 21A attīstība</t>
  </si>
  <si>
    <r>
      <t>CO</t>
    </r>
    <r>
      <rPr>
        <vertAlign val="subscript"/>
        <sz val="8.5"/>
        <rFont val="Tahoma"/>
        <family val="2"/>
        <charset val="186"/>
      </rPr>
      <t>2</t>
    </r>
    <r>
      <rPr>
        <sz val="8.5"/>
        <rFont val="Tahoma"/>
        <family val="2"/>
        <charset val="186"/>
      </rPr>
      <t xml:space="preserve"> emisiju samazinājums par 4000 t gadā</t>
    </r>
  </si>
  <si>
    <t>5.P3</t>
  </si>
  <si>
    <t>Palielināts objektu skaits – vismaz par 1</t>
  </si>
  <si>
    <t>6.P3</t>
  </si>
  <si>
    <t>SIA “Jūrmalas siltums” darba efektivizācija</t>
  </si>
  <si>
    <t>Samazināts siltuma zudums, uzlabota darba efektivitāte utt.</t>
  </si>
  <si>
    <t>7.P3</t>
  </si>
  <si>
    <t>P3.3.1.</t>
  </si>
  <si>
    <t>8.P3</t>
  </si>
  <si>
    <t>Ūdenssaimniecības infrastruktūras attīstība un uzturēšana</t>
  </si>
  <si>
    <t>9.P3</t>
  </si>
  <si>
    <t>Tīklu paplašināšana un pieslēgumu izveide pilsētā</t>
  </si>
  <si>
    <t>10.P3</t>
  </si>
  <si>
    <t>Saules enerģijas stacijas izveidošana Slokas NAI teritorijā Mežmalas ielā 41</t>
  </si>
  <si>
    <t>P3.3.3.</t>
  </si>
  <si>
    <t>11.P3</t>
  </si>
  <si>
    <t>Saules paneļu uzstādīšana vai cita risinājuma īstenošana  atjaunojamās enerģijas ieguvei</t>
  </si>
  <si>
    <t>12.P3</t>
  </si>
  <si>
    <t>13.P3</t>
  </si>
  <si>
    <t>Biofiltrācijas lauku izveidošana Lielupē un Ķemeros</t>
  </si>
  <si>
    <t>Izveidoti biofiltrācijas lauki Ķemeros un Lielupē</t>
  </si>
  <si>
    <t>14.P3</t>
  </si>
  <si>
    <t>Slokas NAI modernizācija</t>
  </si>
  <si>
    <t>15.P3</t>
  </si>
  <si>
    <t>Esošā spiedvada Jūrmala - Rīga atjaunošana sadzīves kanalizācijas novadīšanai uz Rīgas NAI “Daugavgrīva”</t>
  </si>
  <si>
    <t>1.P4</t>
  </si>
  <si>
    <t>Jūrmalas valstspilsētas pašvaldības ēkas energoefektivitātes paaugstināšana Dubultu prospektā 1, lit.1</t>
  </si>
  <si>
    <t>P4.1.2.</t>
  </si>
  <si>
    <t>1 energoefektīva ēka</t>
  </si>
  <si>
    <t>JVA Attīstības pārvaldes Stratēģiskās plānošanas nodaļa</t>
  </si>
  <si>
    <t>2.P4</t>
  </si>
  <si>
    <t>3.P4</t>
  </si>
  <si>
    <t>4.P4</t>
  </si>
  <si>
    <t>5.P4</t>
  </si>
  <si>
    <t>Daudzdzīvokļu dzīvojamo ēku energoefektivitātes pasākumu atbalsta programmas īstenošana un sabiedrības informēšana</t>
  </si>
  <si>
    <t>P4.2.3.</t>
  </si>
  <si>
    <t>Atbalsta saņēmēju skaits – JVA vismaz 10 daudzdzīvokļu dzīvojamās mājas</t>
  </si>
  <si>
    <t>Jūrmalas pirmsskolas izglītības iestādes “Bitīte” pārbūve</t>
  </si>
  <si>
    <t>I2.3.1.</t>
  </si>
  <si>
    <t>1 atjaunota/pārbūvēta PII ēka</t>
  </si>
  <si>
    <t>Jūrmalas pirmsskolas izglītības iestādes “Madara” pārbūve</t>
  </si>
  <si>
    <t>Jūrmalas pirmsskolas izglītības iestādes “Saulīte” pārbūve</t>
  </si>
  <si>
    <t>Veikta pirmsskolas izglītības iestādes ēkas pilna pārbūve un tai piegulošās teritorijas labiekārtošana</t>
  </si>
  <si>
    <t>Jūrmalas pirmsskolas izglītības iestādes “Mārīte” pārbūve</t>
  </si>
  <si>
    <t>Jūrmalas pirmsskolas izglītības iestādes “Lācītis” pārbūve</t>
  </si>
  <si>
    <t>Jūrmalas pirmsskolas izglītības iestādes “Zvaniņš” pārbūve</t>
  </si>
  <si>
    <t>Jūrmalas pirmsskolas izglītības iestādes “Podziņa” pārbūve</t>
  </si>
  <si>
    <t>Jūrmalas pirmsskolas izglītības iestādes “Taurenītis” atjaunošana</t>
  </si>
  <si>
    <t>Jūrmalas pirmsskolas izglītības iestādes “Ābelīte” pārbūve</t>
  </si>
  <si>
    <t>Jūrmalas pirmsskolas izglītības iestāžu atjaunošana*</t>
  </si>
  <si>
    <t>Katru m.g. visas JPII iestādes ēkas ir tehniski labā stāvoklī</t>
  </si>
  <si>
    <t>JVA  Īpašumu pārvaldes Pašvaldības īpašumu tehniskā nodrošinājuma nodaļa</t>
  </si>
  <si>
    <t>Jūrmalas Kauguru vidusskolas sākumskolas atjaunošana/pārbūve Lēdurgas ielā</t>
  </si>
  <si>
    <t>1 atjaunota/pārbūvēta sākumskola</t>
  </si>
  <si>
    <t>Pilsētas centrā ir iekļaujošās izglītības centrs un izglītības iestāde</t>
  </si>
  <si>
    <t>Jūrmalas Mežmalas pamatskolas sporta zāles pārbūve</t>
  </si>
  <si>
    <t>1 atjaunota sporta zāle</t>
  </si>
  <si>
    <t>Jūrmalas Mežmalas pamatskolas telpu atjaunošana</t>
  </si>
  <si>
    <t>Atjaunota Jūrmalas Mežmalas pamatskola</t>
  </si>
  <si>
    <t>Jūrmalas Majoru vidusskolas atjaunošana</t>
  </si>
  <si>
    <t>1 atjaunota vispārējās izglītības iestāde</t>
  </si>
  <si>
    <t>Vispārējās izglītības iestāžu atjaunošana*</t>
  </si>
  <si>
    <t>Ikgadējie nepieciešamie atjaunošanas darbi. Saraksts tiek precizēts ar kārtējo Investīciju plānu</t>
  </si>
  <si>
    <t>Katru mācību gadu visas skolas ir tehniski labā stāvoklī</t>
  </si>
  <si>
    <t>1 atjaunota āra sporta infrastruktūra</t>
  </si>
  <si>
    <t>Jūrmalas Valsts ģimnāzijas āra sporta infrastruktūras atjaunošana</t>
  </si>
  <si>
    <t>Jūrmalas Aspazijas pamatskolas āra sporta infrastruktūras pilnveide</t>
  </si>
  <si>
    <t>Pilnveidota sporta infrastruktūra, lai sekmētu futbola attīstību pašvaldībā</t>
  </si>
  <si>
    <t>Jūrmalas Ķemeru pamatskolas āra sporta infrastruktūras atjaunošana</t>
  </si>
  <si>
    <t>Jūrmalas Majoru vidusskolas sporta laukuma izveide</t>
  </si>
  <si>
    <t>Atjaunots sporta laukuma segums</t>
  </si>
  <si>
    <t>1 pilnveidota sporta infrastruktūra</t>
  </si>
  <si>
    <t>1.I3</t>
  </si>
  <si>
    <t>Ik gadu tiek veikti nepieciešamie atjaunošanas darbi.</t>
  </si>
  <si>
    <t>1.I4</t>
  </si>
  <si>
    <t>BJIC telpu atjaunošana un teritorijas labiekārtošana</t>
  </si>
  <si>
    <t>I4.1.1.</t>
  </si>
  <si>
    <t>Atjaunota 1 interešu izglītības iestādes ēka</t>
  </si>
  <si>
    <t>1.L1</t>
  </si>
  <si>
    <t>2.L1</t>
  </si>
  <si>
    <t>Jūrmalas bibliotēku infrastruktūras un materiāltehniskās bāzes pilnveide*</t>
  </si>
  <si>
    <t>L1.2.3.</t>
  </si>
  <si>
    <t>3.L1</t>
  </si>
  <si>
    <t>Amatu un radošo inovāciju centra izveide un attīstība</t>
  </si>
  <si>
    <t>L1.3.3.</t>
  </si>
  <si>
    <t>Izveidots amatu un radošo inovāciju centrs</t>
  </si>
  <si>
    <t>1 radošais amatu centrs</t>
  </si>
  <si>
    <t>1.L2</t>
  </si>
  <si>
    <t>Dzintaru koncertzāles attīstība</t>
  </si>
  <si>
    <t>L2.1.1.</t>
  </si>
  <si>
    <t>Pārbūvēta Lielā zāle un labiekārtota teritorija</t>
  </si>
  <si>
    <t>2.L2</t>
  </si>
  <si>
    <t>Rezidenču centra ar izstāžu telpām attīstība</t>
  </si>
  <si>
    <t>L2.1.3.</t>
  </si>
  <si>
    <t>Izveidots rezidenču centrs</t>
  </si>
  <si>
    <t>1 rezidenču centrs</t>
  </si>
  <si>
    <t>1.L3</t>
  </si>
  <si>
    <t>2.L3</t>
  </si>
  <si>
    <t>Apkaimju identitāti veidojošu vides objektu izvietošana pilsētvidē*</t>
  </si>
  <si>
    <t>Apkaimēs izvietoti jauni vides objekti</t>
  </si>
  <si>
    <t>5 vides objekti</t>
  </si>
  <si>
    <t>1.S1</t>
  </si>
  <si>
    <t>S1.3.5.</t>
  </si>
  <si>
    <t>Jūrmalas Labklājības pārvalde</t>
  </si>
  <si>
    <t>2.S1</t>
  </si>
  <si>
    <t>3.S1</t>
  </si>
  <si>
    <t>PSIA “Veselības un sociālās aprūpes centrs “Sloka”” B korpusa pārbūve</t>
  </si>
  <si>
    <t>B korpuss – 1 sakārtota infrastruktūra</t>
  </si>
  <si>
    <t>4.S1</t>
  </si>
  <si>
    <t>PSIA “Veselības un sociālās aprūpes centrs “Sloka”” jauna korpusa izbūve</t>
  </si>
  <si>
    <t>Jaunas telpas 100 cilvēkiem</t>
  </si>
  <si>
    <t>5.S1</t>
  </si>
  <si>
    <t>PSIA “Veselības un sociālās aprūpes centrs “Sloka”” infrastruktūras un sniegto pakalpojumu uzlabošana</t>
  </si>
  <si>
    <t>6.S1</t>
  </si>
  <si>
    <t>Pārējo sociālo iestāžu būvniecība, atjaunošana un uzlabošana</t>
  </si>
  <si>
    <t>1.S2</t>
  </si>
  <si>
    <t>S2.1.3.</t>
  </si>
  <si>
    <t>PSIA “Kauguru Veselības centrs”</t>
  </si>
  <si>
    <t>2.S2</t>
  </si>
  <si>
    <t>SIA “Jūrmalas slimnīca” ēkas Bauskas ielā 5A pārbūve</t>
  </si>
  <si>
    <t>SIA “Jūrmalas slimnīca”</t>
  </si>
  <si>
    <t>3.S2</t>
  </si>
  <si>
    <t>1.S3</t>
  </si>
  <si>
    <t>Peldbaseina izveide valstspilsētas centrālajā daļā</t>
  </si>
  <si>
    <t>Izbūvēts peldbaseins Strēlnieku prospektā 38, un nodrošinātas peldētapmācības nodarbības 1.–6. klašu audzēkņiem</t>
  </si>
  <si>
    <t>2.S3</t>
  </si>
  <si>
    <t>1.S4</t>
  </si>
  <si>
    <t>Pludmales fiziskās uzraudzības drošības pasākumu komplekss</t>
  </si>
  <si>
    <t>S4.3.2.</t>
  </si>
  <si>
    <t>Jūrmalas pašvaldības policija</t>
  </si>
  <si>
    <t>1.S6</t>
  </si>
  <si>
    <t>Pašvaldības dzīvojamā fonda remonts</t>
  </si>
  <si>
    <t>S6.1.3.</t>
  </si>
  <si>
    <t>2.S6</t>
  </si>
  <si>
    <t>Pārbūvēta pašvaldības dzīvojamā māja Nometņu ielā 2A</t>
  </si>
  <si>
    <t>Pārbūvēta pašvaldības dzīvojamā māja, nodrošināti atjaunoti dzīvokļi</t>
  </si>
  <si>
    <t>3.S6</t>
  </si>
  <si>
    <t>4.S6</t>
  </si>
  <si>
    <t>1.Ē1</t>
  </si>
  <si>
    <t>2.Ē1</t>
  </si>
  <si>
    <t>Gājēju ceļu infrastruktūras izbūve un esošās gājēju infrastruktūras atjaunošana</t>
  </si>
  <si>
    <t>Ē1.1.4.</t>
  </si>
  <si>
    <t>3.Ē1</t>
  </si>
  <si>
    <t>Grantēto ielu asfaltēšana</t>
  </si>
  <si>
    <t>Ē1.2.1.</t>
  </si>
  <si>
    <t>Grantēto ielu km</t>
  </si>
  <si>
    <t>4.Ē1</t>
  </si>
  <si>
    <t>Ielu asfalta seguma kapitālais remonts</t>
  </si>
  <si>
    <t>Ē1.2.2.</t>
  </si>
  <si>
    <t>5.Ē1</t>
  </si>
  <si>
    <t>Seguma remonts, atjaunošana publiskās vietās un pašvaldības teritorijās</t>
  </si>
  <si>
    <t>6.Ē1</t>
  </si>
  <si>
    <t>Seguma atjaunošana, teritorijas labiekārtošana pilsētas iekškvartālos</t>
  </si>
  <si>
    <t>7.Ē1</t>
  </si>
  <si>
    <t>Jaunu ielu izbūve</t>
  </si>
  <si>
    <t>Jaunu ielu km</t>
  </si>
  <si>
    <t>8.Ē1</t>
  </si>
  <si>
    <t>Slokas savienojuma un Kauguru apejas izbūve</t>
  </si>
  <si>
    <t>Izbūvēts Slokas savienojums ar Kauguriem atbilstoši teritorijas plānojumam un Jūrmalas pilsētas attīstības stratēģijai 2010.–2030. gadam (ja pieejams ES fondu finansējums)</t>
  </si>
  <si>
    <t>Kauguru apvedceļš</t>
  </si>
  <si>
    <t>9.Ē1</t>
  </si>
  <si>
    <t>Tiltu atjaunošana*</t>
  </si>
  <si>
    <t>10.Ē1</t>
  </si>
  <si>
    <t>Dzintaru dzelzceļa pārvada pārbūve</t>
  </si>
  <si>
    <t>11.Ē1</t>
  </si>
  <si>
    <t>Jaundubultu tilta būvniecība</t>
  </si>
  <si>
    <t>Veikta jauna autotilta tehniski ekonomiskā pamatojuma izstrāde</t>
  </si>
  <si>
    <t>Tehniski ekonomiskais pamatojums</t>
  </si>
  <si>
    <t>12.Ē1</t>
  </si>
  <si>
    <t>Jaunu autostāvvietu izbūve pilsētas satiksmes infrastruktūras pilnveidei</t>
  </si>
  <si>
    <t>Ē1.2.3.</t>
  </si>
  <si>
    <t>Jaunas stāvvietas – vismaz 1  vietā</t>
  </si>
  <si>
    <t>13.Ē1</t>
  </si>
  <si>
    <t>Jūrmalas satiksmes drošības uzlabošana</t>
  </si>
  <si>
    <t>SIA “Jūrmalas gaisma”</t>
  </si>
  <si>
    <t>14.Ē1</t>
  </si>
  <si>
    <t>Ē1.3.1.</t>
  </si>
  <si>
    <t>15.Ē1</t>
  </si>
  <si>
    <t>Ielu apgaismošanas elektriskā tīkla atjaunošana sakarā ar AS “Sadales tīkls” veikto pārbūvi</t>
  </si>
  <si>
    <t>16.Ē1</t>
  </si>
  <si>
    <t>Paaugstināt ielu apgaismojuma energosistēmas efektivitāti un sekmēt viedu risinājumu integrēšanu apgaismojuma sistēmā</t>
  </si>
  <si>
    <t>17.Ē1</t>
  </si>
  <si>
    <t>18.Ē1</t>
  </si>
  <si>
    <t>Mobilitātes punktu izveide (t.sk. mikromobilitātes)*</t>
  </si>
  <si>
    <t>Izveidoti mobilitātes (t.sk. mikromobilitātes, Park&amp;Ride) punkti</t>
  </si>
  <si>
    <t>JVA Attīstības pārvaldes Tūrisma un uzņēmējdarbības attīstības nodaļa</t>
  </si>
  <si>
    <t>19.Ē1</t>
  </si>
  <si>
    <t>Izveidotas jaunas sabiedriskā transporta pieturvietas visā pilsētā</t>
  </si>
  <si>
    <t>Ē2.2.1.</t>
  </si>
  <si>
    <t>Visā pilsētā uzstādītas jauna dizaina pieturvietas</t>
  </si>
  <si>
    <t>20.Ē1</t>
  </si>
  <si>
    <t>Pašvaldības autoparka atjaunošana ar nulles emisiju vai zemu emisiju transportlīdzekļiem</t>
  </si>
  <si>
    <t>Ē2.3.2.</t>
  </si>
  <si>
    <t>Mainot pašvaldības transportlīdzekļus, iegādāti transportlīdzekļi ar nulles emisiju vai zemu emisiju</t>
  </si>
  <si>
    <t>1.T1</t>
  </si>
  <si>
    <t>T1.1.2.</t>
  </si>
  <si>
    <t>2.T1</t>
  </si>
  <si>
    <t>3.T1</t>
  </si>
  <si>
    <t>T1.4.1.</t>
  </si>
  <si>
    <t>4.T1</t>
  </si>
  <si>
    <t>Labiekārtot, attīstīt un pilnveidot Jomas ielu*</t>
  </si>
  <si>
    <t>T1.4.7.</t>
  </si>
  <si>
    <t>Ieviesti projekti, kas sekmēja Jomas ielas attīstību</t>
  </si>
  <si>
    <t>1.T3</t>
  </si>
  <si>
    <t>Veselības tūrisma infrastruktūras uzlabošana Jūrmalas slimnīcā</t>
  </si>
  <si>
    <t>T3.1.4.</t>
  </si>
  <si>
    <t>2.T3</t>
  </si>
  <si>
    <t>Atjaunot un veikt remontdarbus tūrisma informācijas centra ēkā</t>
  </si>
  <si>
    <t>T3.6.2.</t>
  </si>
  <si>
    <t>Atjaunots Tūrisma informācijas centrs Majoros</t>
  </si>
  <si>
    <t>JVA Īpašumu pārvaldes Pašvaldības īpašumu Tehniskā nodrošinājuma nodaļa</t>
  </si>
  <si>
    <t>3.T3</t>
  </si>
  <si>
    <t>Jūrmalas stadiona “Sloka” attīstība</t>
  </si>
  <si>
    <t>T3.11.1.</t>
  </si>
  <si>
    <t>Jūrmalas Futbola skola</t>
  </si>
  <si>
    <t>4.T3</t>
  </si>
  <si>
    <t>Slēgtās sporta manēžas izbūve</t>
  </si>
  <si>
    <t>PPP</t>
  </si>
  <si>
    <t>Uzbūvēta slēgtā sporta manēža Slokā</t>
  </si>
  <si>
    <t>Multifunkcionāla slēgtā sporta manēža</t>
  </si>
  <si>
    <t>1.A1</t>
  </si>
  <si>
    <t>Resursu vadības sistēmu izveide un attīstīšana</t>
  </si>
  <si>
    <t>A1.1.7.</t>
  </si>
  <si>
    <t>2.A1</t>
  </si>
  <si>
    <t>Jūrmalas valstspilsētas pašvaldības administratīvo ēku infrastruktūras attīstība</t>
  </si>
  <si>
    <t>A1.1.11.</t>
  </si>
  <si>
    <t>3.A1</t>
  </si>
  <si>
    <t>Dzimtsarakstu nodaļas izveide Kļavu ielā 1A</t>
  </si>
  <si>
    <t>Dzimtsarakstu nodaļa Jūrmalas centrālajā daļā pie jūras. Laulību ceremoniju skaita pieaugums</t>
  </si>
  <si>
    <t>4.A1</t>
  </si>
  <si>
    <t>Jūrmalas iedzīvotāja kartes attīstība</t>
  </si>
  <si>
    <t>A1.2.8.</t>
  </si>
  <si>
    <t>5.A1</t>
  </si>
  <si>
    <t>Pašvaldības operatīvās informācijas centra izveide un attīstība</t>
  </si>
  <si>
    <t>A1.3.1.</t>
  </si>
  <si>
    <t>JPP Operatīvās informācijas centra izveide: videosienas uzstādīšana un instalācija publisku vietu 24/7 videonovērošanai, sabiedriskās kārtības un drošības uzraudzībai</t>
  </si>
  <si>
    <t>Operatīvās informācijas centrs</t>
  </si>
  <si>
    <t>6.A1</t>
  </si>
  <si>
    <t>Jūrmalas valstspilsētas pašvaldības videonovērošanas sistēmas pilnveide</t>
  </si>
  <si>
    <t>A1.3.2.</t>
  </si>
  <si>
    <t>Paplašināts publiskās videonovērošanas tīkls pilsētā</t>
  </si>
  <si>
    <t>JVA Informācijas un komunikācijas tehnoloģiju pārvalde</t>
  </si>
  <si>
    <t>1.A2</t>
  </si>
  <si>
    <t>Līdzdalības budžetēšana*</t>
  </si>
  <si>
    <t>Ieviesta līdzdalības budžetēšana atbilstoši iedzīvotāju iniciatīvai un paustajam atbalstam/ balsojumam</t>
  </si>
  <si>
    <t>Īstenoti vismaz 7 iedzīvotāju iesniegti projekti</t>
  </si>
  <si>
    <t>1 saules enerģijas stacija
iegūstamā jauda 2,1 MWh gadā</t>
  </si>
  <si>
    <t>L3.1.3.
L3.3.1.
L3.3.2.</t>
  </si>
  <si>
    <t>Uzlabota infrastruktūra, iegādāts autotransports,
pilnveidota materiāltehniskā bāze</t>
  </si>
  <si>
    <t>S2.3.1.
S2.3.2.</t>
  </si>
  <si>
    <t>S3.4.1.
S3.4.2.</t>
  </si>
  <si>
    <t>Ē1.3.1.
Ē1.3.2.</t>
  </si>
  <si>
    <t>Ē1.3.1.
Ē1.3.3.</t>
  </si>
  <si>
    <t>T3.11.3.
T3.11.4.</t>
  </si>
  <si>
    <t>Projekts uzsākts līdz 2023.g.</t>
  </si>
  <si>
    <t>Projekta prioritāte
(A, B, C)</t>
  </si>
  <si>
    <t>Projekta izmaksas
KOPĀ</t>
  </si>
  <si>
    <t>Projekta izmaksas Investīciju plāna periodā</t>
  </si>
  <si>
    <t>JVA Informācijas un komunikācijas tehnoloģiju pārvaldes Sistēmu nodrošinājuma nodaļa</t>
  </si>
  <si>
    <t>PSIA “Kauguru Veselības centrs” infrastruktūras un sniegto pakalpojumu uzlabošana</t>
  </si>
  <si>
    <t>8.P2</t>
  </si>
  <si>
    <t>P2.5.2</t>
  </si>
  <si>
    <t>Starptautisks pētījums, vidēja termiņa rezultātu izvērtējuma konference Jūrmalā 2024. gadā, 
priekšlikumu un izaicinājumu apkopojums notekūdeņu savākšanas un attīrīšanas procesa pilnveidei, lai situāciju ilgtermiņā risinātu teritorijās ar daļēju notekūdeņu novadīšanas tīkla pārklājumu</t>
  </si>
  <si>
    <t>Izbūvēti ūdenspagādes tīkli un pievadi/ atzari pieslēguma izveidei</t>
  </si>
  <si>
    <t>Izveidoti vismaz 3 brīvpieejas dzeramā ūdens krāni pilsētā. Nodrošināta brīvpieejas ūdenskrānu apsaimniekošana un uzturēšana pilsētā uzstādītājiem ūdens krāniem, tai skaitā modernizētajiem.</t>
  </si>
  <si>
    <t>Jūrmalas valstspilsētas pašvaldības ēkas energoefektivitātes paaugstināšana Rūpniecības ielā 19</t>
  </si>
  <si>
    <t>Jaunu pakalpojumu ieviešana, izmantojot individuālu inovatīvu apkures un aukstuma sistēmu uzstādīšanu (siltumsūkņi, saules kolektori, saules paneļi, kondicionieri)</t>
  </si>
  <si>
    <t>Jūrmalas valstspilsētas administrācijas ēkas pārbūve un energoefektivitātes paaugstināšana
Jomas ielā 1/5</t>
  </si>
  <si>
    <t>Jūrmalas Pirmsskolas izglītības iestādes “Namiņš” energoefektivitātes uzlabošanas pasākumi</t>
  </si>
  <si>
    <t>Attīstīta 1 parka infrastruktūra,
1 brīvā laika pavadīšanas infrastruktūra apkaimē</t>
  </si>
  <si>
    <t>Katrā apkaimē ir 1 brīvā laika pavadīšanai pielāgota publiskā ārtelpa (t.sk. pludmale)</t>
  </si>
  <si>
    <t>Pilnveidota infrastruktūra un inženierkomunikācijas izejās uz jūru</t>
  </si>
  <si>
    <t>Katlumāju attālinātas vadības pieslēgšana pie esošās tālvadības sistēmas (SCADA)</t>
  </si>
  <si>
    <t>Veikta dūņu apstrādes procesa uzlabošana, apstrādājot dūņas efektīvākā veidā</t>
  </si>
  <si>
    <t>1 energoefektīva pirmsskolas izglītības iestādes ēka</t>
  </si>
  <si>
    <t>1 pilnībā atjaunota vispārējās izglītības iestāde</t>
  </si>
  <si>
    <t xml:space="preserve">Bērnu laukumu un sporta infrastruktūras izveide un atjaunošana atbilstoši identificētai vajadzībai
</t>
  </si>
  <si>
    <t>Lielupes kreisā krasta nostiprinājuma izbūve Lielupes grīvas teritorijā (ieteka jūrā)</t>
  </si>
  <si>
    <t>Asaru parka publiskās ārtelpas attīstība</t>
  </si>
  <si>
    <t>1 atjaunota atvērtā zona (publiskā teritorija) Jūrmalas pilsētvidē</t>
  </si>
  <si>
    <t>Veikta pirmsskolas izglītības iestādes ēkas pilna pārbūve un tai piegulošās teritorijas labiekārtošana (2025.–2028. gads)</t>
  </si>
  <si>
    <t>Pilnveidotas 1 peldvieta,
attīstīta 1 peldvieta.</t>
  </si>
  <si>
    <t>1.T2</t>
  </si>
  <si>
    <t>Slokas bijušās papīrfabrikas un  tās piegulošās teritorijas revitalizācija uzņēmējdarbības vides atbalstam</t>
  </si>
  <si>
    <t>T2.3.4.</t>
  </si>
  <si>
    <t xml:space="preserve">Tiks precizēts būvprojekta izstrādes laikā:
1.uzņēmējdarbības vides pilnveide  - vismaz divi 
 kas sniedz pakalpojumus bijušās Slokas papīrfabrikas teritorijā;
2. 1 jauns reģistrēts uzņēmums;
3. labiekārtots Lielupes krasts - nodrošināts ūdenssporta/tūrisma/cits pakalpojums.
</t>
  </si>
  <si>
    <t xml:space="preserve">Paaugstināta ielu apgaismojuma energosistēmas efektivitāte un sekmēta viedu risinājumu integrēšana apgaismojuma sistēmā pilsētā.
</t>
  </si>
  <si>
    <t>Oglekļa dioksīda emisijas samazinājums Jūrmalā vismaz 18,82423 tonnas CO2 /gadā.</t>
  </si>
  <si>
    <t>Ūdensapgādes un kanalizācijas tīkliem var pieslēgties Dzintari un Majori, Buļļuciems - Bulduri, Dubulti - Pumpuri, Valteri un Krastciems, Asari, Jaunķemeri - Ķemeri apkaimēs.
Tīklu izbūve turpinās Bražciems - Bulduri, Asari - Ķemeri, Sloka un Vaivari, Kaugurciems un Slokas apkaimēs.
Pieslēgti 7200 deklarētie Jūrmalas iedzīotāji, kam līdz projekta aktivitāšu īstenošanai ūdenssaimniecības tīkli un līdz ar to centralizētais kanalizācijas pakalpojums nebija pieejams</t>
  </si>
  <si>
    <t>Atjaunots spiedvads vai atsevišķi tā posmi
Spiedvada (11 km) vai atsevišķu tā posmu rekonstrukcija</t>
  </si>
  <si>
    <t>Pārbūvēta 1 ēka, iegūts 1 rehabilitācijas centrs,  400 m2 telpu</t>
  </si>
  <si>
    <t>3 elektromobiļi mājas aprūpes pakalpojumu sniegšanas nodrošināšanai
samazināti siltuma zudumi, samazināts gāzes patēriņš ūdens uzsildīšanai, renovēta saimniecības ēka
renovēti 1014 m2 telpu</t>
  </si>
  <si>
    <t>27.I2</t>
  </si>
  <si>
    <t>I2.1.5.</t>
  </si>
  <si>
    <t>Bērnu pieskatīšanas pakalpojumi Jūrmalas valstspilsētā</t>
  </si>
  <si>
    <t>9.P2</t>
  </si>
  <si>
    <t>Pārmaiņu risinājumu ieviešana ar mērķi uzlabot klimatnoturību, kas veicinās sabiedrības veselības rādītāju uzlabošanos Eiropas Savienības boreālajā reģionā 
(“Demonstrating trAnsformative solUtions to empower climate Resilience tOwards impRoved public health stAtus in the EU Boreal Region”)</t>
  </si>
  <si>
    <t>L1.1.5.</t>
  </si>
  <si>
    <t>Apkopoti ar klimatu saistīti dati, veikti pētījumi, pielietoti mākslīgā intelekta risinājumi, kā rezultātā izveidoti risinājumi/s (rīki/s) sabiedrības paradumu maiņai veselības uzlabošanai un klimata risku mazināšanai, kas pēc pilotteritoriju testēšanas rezultātiem tiks testēti Jūrmalā, kā pieredzes pārneses pilsētā</t>
  </si>
  <si>
    <t>28.I2</t>
  </si>
  <si>
    <t>Funkcionālā savienojuma izveidošana starp Pumpuru vidusskolas ēkām, izbūvējot gājēju ietves</t>
  </si>
  <si>
    <t>Izveidots funkcionāls savienojums (gājēju ietves)</t>
  </si>
  <si>
    <t>Jūrmalas Vaivaru pamatskolas infrastruktūras attīstība (Jūrmalas Luda Bērziņa pamatskola no 2026.gada 1.jūlija)</t>
  </si>
  <si>
    <t>20.P1</t>
  </si>
  <si>
    <t>Ezeru ielas peldvietas infrastruktūras atjaunošana un pilnveide (EST-LAT projekts “Ūdens tūrisma aktivitāšu pieejamības veicināšana” )</t>
  </si>
  <si>
    <t>Atjaunots un pilnveidots labiekārtojums populārākajā labiekārtotā peldvietā pie Lielupes.</t>
  </si>
  <si>
    <t>Energoefektivitātes pasākumi ūdensapgādes objektos</t>
  </si>
  <si>
    <t>18.P3</t>
  </si>
  <si>
    <t>Ēku siltināšana Promenādes ielā 1a, Jūrmalā
(1.2.1.3.i.0/1/23/A/CFLA/073)</t>
  </si>
  <si>
    <t>19.P3</t>
  </si>
  <si>
    <t>Biroja siltināšana Nometņu ielā 5a, Jūrmalā
(1.2.1.3.i.0/1/23/A/CFLA/072)</t>
  </si>
  <si>
    <t>Kompleksi siltināta viena ēka, atbilstoši saskaņotajai būvniecības iecerei.
Primārās enerģijas patēriņa samazināšana pašvaldību ēkās un infrastruktūrā par 75 755 KWh/gadā.
Samazināts CO2 emisiju apjoms par 15,384 t/gadā.
Projekta rezultātā līdz 2027. gadam ēkas uzturēšanai sasniegts izmaksu samazinājums uz vienu pakalpojuma saņēmēju (abonentu) par 15%</t>
  </si>
  <si>
    <t>Kompleksi siltinātas trīs ēkas, atbilstoši saskaņotajām būvniecības iecerēm.
Ēku piegulošajā teritorijā esošais apgaismojums (deviņās āra lampās) mainīts uz energoefektīvākiem risinājumiem. 
Primārās enerģijas patēriņa samazināšana pašvaldību ēkās un infrastruktūrā par 209 697 KWh/gadā.
Samazināts CO2 emisiju apjoms par 36,6 t/gadā.
Projekta rezultātā līdz 2027. gadam ēku uzturēšanai sasniegts izmaksu samazinājums uz vienu pakalpojuma saņēmēju (abonentu) par 15%</t>
  </si>
  <si>
    <t xml:space="preserve">kompleksi siltināta viena ēka. Pilnā apjomā sasniegti projektā izvirzītie mērķi. </t>
  </si>
  <si>
    <t>Projekta rezultāti tiks precizēti pēc atlases prasībām un finansēšanas nosacījumiem atbalstāmajām aktivitātēm.</t>
  </si>
  <si>
    <t>Garāžas ēkas siltināšana Jūrmalā, Nometņu ielā 5a, veicot logu un vārtu nomaiņu, grīdas un griestu siltināšanu.
Projekts īstenots pilnībā, veiktās izmaksas atzītas par atbilstoši veiktām</t>
  </si>
  <si>
    <t>JVA Kultūras nodaļa,
Audita un kapitāldaļu pārvaldības nodaļas Kapitāldaļu pārvaldīšanas daļa,
Jūrmalas Vaivaru pamatskola,
SIA “Jūrmalas gaisma”</t>
  </si>
  <si>
    <t>SIA “Jūrmalas gaisma”, 
JVA Audita un kapitāldaļu pārvaldības nodaļas Kapitāldaļu pārvaldīšanas daļa,  
Pilsētplānošanas pārvalde, 
Īpašumu pārvaldes Pašvaldības īpašumu nodaļa, 
Jūrmalas Kultūrtelpas un vides dizaina centrs</t>
  </si>
  <si>
    <t>JVA Attīstības pārvalde,
Īpašumu pārvalde, Pilsētplānošanas pārvalde</t>
  </si>
  <si>
    <t>Jūrmalas Izglītības pārvalde, 
JVA Īpašumu pārvaldes Pašvaldības īpašumu nodaļa, 
Pašvaldības īpašumu tehniskā nodrošinājuma nodaļa, 
JPII “Madara”</t>
  </si>
  <si>
    <t>Jūrmalas Izglītības pārvalde, 
Īpašumu pārvaldes Pašvaldības īpašumu nodaļa, 
Pašvaldības īpašumu tehniskā nodrošinājuma nodaļa, 
JPII “Saulīte”</t>
  </si>
  <si>
    <t>Jūrmalas Izglītības pārvalde,
JVA Īpašumu pārvaldes Pašvaldības īpašumu nodaļa, 
Pašvaldības īpašumu tehniskā nodrošinājuma nodaļa, 
JPII “Lācītis”</t>
  </si>
  <si>
    <t>Jūrmalas Izglītības pārvalde,
JVA Īpašumu pārvaldes Pašvaldības īpašumu nodaļa, 
Pašvaldības īpašumu tehniskā nodrošinājuma nodaļa, 
JPII “Zvaniņš”</t>
  </si>
  <si>
    <t>Jūrmalas Izglītības pārvalde, 
JVA Īpašumu pārvaldes Pašvaldības īpašumu nodaļa, 
Pašvaldības īpašumu tehniskā nodrošinājuma nodaļa, 
JPII “Podziņa”</t>
  </si>
  <si>
    <t>Jūrmalas Izglītības pārvalde, 
JVA Īpašumu pārvaldes Pašvaldības īpašumu nodaļa, 
Pašvaldības īpašumu tehniskā nodrošinājuma nodaļa, 
JPII “Taurenītis”</t>
  </si>
  <si>
    <t>Jūrmalas Izglītības pārvalde, 
JVA Īpašumu pārvaldes Pašvaldības īpašumu nodaļa, 
Pašvaldības īpašumu tehniskā nodrošinājuma nodaļa, 
JPII “Ābelīte”</t>
  </si>
  <si>
    <t>Jūrmalas Izglītības pārvalde, 
JVA Īpašumu pārvaldes Pašvaldības īpašumu nodaļa, 
Pašvaldības īpašumu tehniskā nodrošinājuma nodaļa</t>
  </si>
  <si>
    <t>Jūrmalas Izglītības pārvalde,
Majoru vidusskola, 
JVA Īpašumu pārvaldes Pašvaldības īpašumu nodaļa, 
Pašvaldības īpašumu tehniskā nodrošinājuma nodaļa</t>
  </si>
  <si>
    <t>Jūrmalas Pašvaldības īpašumu pārvaldīšanas centrs</t>
  </si>
  <si>
    <t>Jūrmalas Izglītības pārvalde, 
Jūrmalas Valsts ģimnāzija</t>
  </si>
  <si>
    <t>Jūrmalas Izglītības pārvalde,
Pumpuru vidusskola</t>
  </si>
  <si>
    <t>Jūrmalas Izglītības pārvalde, 
Aspazijas pamatskola</t>
  </si>
  <si>
    <t>Jūrmalas Izglītības pārvalde</t>
  </si>
  <si>
    <t>JVA Kultūras nodaļa,
Jūrmalas muzejs</t>
  </si>
  <si>
    <t>Jūrmalas Pašvaldības īpašumu pārvaldīšanas centrs, 
Izglītības pārvalde, 
Sporta skola</t>
  </si>
  <si>
    <t>Jūrmalas Izglītības pārvaldes Sporta un labbūtības nodaļa</t>
  </si>
  <si>
    <r>
      <rPr>
        <sz val="8.5"/>
        <rFont val="Tahoma"/>
        <family val="2"/>
        <charset val="186"/>
      </rPr>
      <t>JVA Audita un kapitāldaļu pārvaldības nodaļas Kapitāldaļu pārvaldīšanas daļa,</t>
    </r>
    <r>
      <rPr>
        <strike/>
        <sz val="8.5"/>
        <rFont val="Tahoma"/>
        <family val="2"/>
        <charset val="186"/>
      </rPr>
      <t xml:space="preserve">
</t>
    </r>
    <r>
      <rPr>
        <sz val="8.5"/>
        <rFont val="Tahoma"/>
        <family val="2"/>
        <charset val="186"/>
      </rPr>
      <t>SIA "Jūrmalas ūdens"</t>
    </r>
  </si>
  <si>
    <t>4.S2</t>
  </si>
  <si>
    <t>SIA “Jūrmalas slimnīca” pacientu uzņemšanas telpu un ambulatoro kabinetu infrastruktūras attīstība</t>
  </si>
  <si>
    <t xml:space="preserve">Palielināta uzņemšanas spēja pieņemt lielāku apjomu pacientu neatliekamu situāciju, t.sk. kara gadījumā </t>
  </si>
  <si>
    <r>
      <t xml:space="preserve">Tiek prognozēts, ka izstrādātājā projektā “Bērnu pieskatīšanas pakalpojumi Jūrmalā” noteiktais pirmsskolas vecuma bērnu skaits, kam tiks sniegts atbalsts, nesamazināsies vairāk kā par 10%.
</t>
    </r>
    <r>
      <rPr>
        <i/>
        <sz val="8.5"/>
        <rFont val="Tahoma"/>
        <family val="2"/>
        <charset val="186"/>
      </rPr>
      <t>Pieņemts lēmums projektu neīstenot.</t>
    </r>
  </si>
  <si>
    <t>JŪRMALAS VALSTSPILSĒTAS INVESTĪCIJU PLĀNS 2025.–2027. GADAM</t>
  </si>
  <si>
    <t>2027.</t>
  </si>
  <si>
    <t>2028.–
2029.</t>
  </si>
  <si>
    <t>Dušas, pārģērbšanās kabīnes, norādes, atkritumu konteineri utt.
Atbilstoši 2021. gada līgumam - ikgadēji ieguldījumi jaunu pārģērbšanās kabīņu izgatavošanā (8295 EUR).</t>
  </si>
  <si>
    <t>S1.3.1.</t>
  </si>
  <si>
    <t xml:space="preserve">Atjaunota promenāde Slokā, t.sk. labiekārtojums  un publiskās ārtelpas pilnveide atbilstoši iedzīvotāju vajadzībām. </t>
  </si>
  <si>
    <t>Izveidots labiekārtots meža parks un pārbūvēti 2 gājēju tiltiņi 185 522 m2 plašā teritorijā Tūristu ielā 17, Ķemeros</t>
  </si>
  <si>
    <t>Veiktās investīcijas līdz 2023.g.</t>
  </si>
  <si>
    <t>Ielu apgaismošanas elektriskā tīkla atjaunošana/ pārbūve</t>
  </si>
  <si>
    <t>Modernizēti brīvpieejas dzeramā ūdens krāni pilsētā iedzīvotāju un tūristu vajadzībām, kā arī uzskaitīta to padeve.</t>
  </si>
  <si>
    <t>7.A1</t>
  </si>
  <si>
    <t>MultiMan (Eiropas Pilsētiniciatīva) - projekts digitālā rīka izstrādei rakšanas darbu plānošanai un lēmumu pieņemšanai pašvaldības līmenī</t>
  </si>
  <si>
    <t>A1.2.4.</t>
  </si>
  <si>
    <t>Vienota pašvaldības digitālā droša un ērta platforma, kurā inženiertīklu dati ir savstarpēji integrējami starp projekta partneriem, t.sk. iedzīvotājiem.
Iedzīvotāju apziņošanas sistēmas izveide.</t>
  </si>
  <si>
    <t>SIA "Jūrmalas ūdens"</t>
  </si>
  <si>
    <t>2.I3</t>
  </si>
  <si>
    <t>I3.2.2.</t>
  </si>
  <si>
    <t>Jūrmalas Mūzikas vidusskola</t>
  </si>
  <si>
    <t>Izveidots ergoterapeita kabinets, iegādāts specializētais transports, uzstādīts jauns žogs, uzstādīts strāvas ģenerators, nomainīti apgaismes stabi un daļēji labiekārtota teritorija, izveidota dzeramā ūdens padeves vieta ar sensora signālu klientiem ar funkcionāliem traucējumiem centra teritorijā (atbilstoši PSIA “Veselības un sociālās aprūpes centrs “Sloka”” vidēja termiņa darbības stratēģijai 2023.–2025. gadam)</t>
  </si>
  <si>
    <t>S2.1.1.
S2.1.2.
S2.3.2.</t>
  </si>
  <si>
    <t>T2</t>
  </si>
  <si>
    <t>Rīcības virziens: Uzņēmējdarbībai pievilcīga vide</t>
  </si>
  <si>
    <t>Veiktās investīcijas 2023.g. -2024.g.</t>
  </si>
  <si>
    <t>Valsts mērķ-dotācija</t>
  </si>
  <si>
    <t>Energofektivitātes pasākumi Nometņu ielā 5a, Jūrmalā (4.2.2.0/22/A/012)</t>
  </si>
  <si>
    <t>Jūrmalas Izglītības pārvalde,
Mežmalas pamatskola,
JVA Īpašumu pārvaldes Pašvaldības īpašumu nodaļa</t>
  </si>
  <si>
    <r>
      <t>JVA Attīstības pārvaldes</t>
    </r>
    <r>
      <rPr>
        <strike/>
        <sz val="8.5"/>
        <rFont val="Tahoma"/>
        <family val="2"/>
        <charset val="186"/>
      </rPr>
      <t xml:space="preserve"> </t>
    </r>
    <r>
      <rPr>
        <sz val="8.5"/>
        <rFont val="Tahoma"/>
        <family val="2"/>
        <charset val="186"/>
      </rPr>
      <t>Inženierbūvju nodaļa</t>
    </r>
  </si>
  <si>
    <t>Infrastruktūras un inženierkomunikāciju izveide/ atjaunošana izejās uz jūru*</t>
  </si>
  <si>
    <t>IAS2030 pasākums: Izveidota infrastruktūra kājāmgājēju kustības nodrošināšanai gar Lielupi visā tās garumā Jūrmalas teritorijā, infrastruktūras risinājumus izvēloties atbilstoši dabas vērtībām: koka laipas uz pāļiem, stingra pamata takas, asfaltēti celiņi.</t>
  </si>
  <si>
    <t>Pilnveidots/ izveidots apgaismojums un atjaunots/ uzlabots ceļa segums</t>
  </si>
  <si>
    <t>Padziļināts kuģošanas ceļš, nodrošināta Jūrmalas ostas pilnvērtīga darbība. Sasniedzamie rādītāji:
1.zaļā infrastruktūra, kas izveidota vai atjaunināta nolūkā pielāgoties klimata pārmaiņām – 50 ha;
2.jaunizveidota vai nostiprināta piekrastes joslas un upju un ezeru krastu aizsardzība pret plūdiem – 1,2 km;
3.iedzīvotāju skaits, kuriem pieejama jauna vai “zaļā” infrastruktūra (2 km rādiusā) – 6436;
4.iedzīvotāju skaits, kas gūst labumu no pretplūdu pasākumiem – 3773.</t>
  </si>
  <si>
    <t>Tiek realizēts, ja tiek piesaistīts ES fondu līdzfinansējums ES fondu plānošanas periodā 2021.–2027. gadam. Tiek izveiodots saules kolektoru parks Salas ielā 3.</t>
  </si>
  <si>
    <r>
      <t>Izbūvēta šķeldas katlumāja (5 MW). Siltumenerģija tiek ražota ar atjaunojamajiem energoresursiem, kā rezultātā par 20 000 MWh samazinās ar dabasgāzi saražotais apjoms un iegūts 4000 t CO</t>
    </r>
    <r>
      <rPr>
        <vertAlign val="subscript"/>
        <sz val="8.5"/>
        <rFont val="Tahoma"/>
        <family val="2"/>
        <charset val="186"/>
      </rPr>
      <t>2</t>
    </r>
    <r>
      <rPr>
        <sz val="8.5"/>
        <rFont val="Tahoma"/>
        <family val="2"/>
        <charset val="186"/>
      </rPr>
      <t xml:space="preserve"> emisiju samazinājums gadā.</t>
    </r>
  </si>
  <si>
    <t>Jaunu klientu piesaiste, pakalpojumu paplašināšana (objektu skaita palielinājums).</t>
  </si>
  <si>
    <t>Ūdensapgādes un kanalizācijas tīklu izbūve pilsētas vietās, kur ūdenssaimniecības tīklu nav. Pievadu un atzaru izbūve no ielas tīkla līdz privātīpašuma robežai. Tiks realizēts, ja tiks piesaistīts ES fondu līdzfinansējums vai cits ārējais finansējums.</t>
  </si>
  <si>
    <t>Izveidota saules enerģijas stacija Slokas notekūdeņu attīrīšanas iekārtu teritorijā Mežmalas ielā 41, aizstājot iepirkto elektroenerģiju ar pašsaražoto atjaunojamo enerģiju.</t>
  </si>
  <si>
    <t>Atjaunota āra sporta infrastruktūra/ stadions</t>
  </si>
  <si>
    <t>Atjaunota āra sporta infrastruktūra/ stadions
Jūrmalas Ķemeru pamatskola lūdz iekļaut būvprojekta izstrādes uzsākšanu Jūrmalas Ķemeru pamatskolas stadionam.</t>
  </si>
  <si>
    <r>
      <t xml:space="preserve">Sniegts atbalsts bērnu pieskatīšanas pakalpojumu iegādei:
-veicināta darba un ģimenes dzīves līdzsvarošana un vienlīdzības iespējas visām ģimenēm un atbalstu saņēmuši bērni no pusotra gada vecuma līdz pamatizglītības ieguves uzsākšanai;
-bērni saņēmuši pirmsskolas izglītības pakalpojumus vismaz vienu līdz trīs gadus.
Eiropas Savienības kohēzijas politikas programmas 2021.-2027. gadam 4.3.6. specifiskā atbalsta mērķa “Veicināt nabadzības vai sociālās atstumtības riskam pakļauto cilvēku, tostarp vistrūcīgāko un bērnu, sociālo integrāciju” 4.3.6.6. pasākuma “Bērnu pieskatīšanas pakalpojumi” ietvaros.
</t>
    </r>
    <r>
      <rPr>
        <u/>
        <sz val="8.5"/>
        <rFont val="Tahoma"/>
        <family val="2"/>
        <charset val="186"/>
      </rPr>
      <t>2024.gadā:</t>
    </r>
    <r>
      <rPr>
        <sz val="8.5"/>
        <rFont val="Tahoma"/>
        <family val="2"/>
        <charset val="186"/>
      </rPr>
      <t xml:space="preserve">
Pieņemts lēmums projektu neīstenot (Jūrmalas domes 2024. gada 27. jūnija lēmums Nr. 297).</t>
    </r>
  </si>
  <si>
    <t>Izveidoti/ pilnveidoti brīvpieejas sporta laukumi pilsētā (t.sk. pludmalē) un cita infrastruktūra, kas saistīta ar veselīga dzīvesveida veicināšanu</t>
  </si>
  <si>
    <t>Izstrādāta un ieviesta  vienas drošības uzlabošanas zonas attīstība. Indikatīvi Pumpuros/ Jaundubultos starp izglītības iestādēm.</t>
  </si>
  <si>
    <t>Izveidots daudzfunkcionāls dabas tūrisma centrs 3 956,65 m2 platībā un labiekārtota 47 030,00 m2 plašā zemes vienība Emīla Dārziņa ielā 28</t>
  </si>
  <si>
    <r>
      <t xml:space="preserve">1.Bijušās Slokas papīrfabrikas teritorijā un tās tiešā tuvumā sakārtota nodrošināta industriālo pieslēgumu ierīkošana un to saistītās jaudas palielināšana (tai skaitā  dzeramā ūdens apgāde un kanalizācija, elektroenerģija); pilnveidota ceļu satiksmei paredzētā infrastruktūra.
2.Labiekārtots Lielupes krasts pie bijušās Slokas papīrfabrikas (t.sk. izveidots gājēju/veloceliņš) - nodrošināta iespēja attīstīt ūdensportu, tūrisma pakalpojumus utt.
</t>
    </r>
    <r>
      <rPr>
        <i/>
        <sz val="8.5"/>
        <rFont val="Tahoma"/>
        <family val="2"/>
        <charset val="186"/>
      </rPr>
      <t>Plānots 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5.1.1.1. pasākums "Infrastruktūra uzņēmējdarbības atbalstam” ietvaros.</t>
    </r>
  </si>
  <si>
    <t>Ķirurģijas nodaļas un dienas stacionāra pakalpojumu kvalitātes pilnveidošana, pamatlīdzekļu iegāde saimnieciskās darbības nodrošināšanai, slimnīcas B korpusa pagrabstāva atjaunošana, sterilizācijas pakalpojuma kvalitātes uzlabošana, sterilizācijas iekārtu iegāde (B korpusa pagrabstāvā).</t>
  </si>
  <si>
    <t>Jūrmalas mūzikas vidusskolā Dubultu koncertzālē tiks nodrošināts koncertflīģelis mācību procesa kavalitatīvai nodrošināšanai</t>
  </si>
  <si>
    <t>Dalībai Eiropas Jūrlietu, zvejniecības un akvakultūras fonda finansētu projektu konkursā ir nepieciešama būvprojekta izstrāde. Būvprojekta izstrādi veicot 2025. gadā, Eiropas Jūrlietu, zvejniecības un akvakultūras fonda finansējuma saņemšana un projekta īstenošanas uzsākšana iespējama 2026. gadā.</t>
  </si>
  <si>
    <t>21.P1</t>
  </si>
  <si>
    <r>
      <t xml:space="preserve">Jūrmalas valstspilsētas administrācija: finanšu līdzekļi konkursa kārtībā piešķirti daudzdzīvokļu dzīvojamo māju energoauditiem, tehniskās apsekošanas atzinumiem un būvprojektu izstrādei atbilstoši JD 2022. gada 25. oktobra saistošajiem noteikumiem Nr. 50 "Par Jūrmalas valstspilsētas pašvaldības līdzfinansējuma apjomu un tā piešķiršanas kārtību daudzdzīvokļu dzīvojamo māju energoefektivitātes uzlabošanas pasākumu veikšanai".
</t>
    </r>
    <r>
      <rPr>
        <u/>
        <sz val="8.5"/>
        <rFont val="Tahoma"/>
        <family val="2"/>
        <charset val="186"/>
      </rPr>
      <t>2025. gadā:</t>
    </r>
    <r>
      <rPr>
        <sz val="8.5"/>
        <rFont val="Tahoma"/>
        <family val="2"/>
        <charset val="186"/>
      </rPr>
      <t xml:space="preserve">
Ir iespējams pieteikt projektu finansējuma saņemšanai visa gada laikā, pēc projektu izskatīšanas tiks veiktas nepieciešamās darbības, lai paredzētu 2025. gada budžeta finansējuma projekta īstenošanas uzsākšanai. Vienai biedrībai līdz 7 tūkst. EUR. </t>
    </r>
  </si>
  <si>
    <t>Atbilstoši ikgadējiem nepieciešamajiem darbiem iestādes pārziņā esošajās ēkās.</t>
  </si>
  <si>
    <t xml:space="preserve">Jūrmalas Labklājības pārvalde
</t>
  </si>
  <si>
    <r>
      <t xml:space="preserve">Ielu apgaismošanas elektrotīkla atjaunošana atbilstoši AS “Sadales tīkls” veiktajai pārbūvei.
Ielu apgaismošanas elektrisko tīklu pārbūve, atbilstoši pieejamajam budžetam.
</t>
    </r>
    <r>
      <rPr>
        <u/>
        <sz val="8.5"/>
        <rFont val="Tahoma"/>
        <family val="2"/>
        <charset val="186"/>
      </rPr>
      <t>2026. gadā veikta:</t>
    </r>
    <r>
      <rPr>
        <sz val="8.5"/>
        <rFont val="Tahoma"/>
        <family val="2"/>
        <charset val="186"/>
      </rPr>
      <t xml:space="preserve">
1) atjaunošana Braslas iela, 160m
</t>
    </r>
    <r>
      <rPr>
        <u/>
        <sz val="8.5"/>
        <rFont val="Tahoma"/>
        <family val="2"/>
        <charset val="186"/>
      </rPr>
      <t>2027. gadā veikta:</t>
    </r>
    <r>
      <rPr>
        <sz val="8.5"/>
        <rFont val="Tahoma"/>
        <family val="2"/>
        <charset val="186"/>
      </rPr>
      <t xml:space="preserve">
1) atjaunošana  Eglaines iela no Irbju ielas līdz Lapsu ielai, 600m
2) atjaunošana Medņu ielas posmā no Olgas ielas līdz Daugavas iela, 300m
3) atjaunošana Cīruļu iela (Atbalss iela- E.Veidenbauma iela), 600m
4) atjaunošana L. Paegles iela (Valkas iela-Zivju iela), 400m
5) projektēšana un atjaunošana Kārsas iela no Valkas ielas līdz Zivju ielai, 400m
6) projektēšana Irbju iela ( Lapsu iela - Veidenbauma iela), 650m
7) projektēšana Medņu iela (Veidenbauma ielas-Viņķu ielai),  1300m</t>
    </r>
  </si>
  <si>
    <t>JVA Īpašumu pārvaldes Pilsētsaimniecības nodaļa</t>
  </si>
  <si>
    <t>JVA Īpašumu pārvaldes Pilsētsaimniecības nodaļa, 
Pašvaldības īpašumu nodaļa, 
Pilsētplānošanas pārvalde</t>
  </si>
  <si>
    <r>
      <t>Iedzīvotājiem brīvā laika pavadīšanai (atsevišķās apkaimēs arī bērnu rotaļlaukumiem) pielāgota publiskā ārtelpa.</t>
    </r>
    <r>
      <rPr>
        <u/>
        <sz val="8.5"/>
        <color rgb="FFFF0000"/>
        <rFont val="Tahoma"/>
        <family val="2"/>
        <charset val="186"/>
      </rPr>
      <t/>
    </r>
  </si>
  <si>
    <t>SIA “Jūrmalas gaisma”, 
JVA Audita un kapitāldaļu pārvaldības nodaļas Kapitāldaļu pārvaldīšanas daļa, 
Pilsētplānošanas pārvalde</t>
  </si>
  <si>
    <t>Lielupes piekrastes teritorijas saglabāšana, attīstīšana un ilgtspējīgas izmantošanas veicināšana, nomainot Ezeru ielas grants segumu uz cieto segumu</t>
  </si>
  <si>
    <t>P1.3.4.
T1.1.1.</t>
  </si>
  <si>
    <t>izbūvēts: 
-Ezeru ielā cietais segums;
-autostāvvietas un ielas apgaismojuma līnija ar LED gaismekļiem</t>
  </si>
  <si>
    <r>
      <t>Veikta pirmsskolas izglītības iestādes ēkas pilna pārbūve un tai piegulošās teritorijas labiekārtošana.</t>
    </r>
    <r>
      <rPr>
        <u/>
        <sz val="8.5"/>
        <color rgb="FFFF0000"/>
        <rFont val="Tahoma"/>
        <family val="2"/>
        <charset val="186"/>
      </rPr>
      <t/>
    </r>
  </si>
  <si>
    <t>Objekta Raiņa ielā 53 pārbūve – pirmsskolas izglītības iestāde (Atvase)</t>
  </si>
  <si>
    <r>
      <t>Veikta sākumskolas ēkas pilna pārbūve un tai piegulošās teritorijas labiekārtošana.</t>
    </r>
    <r>
      <rPr>
        <u/>
        <sz val="8.5"/>
        <color rgb="FFFF0000"/>
        <rFont val="Tahoma"/>
        <family val="2"/>
        <charset val="186"/>
      </rPr>
      <t/>
    </r>
  </si>
  <si>
    <r>
      <t>Atjaunota Jūrmalas Majoru vidusskola.</t>
    </r>
    <r>
      <rPr>
        <u/>
        <sz val="8.5"/>
        <color rgb="FFFF0000"/>
        <rFont val="Tahoma"/>
        <family val="2"/>
        <charset val="186"/>
      </rPr>
      <t/>
    </r>
  </si>
  <si>
    <t>Profesinālās ievirzes izglītības infrastruktūras projekta īstenošana mācību procesa kvalitatīvai nodrošināšanai.
Atbilstoši Jūrmalas Mūzikas vidusskolas attīstības stratēģijai 2020.-2025. gadam (Jūrmalas domes 2020. gada 29. oktobra lēmums Nr. 559 https://dokumenti.jurmala.lv/docs/k20/l/k200559.htm)</t>
  </si>
  <si>
    <t>Jaunu stāvvietu izbūve atbilstoši Ceļu fonda izlietošanas programmai (trīs gadu periodā).
Nav plānotas aktivitātes 2025. gadā.</t>
  </si>
  <si>
    <t>SIA “Jūrmalas gaisma”, 
SIA "Jūrmalas ūdens",
Kultūrtelpas un vides dizaina centrs
Jūrmalas valstspilsētas administrācija:
Īpašumu pārvaldes Pilsētsaimniecības nodaļa,
Audita un kapitāldaļu pārvaldības nodaļas Kapitāldaļu pārvaldīšanas daļa,
Attīstības pārvaldes Inženierbūvju nodaļa</t>
  </si>
  <si>
    <t>SIA “Jūrmalas gaisma”
Jūrmalas valstspilsētas administrācija:
JVA Audita un kapitāldaļu pārvaldības nodaļas Kapitāldaļu pārvaldīšanas daļa</t>
  </si>
  <si>
    <t>Jūrmalas valstspilsētas administrācija: Īpašumu pārvalde</t>
  </si>
  <si>
    <t>Jūrmalas valstspilsētas administrācija: Īpašumu pārvalde,
Attīstības pārvalde</t>
  </si>
  <si>
    <t>SIA "Jūrmalas gaisma"
Jūrmalas valstspilsētas administrācija: Attīstības pārvaldes Inženierbūvju nodaļa,
Audita un kapitāldaļu pārvaldības nodaļas Kapitāldaļu pārvaldīšanas daļa</t>
  </si>
  <si>
    <t>Jūrmalas ostas pārvalde,
Jūrmalas valstspilsētas administrācija:
Īpašumu pārvalde</t>
  </si>
  <si>
    <t>Jūrmalas ostas pārvalde,
Jūrmalas valstspilsētas administrācija:
Attīstības pārvaldes Stratēģiskās plānošanas nodaļa,
Attīstības pārvaldes Infrastruktūras investīciju projektu nodaļa,
Attīstības pārvaldes Inženierbūvju nodaļa</t>
  </si>
  <si>
    <t>Jūrmalas pašvaldības policija
Jūrmalas valstspilsētas administrācija: Īpašumu pārvaldes Nodokļu nodaļa</t>
  </si>
  <si>
    <t>Jūrmalas valstspilsētas administrācija: Audita un kapitāldaļu pārvaldības nodaļas Kapitāldaļu pārvaldīšanas daļa,
Attīstības pārvaldes Stratēģiskās plānošanas nodaļa</t>
  </si>
  <si>
    <t>Jūrmalas valstspilsētas administrācija:  Audita un kapitāldaļu pārvaldības nodaļas Kapitāldaļu pārvaldīšanas daļa</t>
  </si>
  <si>
    <t>Jūrmalas Labklājības pārvalde
Jūrmalas valstspilsētas administrācija: Pilsētplānošanas pārvaldes Ģeomātikas un inženieru nodaļa</t>
  </si>
  <si>
    <t>Jūrmalas valstspilsētas administrācija: Audita un kapitāldaļu pārvaldības nodaļas Kapitāldaļu pārvaldīšanas daļa</t>
  </si>
  <si>
    <t>Jūrmalas valstspilsētas administrācija:  Īpašumu pārvaldes Pašvaldības īpašumu nodaļa</t>
  </si>
  <si>
    <t>Jūrmalas Izglītības pārvalde (JPII "Bitīte")
Jūrmalas valstspilsētas administrācija: Īpašumu pārvaldes Pašvaldības īpašumu nodaļa</t>
  </si>
  <si>
    <t>Jūrmalas Izglītības pārvalde,
JPII “Mārīte”
Jūrmalas valstspilsētas administrācija: Īpašumu pārvaldes Pašvaldības īpašumu nodaļa,
Īpašumu pārvaldes Pašvaldības īpašumu tehniskā nodrošinājuma nodaļa</t>
  </si>
  <si>
    <t>Jūrmalas Izglītības pārvalde,
Vaivaru pamatskola,
Jūrmalas valstspilsētas administrācija: Īpašumu pārvaldes Pašvaldības īpašumu nodaļa, 
Īpašumu pārvaldes Pašvaldības īpašumu tehniskā nodrošinājuma nodaļa</t>
  </si>
  <si>
    <t>Jūrmalas Izglītības pārvalde,
Mežmalas pamatskola,
Jūrmalas valstspilsētas administrācija: Īpašumu pārvaldes Pašvaldības īpašumu nodaļa,
Īpašumu pārvaldes Pašvaldības īpašumu tehniskā nodrošinājuma nodaļa</t>
  </si>
  <si>
    <t>Jūrmalas Izglītības pārvalde,
Pašvaldības Īpašumu pārvaldīšanas centrs, 
Jaundubultu pamatskola</t>
  </si>
  <si>
    <t>Jūrmalas Izglītības pārvalde,
Mežmalas pamatskola</t>
  </si>
  <si>
    <t>Jūrmalas Izglītības pārvalde, 
Jūrmalas Valsts ģimnāzija</t>
  </si>
  <si>
    <t>Jūrmalas Izglītības pārvalde, 
Majoru vidusskola</t>
  </si>
  <si>
    <t>Jūrmalas Labklājības pārvalde
Jūrmalas valstspilsētas administrācija:
Attīstības pārvaldes Stratēģiskās plānošanas nodaļa</t>
  </si>
  <si>
    <t>Jūrmalas valstspilsētas administrācija: Attīstības pārvalde</t>
  </si>
  <si>
    <t>Jūrmalas Sporta skola,
Futbola skola,
Izglītības pārvalde, 
Pašvaldības īpašumu pārvaldīšanas centrs</t>
  </si>
  <si>
    <t>Jūrmalas Bērnu un jauniešu interešu centrs, 
Izglītības pārvalde</t>
  </si>
  <si>
    <t>Jūrmalas Centrālā bibliotēka
Jūrmalas valstspilsētas administrācija: Kultūras nodaļa</t>
  </si>
  <si>
    <t>SIA "Dzintaru koncertzāle"
Jūrmalas valstspilsētas administrācija:
Kultūras nodaļa,
Īpašumu pārvaldes Pašvaldības īpašumu tehniskā nodrošinājuma nodaļa</t>
  </si>
  <si>
    <t>Jūrmalas valstspilsētas administrācija:
Audita un kapitāldaļu pārvaldības nodaļas Kapitāldaļu pārvaldīšanas daļa</t>
  </si>
  <si>
    <t>Jūrmalas valstspilsētas administrācija: Īpašumu pārvaldes Pašvaldības īpašumu tehniskās uzturēšanas nodaļa</t>
  </si>
  <si>
    <t>SIA "Jūrmalas gaisma",
Jūrmalas valstspilsētas administrācija: Audita un kapitāldaļu pārvaldības nodaļas Kapitāldaļu pārvaldīšanas daļa</t>
  </si>
  <si>
    <t>Jūrmalas valstspilsētas administrācija:  Attīstības pārvaldes Inženierbūvju nodaļa, 
Attīstības pārvaldes Stratēģiskās plānošanas nodaļa</t>
  </si>
  <si>
    <t>Jūrmalas valstspilsētas administrācija:  Attīstības pārvaldes Infrastruktūras investīciju projektu nodaļa, 
Attīstības pārvaldes Inženierbūvju nodaļa,
Attīstības pārvaldes Stratēģiskās plānošanas nodaļa</t>
  </si>
  <si>
    <t>SIA "Jūrmalas gaisma"
Jūrmalas valstspilsētas administrācija:  Audita un kapitāldaļu pārvaldības nodaļas Kapitāldaļu pārvaldīšanas daļa</t>
  </si>
  <si>
    <t>SIA "Jūrmalas gaisma"
Jūrmalas valstspilsētas administrācija: Attīstības pārvaldes Inženierbūvju nodaļa,
Attīstības pārvaldes Infrastruktūras investīciju projektu nodaļa,
Audita un kapitāldaļu pārvaldības nodaļas Kapitāldaļu pārvaldīšanas daļa</t>
  </si>
  <si>
    <t>Jūrmalas valstspilsētas administrācija: Attīstības pārvaldes Tūrisma un uzņēmējdarbības attīstības nodaļa</t>
  </si>
  <si>
    <t>Jūrmalas valstspilsētas administrācija:  Attīstības pārvaldes Tūrisma un uzņēmējdarbības attīstības nodaļa,
Attīstības pārvaldes Stratēģiskās plānošanas nodaļa</t>
  </si>
  <si>
    <t>Jūrmalas Sporta skola,
Futbola skola</t>
  </si>
  <si>
    <t>Jūrmalas valstspilsētas administrācija:  Budžeta  nodaļa</t>
  </si>
  <si>
    <t>Jūrmalas valstspilsētas administrācija: Pilsētplānošanas pārvalde,
Dzimtsarakstu nodaļa, 
Īpašumu pārvaldes Pašvaldības īpašumu nodaļa</t>
  </si>
  <si>
    <t>Jūrmalas Labklājības pārvalde, 
Izglītības pārvalde</t>
  </si>
  <si>
    <t>Jūrmalas valstspilsētas administrācija:  Informācijas un komunikācijas tehnoloģiju pārvaldes Tehniskā nodrošinājuma nodaļa,
Īpašumu pārvaldes Pašvaldības īpašumu tehniskā nodrošinājuma nodaļa</t>
  </si>
  <si>
    <t>Jūrmalas valstspilsētas administrācija:  Informācijas un komunikācijas tehnoloģiju pārvalde</t>
  </si>
  <si>
    <t>SIA “Jūrmalas siltums”,
SIA “Jūrmalas gaisma”
Jūrmalas valstspilsētas administrācija:  Attīstības pārvaldes Stratēģiskās plānošanas nodaļa,
Attīstības pārvaldes Inženierbūvju nodaļa,
Pilsētplānošanas pārvaldes Ģeomātikas un inženieru nodaļa,
Audita un kapitāldaļu pārvaldības nodaļas Kapitāldaļu pārvaldīšanas daļa</t>
  </si>
  <si>
    <t>Jūrmalas valstspilsētas adminsitrācija:  Komunikācijas pārvalde</t>
  </si>
  <si>
    <t>Turniketu uzstādīšana, ēdināšanas sistēmas uzstādīšana, iedzīvotāju līdzdalības/ iesaistes platformas izveide.</t>
  </si>
  <si>
    <t>2025. gadā:
-Pabeigt 2021. gadā iesāktos būvdarbus - krasta nostiprinājumu būvniecība (atjaunošana) plūdu un krasta erozijas risku apdraudējumu novēršanas pasākumi Majoros – Dzintaros.
Aktivitātes tiek īstenotas darbības programmas “Izaugsme un nodarbinātība” 5.1.1. specifiskā atbalsta mērķa “Novērst plūdu un krasta erozijas risku apdraudējumu pilsētu teritorijās” projekta “Lielupes radīto plūdu un krasta erozijas risku apdraudējumu novēršanas pasākumi Dubultos-Majoros-Dzintaros” ietvaros. Lielupes radīto plūdu un krasta erozijas risku apdraudējuma novēršanas pasākumi Dubultu, Majoru un Dzintaru teritorijā. Izbūvētas un atjaunojotas pretplūdu būves Lielupes kreisajā krastā, lai pielāgotu plūdu riskam pakļautās pilsētas teritorijas klimata pārmaiņām, nodrošinātu iedzīvotājiem kvalitatīvāku dzīves vidi, kā arī palielinātu plūdu riskam pakļautā reģiona (Dubulti-Majori-Dzintari) uzņēmēju saimnieciskās darbības konkurētspēju un nodrošinātu uzņēmējdarbības turpmāku pastāvēšanu.
Kopējās projekta īstenošanai nepieciešamās izmaksas 5 237,82 tūkst. EUR tai skaitā Eiropas Savienības un cits ārējais finansējums 2 208,24 tūkst. EUR (ieskaitot Valsts budžeta dotāciju) un pašvaldības līdzfinansējums 3 029,58 tūkst. EUR (ieskatot neattiecināmās izmaksas un ārpus projekta izmaksas). (Lēmums Nr. 401, 23.08.2018.).
Investīciju plānā iekļautā papildus summa 169,00 tūkst. EUR veidojas no 2024. gadā saņemtās, neapgūtās būvdarbu 2021. gada avansa summas.
Saite uz Jūrmalas domes 2018. gada 23. augusta lēmumu Nr. 401 https://dokumenti.jurmala.lv/docs/k18/l/k180401_m.htm</t>
  </si>
  <si>
    <r>
      <t xml:space="preserve">Ieguvumi:
-Datu ievākšana un uzkrāšana, kas tiek izmantoti klimata faktoru monitoringā (t.sk. izstrādāti klimata un epidemioloģiskie modeļi un to ģenerēšana un simulēšana Rīgas un Jūrmalas situācijām); 
-Identificēti Jūrmalas valstspilsētai nopietnākie klimata pārmaiņu riski, kas ietekmē sabiedrības veselību – izstrādāts plāns risku mazināšanai un novēršanai, sabiedrības veselības stāvokļa uzlabošanai;
-Pieredzes apmaiņa līdzvērtīgu risinājumu veidošanā;
-Labās prakses pārņemšana, t.sk. mākslīgā intelekta tehnoloģiju radīti agrīnie brīdinājumi un risinājumi;
-Datu pieejamības nodrošināšana Jūrmalas valstspilsētas pašvaldības ģeogrāfiskās informācijas sistēmā.
</t>
    </r>
    <r>
      <rPr>
        <i/>
        <sz val="8.5"/>
        <rFont val="Tahoma"/>
        <family val="2"/>
        <charset val="186"/>
      </rPr>
      <t xml:space="preserve">Eiropas Savienības pētniecības un inovācijas programmas Apvārsnis (HORIZON) Eiropa 2021-2027 “Ilgtermiņa un īstermiņa datu analīze par klimatu ietekmējošiem faktoriem veselīgas pilsētvides veidošanā” ietvaros
</t>
    </r>
    <r>
      <rPr>
        <sz val="8.5"/>
        <rFont val="Tahoma"/>
        <family val="2"/>
        <charset val="186"/>
      </rPr>
      <t>Saskaņā ar Jūrmalas domes 2024. gada 30. maija lēmumu Nr. 253 par projekta īstenošanu nav plānoti ieguldījumi infrastruktūrā tādēļ tiek noņemts no Investīciju plāna. Saite uz lēmumu https://dokumenti.jurmala.lv/docs/m24/l/m240253.htm</t>
    </r>
  </si>
  <si>
    <t>PSIA "Veselības un sociālās aprūpes centrs "Sloka"" A korpusa pārbūve
(pabeigts)</t>
  </si>
  <si>
    <t>PABEIGTS
Pārbūvēts A korpuss, iegādāts jauns inventārs un tehnika (atbilstoši PSIA “Veselības un sociālās aprūpes centrs “Sloka”” vidēja termiņa darbības stratēģijai 2021.-2025.gadam)</t>
  </si>
  <si>
    <t>PABEIGTS
Pārbūvēts un atjaunots gājēju un velosipēdu ceļš 4.82 kilometru garumā posmā no Jaunķemeru pludmales kāpu zonas līdz atjaunotā Ķemeru kultūrvēsturiskā parka teritorijai.</t>
  </si>
  <si>
    <t>Gājēju un velosipēdu ceļu infrastruktūras atjaunošana posmā no Jaunķemeriem līdz Ķemeriem
(pabeigts)</t>
  </si>
  <si>
    <t>Koncertflīģeļa iegāde</t>
  </si>
  <si>
    <t>Papildināta iebraukšanas sistēma, iebraukšanas e-pakalpojumu uzlabojumi atbilstoši caurlaides režīma ieviešanai visa gada garumā.</t>
  </si>
  <si>
    <t>23.I2</t>
  </si>
  <si>
    <t>Atjaunota Beberbeķu kapsētas infrastruktūra, labiekārtota teritorija. Labiekārtotas un uzturētas pārējās Jūrmalas valstspilsētas pašvaldības iestādes “Jūrmalas kapi” pārvaldībā esošās kapsētas.
Izvērtēt iespēju kapsētu paplašināšanai, jo esošo piepildījums tuvojas maksimumam.</t>
  </si>
  <si>
    <t>Atbilstoši Jūrmalas ostas stratēģijai (izstrādes procesā).</t>
  </si>
  <si>
    <t xml:space="preserve">Pamatojoties uz JVA 11.12.23. vēstuli Nr.1.1-37/23N-5701 “Par 2021. gada 4. augusta būvdarbu līguma Nr. 1.2-16.4.2.1/21-928 izbeigšanu” būvdarbi 2023. gadā tika apturēti līdz jauna būvdarbu iepirkuma izsludināšanai. </t>
  </si>
  <si>
    <r>
      <t>Pārbūvēta ēka Kļavu ielā 1A, un tajā tiek nodrošināta Dzimtsarakstu nodaļas darbība.</t>
    </r>
    <r>
      <rPr>
        <u/>
        <sz val="8.5"/>
        <color rgb="FFFF0000"/>
        <rFont val="Tahoma"/>
        <family val="2"/>
        <charset val="186"/>
      </rPr>
      <t/>
    </r>
  </si>
  <si>
    <t>Piešķirtais</t>
  </si>
  <si>
    <t>Plānotie/ pieprasītie</t>
  </si>
  <si>
    <r>
      <rPr>
        <u/>
        <sz val="8.5"/>
        <rFont val="Tahoma"/>
        <family val="2"/>
        <charset val="186"/>
      </rPr>
      <t xml:space="preserve">2025.gadā:
</t>
    </r>
    <r>
      <rPr>
        <sz val="8.5"/>
        <rFont val="Tahoma"/>
        <family val="2"/>
        <charset val="186"/>
      </rPr>
      <t xml:space="preserve">1. Projektēšana Asaru parka labiekārtošanai;
2. Metu konkurss Asaru parka vides objektam un vides objekta izvietošana parka teritorijā;
3. Labiekārtošanas un atjaunošanas darbi:
3.1. meliorācijas sistēmas atjaunošana un attīstība; 
3.2. apgaismojuma nomaiņa - 5 esošo apgaismojuma metāla stabu nomaiņa uz cinkotiem stabiem ar LED gaismekļiem, papildus 10 jaunu cinkotu stabu ar LED gaismekļu uzstādīšana (t.sk. apgaismojuma kabeļa montāžu zemē un parka apgaismojuma attālinātai vadībai);
3.3. ūdens ņemšanas vieta - dzeramā ūdens brīvkrāna uzstādīšana ar ūdensapgādi no esošā ūdensvada Induļa ielā;
3.4. āra trenažieru izvietošana; 
3.5. esošo parka soliņu un atkritumu urnu nomaiņa;
3.6. apzaļumošana u.c.
Aktivitātes tiek īstenotas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5.1.1.3. pasākuma “Publiskās ārtelpas attīstība” projekta “Asaru parka publiskās ārtelpas attīstība” ietvaros.  
</t>
    </r>
    <r>
      <rPr>
        <i/>
        <sz val="8.5"/>
        <rFont val="Tahoma"/>
        <family val="2"/>
        <charset val="186"/>
      </rPr>
      <t xml:space="preserve">
Saite uz Jūrmalas domes 2024.gada 25.jūlijā lēmumu Nr.365 - https://dokumenti.jurmala.lv/docs/m24/l/m240365.htm 
Budžeta sistēmā nosaukums "Asaru parka attīstība un infrastruktūras pilnveide".</t>
    </r>
  </si>
  <si>
    <t>1 brīvā laika pavadīšanai labiekārtota infrastruktūra apkaimē pie Lielupes</t>
  </si>
  <si>
    <t>SIA “Jūrmalas gaisma”
Jūrmalas valstspilsētas administrācija:
Attīstības pārvaldes Stratēģiskās plānošanas nodaļa,
Pilsētplānošanas pārvalde,
Īpašumu pārvaldes Pilsētsaimniecības nodaļa,
Audita un kapitāldaļu pārvaldības nodaļas Kapitāldaļu pārvaldīšanas daļa</t>
  </si>
  <si>
    <r>
      <rPr>
        <u/>
        <sz val="8.5"/>
        <rFont val="Tahoma"/>
        <family val="2"/>
        <charset val="186"/>
      </rPr>
      <t>2025.gadā:</t>
    </r>
    <r>
      <rPr>
        <sz val="8.5"/>
        <rFont val="Tahoma"/>
        <family val="2"/>
        <charset val="186"/>
      </rPr>
      <t xml:space="preserve">
JPII "Saulīte" - seguma ieklāšana ap rotaļu konstrukcijām 3 gb. (17 000 EUR);
JPII "Lācītis" - semontēt vingrošanas kompleksu, atjaunot gumijas segumu un uzstādīt jaunu, lielākiem bērniem paredzētu iekārtu un koka žoga (~45 metri) demontāža un jauna 2D žoga uzstādīšana (16 000 EUR);
JPII "Austras koks" - gumijas seguma atjaunošana un rotaļu ierīces silītes grupiņas bērniem (36 m2), 16 gb. smilšu kastu demontāža, 4 gb. lielo 3x3m smilšu kastu uzstādīšana, gumijas seguma ierīkošana zem 2 gab. āra tafelēm, kopā 8m2 un žoga ierīkošana 22 metri (41 000 EUR);
JPII "Bitīte" - gumijas segums ap rotaļu iekārtu ~45 m2 (13 000 EUR);
JPII "Madara" - vismaz 2 no 7 smilšu kastu nomaiņa (22 000 EUR);
Mežmalas pamatskola - vienas smilšu kastes nomaiņa un mīkstā seguma ierīkošana ap to un rotaļu laukuma drošības zonas gumijas seguma paplašināšana ~10m2 (7000 EUR).</t>
    </r>
  </si>
  <si>
    <r>
      <t xml:space="preserve">Pilnveidots apgaismojums, atjaunotas laipas, nodrošinātas inženierkomunikācijas utt.
</t>
    </r>
    <r>
      <rPr>
        <u/>
        <sz val="8.5"/>
        <rFont val="Tahoma"/>
        <family val="2"/>
        <charset val="186"/>
      </rPr>
      <t>2025.gadā:</t>
    </r>
    <r>
      <rPr>
        <sz val="8.5"/>
        <rFont val="Tahoma"/>
        <family val="2"/>
        <charset val="186"/>
      </rPr>
      <t xml:space="preserve">
Jaunu koka laipu izgatavošana izejās uz jūru. Nolietojuma dēļ nepieciešams izgatavot jaunus koka laipu posmus, nomainīt koka laipas P. Stradiņa 2. līnijas un Jaunķemera ceļa izejās uz jūru (29 962 EUR).</t>
    </r>
  </si>
  <si>
    <t>Jūrmalas valstspilsētas administrācija:
Īpašumu pārvaldes Pilsētsaimniecības nodaļa,
Attīstības pārvaldes Stratēģiskās plānošanas nodaļa, 
Attīstības pārvaldes Inženierbūvju nodaļa</t>
  </si>
  <si>
    <r>
      <t xml:space="preserve">2025. - 2027. gadā piesaistīt ārējo finanšu līdzekļu finansējumu: Labiekārtotas peldvietas izveide Slokā pie Lielupes, atbilstoši iedzīvotāju ierosinājumiem ar Eiropas Jūrlietu, zvejniecības un akvakultūras fonda finansējumu. 
Aktivitātes - labiekārtots 135 metrus garš Lielupes krasta posms, tauvas josla (~775 m2) Slokā, kas robežojas ar Jūrmalas pamatskolas teritoriju un atrodas blakus vēsturiskajai Slokas kuģīša piestātnei/pārceltuvei (upes krasta līnijas stiprināšanas būvdarbi, nolūzušo koku novākšana, zemes līmeņa izlīdzināšana/ uzbēršana, labiekārtošana un apzaļumošana, Jūrmalas pamatskolas žoga daļas nomaiņa, piebraucamā ceļa izbūve) plānots īstenot EJZAF 3. rīcības "Vides resursu līdzsvarota izmantošana un piekrastes dabas vērtību saglabāšana" Jūrmalas pamatskolas projekta “Rekreācijas zonas izveide Slokas vēsturiskajā centrā Lielupes krastā pie Jūrmalas pamatskola” 1. kārtas ietvaros, plānotais īstenošanas periods 2025.-2026. gads un indikatīvās kopējās izmaksas 224 085 EUR, kur EJZAF finansējums plānots 90%.
</t>
    </r>
    <r>
      <rPr>
        <i/>
        <sz val="8.5"/>
        <rFont val="Tahoma"/>
        <family val="2"/>
        <charset val="186"/>
      </rPr>
      <t>Kad tiks pieņemts Jūrmalas domes lēmums par dalību konkrētā projekta konkursā, tiks izveidots atsevišķs Investīciju projekts.</t>
    </r>
  </si>
  <si>
    <t>Jūrmalas pamatskola,
Izglītības pārvalde,
Jūrmalas valstspilsētas administrācija: Attīstības pārvaldes Infrastruktūras investīciju projektu nodaļa,
Attīstības pārvaldes Stratēģiskās plānošanas nodaļa,
Attīstības pārvaldes Tūrisma un uzņēmējdarbības attīstības nodaļa</t>
  </si>
  <si>
    <r>
      <t xml:space="preserve">Lielupes grīvas kuģu kanāla padziļināšanas darbi. 
Lielupes grīvas kuģa kanālu nepieciešams ikgadēji padziļināt, lai nodrošinātu drošu kuģošanu un novērstu iespējamus plūdu draudus. 
</t>
    </r>
    <r>
      <rPr>
        <u/>
        <sz val="8.5"/>
        <rFont val="Tahoma"/>
        <family val="2"/>
        <charset val="186"/>
      </rPr>
      <t xml:space="preserve">2025. gadā:
</t>
    </r>
    <r>
      <rPr>
        <sz val="8.5"/>
        <rFont val="Tahoma"/>
        <family val="2"/>
        <charset val="186"/>
      </rPr>
      <t>Lielupes grīvas kuģu kanāla padziļināšanas darbi - orientējošais izsmeļamās grunts apjoms 2025. gadā, balstoties uz iepriekš veiktiem mērījumiem, ir 18 000 m3.
Plānots arī iesniegt projekta pieteikumu Eiropas Jūrlietu, zvejniecības un akvakultūras fonda saņemšanai, lai ikgadēji veiktu padziļināšanas darbus.
(Sasaiste ar IP projektu 3.P2)</t>
    </r>
  </si>
  <si>
    <r>
      <rPr>
        <u/>
        <sz val="8.5"/>
        <rFont val="Tahoma"/>
        <family val="2"/>
        <charset val="186"/>
      </rPr>
      <t>2025. gadā:</t>
    </r>
    <r>
      <rPr>
        <sz val="8.5"/>
        <rFont val="Tahoma"/>
        <family val="2"/>
        <charset val="186"/>
      </rPr>
      <t xml:space="preserve">
-tehniskās dokumentācijas izstrāde ERAF projektam - CFLA 2024. gada 13. jūnija uzaicinājumam iesniegt projekta pieteikumu ierobežotā projektu pieteikumu atlasē;
-primāri ir nepieciešama izpētes veikšana pilsētvidei piemērotākās “zaļās” infrastruktūras noteikšanai;
-secīgi veicama hidroloģiskā vai hidroģeoloģiskā modeļa izstrāde un būvprojekta izstrāde;
-lai nodrošinātu PI iesniegšanu līdz 01.03.2026., 2025. gada ietvaros ir nepieciešams veikt izpēti, modelēšanu un būvprojekta izstrādi.
Projektu plānots realizēt Eiropas Savienības kohēzijas politikas programmas 2021.-2027. gadam specifiskā atbalsta mērķa 2.1.3 “Veicināt pielāgošanos klimata pārmaiņām, risku novēršanu un noturību pret katastrofām” pasākuma 2.1.3.2. “Nacionālās nozīmes plūdu un krasta erozijas pasākumi” ietvaros. Indikatīvie sagaidāmie rezultāti:  
1. plūdu risku un krasta erozijas mazināšana Jūrmalas pilsētā; 
2. smilšu sanesumu mazināšana Lielupes grīvā;
3. padziļināts kuģošanas ceļš Lielupes grīvā, kas nodrošina patstāvīgu navigāciju, kas ir nepieciešama Jūrmalas ostas turpmākai darbībai.
Saite uz Jūrmalas domes 2023. gada 28. septembra lēmumu Nr. 448 https://dokumenti.jurmala.lv/docs/m23/l/m230448.htm
(Sasaiste ar IP projektu 19.P1)
</t>
    </r>
    <r>
      <rPr>
        <i/>
        <sz val="8.5"/>
        <rFont val="Tahoma"/>
        <family val="2"/>
        <charset val="186"/>
      </rPr>
      <t xml:space="preserve">
Budžeta sistēmā nosaukums "Hidrotehniskās būves izveide".</t>
    </r>
  </si>
  <si>
    <r>
      <t xml:space="preserve">JVA Attīstības pārvaldes </t>
    </r>
    <r>
      <rPr>
        <strike/>
        <sz val="8.5"/>
        <rFont val="Tahoma"/>
        <family val="2"/>
        <charset val="186"/>
      </rPr>
      <t>Infrastruktūras investīciju projektu</t>
    </r>
    <r>
      <rPr>
        <sz val="8.5"/>
        <rFont val="Tahoma"/>
        <family val="2"/>
        <charset val="186"/>
      </rPr>
      <t xml:space="preserve"> Inženierbūvju nodaļa</t>
    </r>
  </si>
  <si>
    <r>
      <rPr>
        <u/>
        <sz val="8.5"/>
        <rFont val="Tahoma"/>
        <family val="2"/>
        <charset val="186"/>
      </rPr>
      <t>2025. gadā:</t>
    </r>
    <r>
      <rPr>
        <sz val="8.5"/>
        <rFont val="Tahoma"/>
        <family val="2"/>
        <charset val="186"/>
      </rPr>
      <t xml:space="preserve">
Projektā plānotās darbības turpināsies. Tiks veiktas notekūdeņu kompleksas pārbaudes un testēšana plašākā apjomā nekā to nosaka normatīvie akti. Tā vajadzībām plānots iegādāties gan laboratorijas aprīkojumu, gan reaģentus testēšanai, kā arī veikt uzlabojumus Slokas notekūdeņu attīrīšanas iekārtās, lai notekūdeņu padeve būtu ātrāka un efektīvāka. Vienlaikus projektā 2025. gadā plānota rokasgrāmatas izstrāde par pilotprojektu rezultātiem un nozares vēstnešu apmācības, lai sabiedrībā veicinātu atbilstoši attīrītu notekūdeņu plašāku pielietojumu. 
Aktivitātes tiek īstenotas INTERREG Baltijas jūras reģiona transnacionālās sadarbības programmas projekta “ReNutriWater” ietvaros. Projekta mērķis ir atbilstoši attīrītu notekūdeņu atkārtota izmantošana dabā, tādējādi ilgtspējīgi un lietderīgi izmantojot pieejamos ūdens resursus. Projektā plānota veikta virkne dažādu paraugu testēšana laboratorijas apstākļos, lai noskaidrotu iespējamos riskus un izaicinājumus, izmantojot atbilstoši attīrītos notekūdeņus. Savukārt projekta īstenošanas vidusdaļā plānota atkārtoti izmantojamā ūdens pielietošana pilsētas apstādījumu zonās, lai tādējādi veicinātu ūdens resursa lietderīgu izmantošanu, kā arī veicinātu zaļo risinājumu ieviešanu pilsētvidē.</t>
    </r>
  </si>
  <si>
    <t>NURSECOAST-II  - tūrisma ietekme uz notekūdeņu piesārņojuma klātbūtni Baltijas jūras piekrastes ūdeņos</t>
  </si>
  <si>
    <r>
      <rPr>
        <u/>
        <sz val="8.5"/>
        <rFont val="Tahoma"/>
        <family val="2"/>
        <charset val="186"/>
      </rPr>
      <t>2025. gadā:</t>
    </r>
    <r>
      <rPr>
        <sz val="8.5"/>
        <rFont val="Tahoma"/>
        <family val="2"/>
        <charset val="186"/>
      </rPr>
      <t xml:space="preserve">
Plānots veikt mērķgrupas un plašāku sabiedrību uzrunāšanu un iepazīstināšanu ar projektā gūtajiem rezultātiem, lai veicinātu atbildīgu attieksmi pret notekūdeņu attīrīšanu katrā pašvaldībā. Projektā plānots veicināt starpnozaru sadarbību pēc “Business hub” modeļa principiem, veicinot gan zināšanu pārnesi un dalīšanos pieredzē un veidojot sadarbības tiltus, sastopoties ar kopējiem izaicinājumiem.  Plānots veikt gan iepirkumus, gan sabiedrisko attiecību kampaņas par sabiedriskā ūdenssaimniecības pakalpojuma nozīmi.
Aktivitātes tiek īstenotas Eiropas Reģionālās attīstības fonda līdzfinansētā INTERREG Baltijas jūras reģiona projekta “NURSECOAST-II” ietvaros. Projekts iekļauts apstiprinātajā SIA "Jūrmalas ūdens" vidēja termiņa darbības stratēģijā. Projekta laikā sadarbībā ar projekta pārrobežu partneriem tiek izstrādāti pētījumi un rasti risinājumu iespējamie modeļi notekūdeņu piesārņojuma slodzes mazināšanai Baltijas jūras piekrastes teritorijā ar CE &lt;2000 un vienlaikus izteiktu sezonālo tūrismu.</t>
    </r>
  </si>
  <si>
    <r>
      <rPr>
        <u/>
        <sz val="8.5"/>
        <rFont val="Tahoma"/>
        <family val="2"/>
        <charset val="186"/>
      </rPr>
      <t>2025. gadā:</t>
    </r>
    <r>
      <rPr>
        <sz val="8.5"/>
        <rFont val="Tahoma"/>
        <family val="2"/>
        <charset val="186"/>
      </rPr>
      <t xml:space="preserve">
1) Pārvades sistēmas digatilizācija, siltumnesēja temperatūras  stabilizācija, siltuma zudumu samazinājums, energoefektivitātes obligātā pienākuma shēmas saistību pildīšana, digitalizēta pārvades sistēma ar atspoguļojumu par to tehnisko stāvokli, remontu plānu izstrādei un pārvades sistēmas stāvokļa monitorēšanai (50 000 EUR);
2) Hidrauliskā modelēšanas programmas iegāde, siltuma zudumu samazināšana MWh/ grādu dienas, aprēķinot nepieciešamo siltumavotu izejas temperatūru, spiediena starpību, elektroenerģijas patēriņa samazināšana (kWh), nomaināmo cauruļu diametru aprēķins, to ietekme uz visu hidraulisko sistēmu (22 658 EUR);
3) Tirgus izpētes pasākumi jaunu objektu pieslēgšanas potenciāla apzināšanai (centralizētajā un decentralizētajā siltumapgādes sistēmā), nepārtraukta tirgus izpēte un monitorings par siltumapgādes tirgus paplašināšanas iespējām Jūrmalā (18 000 EUR).
4) Klienta profila izveidošana e-vidē, dažādu klientu apkalpošanas opciju atvieglošana klientiem - rēķinu apmaksa, rēķinu saņemšana, distances līgumu noslēgšana caur klienta profilu (30 000 EUR).
5) Klientu aptauja, veikta regulāra iedzīvotāju informēšana vietējos laikrakstos un kapitālsabiedrības mājas lapā par aktuāliem siltumapgādes jautājumiem, pēc iedzīvotāju pieprasījuma organizētas tikšanās ar iedzīvotājiem, pēc dzīvokļu īrnieku/ īpašnieku individuāla pieprasījuma izskaidrota dzīvojamo māju siltumapgādes izmaksu veidošanās. Klientu aptauja 1x gadā par siltumapgādes pakalpojuma kvalitāti Jūrmalā (2500 EUR).
6) Elektroauto iegāde operatoriem - CO2 samazinājums līdz 4,5 tonnām gadā. (40 000 EUR).
7) Sadarbības veidošana, konsultāciju sniegšana klientiem un apsaimniekotājiem par ēku energoefektivitātes paaugstināšanu, veikt EPS ietvaros siltumapgādei noteiktās aktivitātes (6000 EUR).
8) Jaunu pakalpojumu ieviešana izmantojot individuālu, inovatīvu apkures un aukstuma sistēmu uzstādīšana - siltumsūkņi, saules kolektori, saules paneļi, kondicionieri. Jaunu klientu piesaiste, pakalpojumu paplašināšana - objektu skaita palielinājums (60 000 EUR).
9) Siltuma uzskaites digitalizācija, patērētāju patēriņu monitorings, optimizējot katlu māju darbību pie ārgaisa temperatūras svārstībām, samazinot zudumus un palielinot AER izmantošanu siltumapgādē (37 500 EUR).</t>
    </r>
  </si>
  <si>
    <t>Jūrmalas ūdenssaimniecības attīstības projekta IV kārtas īstenošana
(pabeigts)</t>
  </si>
  <si>
    <t xml:space="preserve">PABEIGTS 2023. gadā
Ūdensapgādes un kanalizācijas tīklu paplašināšana (IV kārta). Ūdenssaimniecības tīklu izbūve dažādās pilsētas apkaimēs, izveidojot centralizētā ūdensapgādes un sadzīves kanalizācijas novadīšanas tīklu un pieslēgumu pievadus un atzarus līdz privātīpašuma robežai.
14.11.2023. CFLA vēstulē paziņoja par secinājumu, ka plānotie projektā sasniedzamie rādītāji ir sasniegti pietiekamā apmērā, lai projekta mērķis būtu sasniegts.
</t>
  </si>
  <si>
    <r>
      <t xml:space="preserve">Ēku kopleksās siltināšanas vai energoefektivitātes risinājumu ieviešana ūdenapgādes objektos, kā arī saules paneļu uzstādīšana vai citi atbalstāmi risinājumi zaļās atjaunojamās enerģijas ieguvei, lai ar pašsaražoto enerģiju aizstātu iepērkamo enerģijas apjomu.
Projekts tiks īstenots, ja tiks apstiprināts līdzfinansējums no Eiropas Struktūrfondiem vai citiem ārējiem finanšu avotiem.
</t>
    </r>
    <r>
      <rPr>
        <u/>
        <sz val="8.5"/>
        <rFont val="Tahoma"/>
        <family val="2"/>
        <charset val="186"/>
      </rPr>
      <t xml:space="preserve">2025. gadā:
</t>
    </r>
    <r>
      <rPr>
        <sz val="8.5"/>
        <rFont val="Tahoma"/>
        <family val="2"/>
        <charset val="186"/>
      </rPr>
      <t>Primāri veicamās darbības plānotas:
-digitālo karšu izstrādes pētījumu veikšana un sadarbības modeļu izveide;
-iepirkumu organizēšana nepieciešamā aprīkojuma iegādei. Tā kā projekta viens no uzdevumiem ir jauno speciālistu iesaiste ūdenssaimniecības nozarē - tiks izstrādāts sadarbības modelis studentu un jauniešu uzrunāšanai un sadarbības veicināšanai projekta īstenošanas laikā.
Aktivitātes plānotas un projekta pieteikums ir iesniegts INTERREG Baltijas jūras reģiona starptautiskā sadarbības projektu atlasē. Projektā plānots attīstīt ūdens kvalitātes emisiju digitālo dvīni visai Baltijas jūrai. Programmatūras pamatā ir dažādu savstarpēji aizstājamu satelītdatu karšu, piemēram, hlorofila A koncentrācijas, temperatūras, sāļuma, jūras ledus, skābekļa koncentrācijas, jūras bioķīmijas slāņu u.c. datu sapludināšana un atbilstoša analīze kopā ar pieejamiem datiem un antibiotiku rezistences datiem Baltijas jūrai. Tas laika gaitā sniegs ūdens kvalitātes datu avotu kopā ar analītikas funkcijām, kas palīdz politikas novērtēšanā un lēmumu pieņemšanā valsts iestādēm, viedajām pilsētām, ostām, notekūdeņu attīrīšanas iekārtām. Projekta pieteikums sagatavots un iesniegts izvērtēšanai - lēmumu par projekta apstiprināšanu vai noraidīšanu plānots saņemt līdz 2024. gada beigām. Gadījumā, ja projekts tiks apstiprināts, 2025. gadā plānota projekta īstenošanas līguma slēgšana un projekta uzsākšana.</t>
    </r>
  </si>
  <si>
    <t>Saules paneļu uzstādīšana izbūvētajos sadzīves kanalizācijas novadīšanas vai attīrīšanas objektos, atjaunojamās enerģijas īpatsvara palielināšanai. Tiks realizēts, ja tiks piesaistīts ES fondu līdzfinansējums vai cits ārējais finansējums.
Aktivitātes plānotas Eiropas Savienības kohēzijas politikas programmas 2021.–2027.gadam 2.1.1. specifiskā atbalsta mērķa "Energoefektivitātes veicināšana un siltumnīcefekta gāzu emisiju samazināšana"  2.1.1.6. pasākuma "Pašvaldību ēku energoefektivitātes paaugstināšana" ietvaros. 2024. gada novembrī iesniegts pieteikums par projektu “Akumulatoru izvietošana Slokas NAI” saskaņā ar Vides investīciju fonda izsludināto atlasi EKII 3.2. Projektā plānots izvietot akumulatorus Slokas notetekūdeņu attīrīšanas iekārtās, lai jēgpilni izmantotu saules saražoto enerģiju, kas nepieciešama 24/7 režīmā notekūdeņu atbilstošai attīrīšanai. Projekta apstiprināšana vai noraidīšana plānota līdz 2025. gada maijam.</t>
  </si>
  <si>
    <r>
      <t xml:space="preserve">Izveidoti biofiltrācijas lauki ar iespēju notekūdeņu attīrīšanai izmantot augus (fito attīrīšana). Tiks realizēts, ja tiks piesaistīts ES fondu līdzfinansējums vai cits ārējais finansējums.
</t>
    </r>
    <r>
      <rPr>
        <u/>
        <sz val="8.5"/>
        <rFont val="Tahoma"/>
        <family val="2"/>
        <charset val="186"/>
      </rPr>
      <t>2025. gadā:</t>
    </r>
    <r>
      <rPr>
        <sz val="8.5"/>
        <rFont val="Tahoma"/>
        <family val="2"/>
        <charset val="186"/>
      </rPr>
      <t xml:space="preserve">
Plānota iepirkuma fāze un finanšu avotu noteikšana. Plānota idejas izstrāde un sagatavošanās darbu veikšana, lai sagatavotu augstas gatavības projekta pieteikumu un rastu finansējuma avotu ar augstu līdzfinansējuma likmi ievērojot projekta sasniedzamos rādītājus.
Plānota Lielupes NAI izpēte un sagatavošana, kā arī būvprojekta izstrādes un saskaņošanas darbu veikšana.</t>
    </r>
  </si>
  <si>
    <r>
      <t xml:space="preserve">Dūņu apstrādes tehnoloģijas pilnveide Slokas NAI teritorijā:
- biogāzes ražošana;
- dūņu kompostēšana;
- dūņu žāvēšana;
- hidrauliskās un bioreaktoru jaudas palielināšana;
- energoefektivitātes pasākumu īstenošana
Tiks realizēts, ja tiks piesaistīts ES fondu līdzfinansējums vai cits ārējais finansējums.
</t>
    </r>
    <r>
      <rPr>
        <u/>
        <sz val="8.5"/>
        <rFont val="Tahoma"/>
        <family val="2"/>
        <charset val="186"/>
      </rPr>
      <t>2025. gadā:</t>
    </r>
    <r>
      <rPr>
        <sz val="8.5"/>
        <rFont val="Tahoma"/>
        <family val="2"/>
        <charset val="186"/>
      </rPr>
      <t xml:space="preserve">
Projekta iesniegums ir iesniegts CFLA izvērtēšanai 2024. gada 14. oktobrī. Projekta mērķis ir uzlabot ūdenssaimniecības pakalpojumu efektivitāti, nodrošinot atbilstošas infrastruktūras jaudas, uzlabojot darbības efektvitāti, kā arī samazinot piesārņojumu. Projekta apstiprinājuma gadījumā plānotā projekta atbalsta likme - 65%.</t>
    </r>
  </si>
  <si>
    <r>
      <t xml:space="preserve">Atjaunots spiedvads vai atsevišķi tā posmi. Tiks realizēts, ja tiks piesaistīts ES fondu līdzfinansējums vai cits ārējais finansējums
Projektā plānota spiedvada Lielupe - Daugavgrīva rekonstrukcija, notekūdeņu novadīšanas procesa nodrošināšanai un vides risku mazināšanai potenciālo avāriju gadījumā (2024. gada laikā plānota būvprojekta izstrāde spiedvada rekonstrukcijai, ar sekojošu būvdarbu fāzi 2025. - 2027. gadā).
</t>
    </r>
    <r>
      <rPr>
        <u/>
        <sz val="8.5"/>
        <rFont val="Tahoma"/>
        <family val="2"/>
        <charset val="186"/>
      </rPr>
      <t>2025. gadā:</t>
    </r>
    <r>
      <rPr>
        <sz val="8.5"/>
        <rFont val="Tahoma"/>
        <family val="2"/>
        <charset val="186"/>
      </rPr>
      <t xml:space="preserve">
Gada sākumā plānots veikt iepirkumu, noslēgt apvienoto būvniecības (projektēšana un būvdarbi) līgumu un uzsākt spiedvada rekonstrukciju.</t>
    </r>
  </si>
  <si>
    <r>
      <rPr>
        <u/>
        <sz val="8.5"/>
        <rFont val="Tahoma"/>
        <family val="2"/>
        <charset val="186"/>
      </rPr>
      <t>2025. gadā:</t>
    </r>
    <r>
      <rPr>
        <sz val="8.5"/>
        <rFont val="Tahoma"/>
        <family val="2"/>
        <charset val="186"/>
      </rPr>
      <t xml:space="preserve">
plānots veikt ēku siltināšanas pasākumus un īstenot projektu pilnā apjomā, sasniedzot projektā izvirzītos mērķus un rezultatīvos rādītājus.
Aktivitātes tiek īstenotas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SIA “Jūrmalas ūdens” apstiprinātā projekta “Ēku siltināšana Promenādes ielā 1a, Jūrmalā” ietvaros. Kompleksi ēku siltināšanas pasākumi trīs SIA "Jūrmalas ūdens" ēkām Promenādes ielā 1a, Jūrmalā (birojs, garāža un avārijas dienesta ēka), kas tiek izmantotas ūdenssaimniecības pakalpojumu nodrošināšanai Jūrmalas valstspilsētā.
Saite uz Jūrmalas domes 2024. gada 25. jūlija lēmumu Nr. 361 https://dokumenti.jurmala.lv/docs/m24/l/m240361.htm</t>
    </r>
  </si>
  <si>
    <r>
      <rPr>
        <u/>
        <sz val="8.5"/>
        <rFont val="Tahoma"/>
        <family val="2"/>
        <charset val="186"/>
      </rPr>
      <t>2025. gadā:</t>
    </r>
    <r>
      <rPr>
        <sz val="8.5"/>
        <rFont val="Tahoma"/>
        <family val="2"/>
        <charset val="186"/>
      </rPr>
      <t xml:space="preserve">
Plānots veikt ēkas siltināšanas pasākumus un īstenot projektu pilnā apjomā, sasniedzot projektā izvirzītos mērķus un rezultatīvos rādītājus.
Aktivitātes tiek īstenotas Eiropas Savienības Atveseļošanas un noturības mehānisma plāna reformu un investīciju virziena 1.2. “Energoefektivitātes uzlabošana” 1.2.1.3.i. investīcijas “Pašvaldību ēku un infrastruktūras uzlabošana, veicinot pāreju uz atjaunojamo energoresursu tehnoloģiju izmantošanu un uzlabojot energoefektivitāti” SIA “Jūrmalas ūdens” apstiprinātā projekta “Biroja siltināšana Nometņu ielā 5a, Jūrmalā” ietvaros. Kompleksi ēkas siltināšanas pasākumi SIA "Jūrmalas ūdens" biroja - laboratorijas ēkai Nometņu ielā 5a, Jūrmalā, kas tiek izmantota ūdenssaimniecības pakalpojumu nodrošināšanai Jūrmalas valstspilsētā.
Saite uz Jūrmalas domes 2024. gada 25. jūlija lēmumu Nr. 362 https://dokumenti.jurmala.lv/docs/m24/l/m240362.htm</t>
    </r>
  </si>
  <si>
    <r>
      <t xml:space="preserve">JVA Attīstības pārvaldes Infrastruktūras investīciju projektu nodaļa </t>
    </r>
    <r>
      <rPr>
        <sz val="8.5"/>
        <rFont val="Tahoma"/>
        <family val="2"/>
        <charset val="186"/>
      </rPr>
      <t xml:space="preserve"> JVA Īpašumu pārvaldes Pašvaldības īpašumu tehniskās uzturēšanas nodaļa</t>
    </r>
  </si>
  <si>
    <r>
      <t>JVA Attīstības pārvaldes Infrastruktūras investīciju projektu nodaļa</t>
    </r>
    <r>
      <rPr>
        <sz val="8.5"/>
        <rFont val="Tahoma"/>
        <family val="2"/>
        <charset val="186"/>
      </rPr>
      <t xml:space="preserve"> Jūrmalas Pašvaldības īpašumu pārvaldīšanas centrs</t>
    </r>
  </si>
  <si>
    <r>
      <t xml:space="preserve">JVA Attīstības pārvaldes Infrastruktūras
investīciju projektu nodaļa </t>
    </r>
    <r>
      <rPr>
        <sz val="8.5"/>
        <rFont val="Tahoma"/>
        <family val="2"/>
        <charset val="186"/>
      </rPr>
      <t xml:space="preserve"> Jūrmalas Pašvaldības īpašumu pārvaldīšanas centrs</t>
    </r>
  </si>
  <si>
    <t>Jūrmalas Izglītības pārvalde,
Pašvaldības īpašumu pārvaldīšanas centrs,
visas JPII
Jūrmalas valstspilsētas administrācija: 
Īpašumu pārvaldes Pašvaldības īpašumu nodaļa</t>
  </si>
  <si>
    <t>Jūrmalas Izglītības pārvalde,
Pašvaldības īpašumu pārvaldīšanas centrs,
visas Jūrmalas pamatskolas un vidusskolas (t.sk. ģimnāzija)
Jūrmalas valstspilsētas administrācija: Īpašumu pārvaldes Pašvaldības īpašumu nodaļa</t>
  </si>
  <si>
    <t>Jūrmalas Jaundubultu pamatskolas stadiona atjaunošana
(pabeigts)</t>
  </si>
  <si>
    <t>PABEIGTS 2024. gadā
Atjaunots stadions (tajā skaitā mākslīgā zāliena seguma futbollaukums 60x40 m, sintētiskā seguma skrejceliņš, multifunkcionāls spēļu laukums, pludmales volejbola laukums, tāllēkšanas bedre, vingrošanas laukums, treneru telpa un inventāra noliktava, apgaismojums, bruģēti celiņi).
Būvdarbi tiks pabeigti 2024. gada nogalē, kad tiks precizētas/ noteiktas faktiskās projekta īstenošanas izmaksas.</t>
  </si>
  <si>
    <t>Jūrmalas Mežmalas pamatskolas āra sporta stadiona atjaunošana
(pabeigts)</t>
  </si>
  <si>
    <t>PABEIGTS 2024. gadā
Atjaunots stadions (tajā skaitā mākslīgā zāliena futbollaukums 60x40 m, sintētiskā seguma skrejceliņš, multifunkcionāls spēļu laukums, pludmales volejbola laukums, tāllēkšanas bedre, vingrošanas laukums, treneru telpa un inventāra noliktava, apgaismojums, bruģēti celiņi).
Būvdarbi pabeigti un objekts ekspluatācijā pieņemts 2024. gada 2. septembrī. Projekta īstenošanās faktiskās izmaksas 1 210,20 tūkst. EUR, no tām pašvaldības finansējums 134,35 tūkst. EUR un valsts budžeta aizdevuma finansējums 1 075,85 tūkst. EUR.</t>
  </si>
  <si>
    <r>
      <t xml:space="preserve">Veikta skolas ēkas pārbūve un infrastruktūras pilnveide, radot pilnībā modernizētu un ergonomisku mācību vidi. Izveidots metodiskais centrs.
</t>
    </r>
    <r>
      <rPr>
        <u/>
        <sz val="8.5"/>
        <rFont val="Tahoma"/>
        <family val="2"/>
        <charset val="186"/>
      </rPr>
      <t>2024.gadā:</t>
    </r>
    <r>
      <rPr>
        <sz val="8.5"/>
        <rFont val="Tahoma"/>
        <family val="2"/>
        <charset val="186"/>
      </rPr>
      <t xml:space="preserve">
Projekta īstenošana pabeigta.
Atbilstoši Jūrmalas domes 2024. gada 30. maija lēmumam Nr. 244, objekta faktisko izmaksu kopsumma ir 6 340,27 tūkst. EUR, no tās pašvaldības finansējums 1 262,48 tūkst. EUR, Eiropas Savienības un valsts budžeta finansējums 5 077,79 tūkst. EUR.</t>
    </r>
  </si>
  <si>
    <r>
      <t>Veikta Jūrmalas Aspazijas pamatskolas (no 2021. gada 15. jūnija) skolas ēkas pārbūve un sporta zāles piebūves izbūve, realizējot būvprojektu “Lielupes pamatskolas pārbūves un sporta zāles piebūve”.</t>
    </r>
    <r>
      <rPr>
        <strike/>
        <sz val="8.5"/>
        <rFont val="Tahoma"/>
        <family val="2"/>
        <charset val="186"/>
      </rPr>
      <t xml:space="preserve"> 2021.gadā ir uzsākti būvdarbi, kurus plānots pabeigt 2024.gadā.
2024.gadā:
Jūrmalas Aspazijas pamatskolas pārbūves pabeigšana.
Mēbeļu iepirkums - 2milj.EUR. - iekļauts 2024.gadā kā cits finansējums - indikatīvi nepieciešamais.</t>
    </r>
    <r>
      <rPr>
        <sz val="8.5"/>
        <rFont val="Tahoma"/>
        <family val="2"/>
        <charset val="186"/>
      </rPr>
      <t xml:space="preserve">
</t>
    </r>
    <r>
      <rPr>
        <u/>
        <sz val="8.5"/>
        <rFont val="Tahoma"/>
        <family val="2"/>
        <charset val="186"/>
      </rPr>
      <t>2024.gadā:</t>
    </r>
    <r>
      <rPr>
        <sz val="8.5"/>
        <rFont val="Tahoma"/>
        <family val="2"/>
        <charset val="186"/>
      </rPr>
      <t xml:space="preserve">
Būvdarbi pabeigti un objekts ekspluatācijā pieņemts 2024. gada 21. augustā. Būvdarbu faktiskās kopējās izmaksas 16 656,33 tūkst. EUR, t.sk. pašvaldības finansējums 3 425,57 tūkst. EUR un valsts budžeta aizdevuma finansējums 13 230,76 tūks. EUR.</t>
    </r>
  </si>
  <si>
    <t>Izveidots funkcionāls savienojums starp Pumpuru vidusskolas ēkām, izbūvējot gājēju ietves.
Plānots starptautiska projekta ietvaros identificēt satiksmes drošības uzlabošanas iespējas Poruka prospektā, kas savieno izglītības iestādes.
(Sasaiste ar IP projektu 23.Ē1)</t>
  </si>
  <si>
    <r>
      <rPr>
        <u/>
        <sz val="8.5"/>
        <rFont val="Tahoma"/>
        <family val="2"/>
        <charset val="186"/>
      </rPr>
      <t>2025. gadā:</t>
    </r>
    <r>
      <rPr>
        <sz val="8.5"/>
        <rFont val="Tahoma"/>
        <family val="2"/>
        <charset val="186"/>
      </rPr>
      <t xml:space="preserve">
Sporta nama "Taurenītis" telpu pārbūves projektēšanas izmaksas.</t>
    </r>
  </si>
  <si>
    <r>
      <t xml:space="preserve">Atjaunota Bērnu un jauniešu interešu centra fasāde, iekštelpas. Veikti labiekārtošanas darbi.
BJIC atjaunošanas darbi Zemgales 4 un Lielupes 21, pieslēgšanās ūdensapgādei un kanalizācijai.
</t>
    </r>
    <r>
      <rPr>
        <u/>
        <sz val="8.5"/>
        <rFont val="Tahoma"/>
        <family val="2"/>
        <charset val="186"/>
      </rPr>
      <t>2025. gadā:</t>
    </r>
    <r>
      <rPr>
        <sz val="8.5"/>
        <rFont val="Tahoma"/>
        <family val="2"/>
        <charset val="186"/>
      </rPr>
      <t xml:space="preserve">
Remontdarbi - apkures katla nomaiņa Bērnu un jauniešu centram Zemgales ielā 4.</t>
    </r>
  </si>
  <si>
    <r>
      <t xml:space="preserve">Atbilstoši ikgadējiem nepieciešamajiem darbiem iestādes pārziņā esošajās ēkās.
</t>
    </r>
    <r>
      <rPr>
        <u/>
        <sz val="8.5"/>
        <rFont val="Tahoma"/>
        <family val="2"/>
        <charset val="186"/>
      </rPr>
      <t xml:space="preserve">2025. gadā: </t>
    </r>
    <r>
      <rPr>
        <sz val="8.5"/>
        <rFont val="Tahoma"/>
        <family val="2"/>
        <charset val="186"/>
      </rPr>
      <t xml:space="preserve">
Remontdarbi - karstā ūdens mezgla daļēja atjaunošana Jomas 35, Raiņa 110.</t>
    </r>
  </si>
  <si>
    <t>Jūrmalas Kultūras centrs,
Pašvaldības īpašumu pārvaldīšanas centrs
Jūrmalas valstspilsētas administrācija:
Kultūras nodaļa</t>
  </si>
  <si>
    <r>
      <rPr>
        <u/>
        <sz val="8.5"/>
        <rFont val="Tahoma"/>
        <family val="2"/>
        <charset val="186"/>
      </rPr>
      <t>2025.gadā:</t>
    </r>
    <r>
      <rPr>
        <sz val="8.5"/>
        <rFont val="Tahoma"/>
        <family val="2"/>
        <charset val="186"/>
      </rPr>
      <t xml:space="preserve">
Autoruzraudzība Jūrmalas muzeja esošas ēkas pārbūves 1. kārta, Tirgoņu ielā 29, Jūrmala, LV-2016.</t>
    </r>
  </si>
  <si>
    <t>Jūrmalas muzejs,
Pašvaldības īpašumu pārvaldīšanas centrs
Jūrmalas valstspilsētas administrācija:
Kultūras nodaļa</t>
  </si>
  <si>
    <t>Infrastruktūras pilnveide sabiedrībā balstītu sociālo pakalpojumu sniegšanai personām ar garīga rakstura traucējumiem (ITI SAM 9.3.1.)
(pabeigts)</t>
  </si>
  <si>
    <t>PABEIGTS 2024. gadā
Paplašināts Dienas aprūpes centrā Dūņu ceļā 2 pieejamo sociālo pakalpojumu klāsts, veicot telpu pārbūvi, atjaunošanu un aprīkošanu un nodrošinot pakalpojumu pieejamību 34 personām ar garīga rakstura traucējumiem.
Projekta īstenošana pabeigta. Atbilstoši Jūrmalas domes 2024. gada 25. jūlija lēmumam Nr. 379, objekta faktisko izmaksu kopsumma ir 1163,20 tūkst. EUR, no tās pašvaldības finansējums 706,10 tūkst. EUR, Eiropas Savienības un valsts budžeta finansējums 457,10 tūkst. EUR.</t>
  </si>
  <si>
    <t>Infrastruktūras pieejamība 34 personām</t>
  </si>
  <si>
    <t>Jaunu grupu dzīvokļu izveide sabiedrībā balstītu sociālo pakalpojumu sniegšanai personām ar garīga rakstura traucējumiem (ITI SAM 9.3.1.)
(pabeigts)</t>
  </si>
  <si>
    <t>PABEIGTS 2024. gadā
Izveidots jauns grupu dzīvoklis 8 personām ar garīga rakstura traucējumiem Hercoga Jēkaba ielā 4. 
Projekta īstenošana pabeigta. Atbilstoši Jūrmalas domes 2024. gada 25. jūlija lēmumam Nr. 379, objekta faktisko izmaksu kopsumma ir 1161,29 tūkst. EUR, no tās pašvaldības finansējums 200,07 tūkst. EUR, Eiropas Savienības un valsts budžeta finansējums 961,22 tūkst. EUR.</t>
  </si>
  <si>
    <t>Grupu dzīvoklis 8 personām (reģistrētas 9 personas)</t>
  </si>
  <si>
    <r>
      <rPr>
        <u/>
        <sz val="8.5"/>
        <rFont val="Tahoma"/>
        <family val="2"/>
        <charset val="186"/>
      </rPr>
      <t>2025. gadā:</t>
    </r>
    <r>
      <rPr>
        <sz val="8.5"/>
        <rFont val="Tahoma"/>
        <family val="2"/>
        <charset val="186"/>
      </rPr>
      <t xml:space="preserve">
1. Korpusa K-1 (B korpuss) pārbūve (1327 tūkst. EUR);
2. Korpusa K-1 (B korpuss) telpu aprīkošana ar jaunu inventāru, mēbelēm un tehniku (344 tūkst. EUR);
3. Korpusa K-1 (B korpuss) pārbūves būvuzraudzība (1000 EUR).
Atbilstoši PSIA “Veselības un sociālās aprūpes centrs “Sloka”” vidēja termiņa darbības stratēģijai 2023.–2025. gadam).</t>
    </r>
  </si>
  <si>
    <r>
      <t>Izbūvēts pansionāts (ģimeniskai videi) ar 100 vietām (35 m</t>
    </r>
    <r>
      <rPr>
        <vertAlign val="superscript"/>
        <sz val="8.5"/>
        <rFont val="Tahoma"/>
        <family val="2"/>
        <charset val="186"/>
      </rPr>
      <t xml:space="preserve">2 </t>
    </r>
    <r>
      <rPr>
        <sz val="8.5"/>
        <rFont val="Tahoma"/>
        <family val="2"/>
        <charset val="186"/>
      </rPr>
      <t xml:space="preserve">uz 1 personu), tajā skaitā ēdināšanas bloks, kā arī iegādāts aprīkojums un tehnika. (atbilstoši PSIA “Veselības un sociālās aprūpes centrs “Sloka”” vidēja termiņa darbības stratēģijai 2023.–2025. gadam)
</t>
    </r>
    <r>
      <rPr>
        <u/>
        <sz val="8.5"/>
        <rFont val="Tahoma"/>
        <family val="2"/>
        <charset val="186"/>
      </rPr>
      <t>2026. gadā:</t>
    </r>
    <r>
      <rPr>
        <sz val="8.5"/>
        <rFont val="Tahoma"/>
        <family val="2"/>
        <charset val="186"/>
      </rPr>
      <t xml:space="preserve">
Plānots uzsākt būvniecību (būvniecības pabeigšana ir ieplānota 2028. gadā).</t>
    </r>
  </si>
  <si>
    <r>
      <rPr>
        <u/>
        <sz val="8.5"/>
        <rFont val="Tahoma"/>
        <family val="2"/>
        <charset val="186"/>
      </rPr>
      <t>2025 .gadā:</t>
    </r>
    <r>
      <rPr>
        <sz val="8.5"/>
        <rFont val="Tahoma"/>
        <family val="2"/>
        <charset val="186"/>
      </rPr>
      <t xml:space="preserve"> 
Lāzerterapijas iekārta, mikroviļņu terapijas iekārta, amplipulss, bērnu reflaktometrs, veikts pirmā stāva un otrā stāva gaiteņu remonts, uzlabota infrastruktūra – arhīva telpa, administrācijas telpa, iegādātas mēbeles, ventilācijas sistēmas izbūve (piešķirts CFLA finansējums).
</t>
    </r>
    <r>
      <rPr>
        <u/>
        <sz val="8.5"/>
        <rFont val="Tahoma"/>
        <family val="2"/>
        <charset val="186"/>
      </rPr>
      <t xml:space="preserve">2026.gadā: </t>
    </r>
    <r>
      <rPr>
        <sz val="8.5"/>
        <rFont val="Tahoma"/>
        <family val="2"/>
        <charset val="186"/>
      </rPr>
      <t xml:space="preserve">
Ķirurģisko operāciju galds operāciju telpā, kušete ar elektrisko vadību, ultraskaņas tīrītājs, triecienviļņu terapijas iekārta,  manikīra pedikīra aparāts, sterilizācijas iepakošanas ierīce
</t>
    </r>
    <r>
      <rPr>
        <u/>
        <sz val="8.5"/>
        <rFont val="Tahoma"/>
        <family val="2"/>
        <charset val="186"/>
      </rPr>
      <t>2027.-2029. gadā:</t>
    </r>
    <r>
      <rPr>
        <sz val="8.5"/>
        <rFont val="Tahoma"/>
        <family val="2"/>
        <charset val="186"/>
      </rPr>
      <t xml:space="preserve"> 
Skābekļa koncentrators, LOR iekārta.
(Atbilstoši PSIA “Kauguru Veselības centrs” vidēja termiņa darbības stratēģijai 2023.–2025. gadam).</t>
    </r>
  </si>
  <si>
    <r>
      <rPr>
        <u/>
        <sz val="8.5"/>
        <rFont val="Tahoma"/>
        <family val="2"/>
        <charset val="186"/>
      </rPr>
      <t xml:space="preserve">2025. gadā: </t>
    </r>
    <r>
      <rPr>
        <sz val="8.5"/>
        <rFont val="Tahoma"/>
        <family val="2"/>
        <charset val="186"/>
      </rPr>
      <t xml:space="preserve">
1) Jumta renovācija piecstāvu korpusam - nepieciešama jumta renovācija, jo ledus, sniega kušanas laikā tiek applūdinātas 5. stāva telpas (54 450 EUR);
2) Renovētas Slimnīcas B korpusa pagrabstāva telpas (50 000 EUR);
3) Dažādas medicīnas iekārtas, mēbeles, datorpreces, virtuves iekārtas - medicīnas pakalpojumu sniegšanas kvalitātes uzlabošana (160 000 EUR).
Atbilstoši SIA “Jūrmalas slimnīca” vidēja termiņa darbības stratēģijai 2023.–2025. gadam.
Ēku energoefektivitātes palielināšanai pieejams ES fondu finansējums.</t>
    </r>
  </si>
  <si>
    <r>
      <t xml:space="preserve">Uzlabota Slimnīcas apkalpes zonā dzīvojošo iedzīvotāju veselības aprūpes pakalpojumu pieejamība pakalpojumiem uzņemšanā un ambulatorajā daļā, tai skaitā arī sociālās, teritoriālās atstumtības un nabadzības riskam pakļautajiem iedzīvotājiem.
Ikviens Slimnīcas pacients saņem savām vajadzībām nepieciešamo ārstēšanu savlaicīgi  ar atbilstošu tehnoloģisko nodrošinājumu aprīkotās telpās un atbilstošā kvalitātē, kas vienlaikus sekmēt ekonomiskos ieguvumus attiecībā uz pacientu ārstēšanu nākotnē (samazinās ielaistu, savlaicīgi nediagnosticētu saslimšanu skaits).
</t>
    </r>
    <r>
      <rPr>
        <u/>
        <sz val="8.5"/>
        <rFont val="Tahoma"/>
        <family val="2"/>
        <charset val="186"/>
      </rPr>
      <t>2025. gadā:</t>
    </r>
    <r>
      <rPr>
        <sz val="8.5"/>
        <rFont val="Tahoma"/>
        <family val="2"/>
        <charset val="186"/>
      </rPr>
      <t xml:space="preserve">
-tehniskā projekta izstrāde (52 146 EUR);
-vides piekļūstamības eksperta pakalpojumi (3200 EUR);
-informācijas stends (484 EUR).
ES finansējums+valsts finansējums: 49 605 EUR;
Jūrmalas slimnīcas finansējums: 6225 EUR.</t>
    </r>
  </si>
  <si>
    <r>
      <t>JVA Attīstības pārvaldes Infrastruktūras
investīciju projektu nodaļa</t>
    </r>
    <r>
      <rPr>
        <sz val="8.5"/>
        <rFont val="Tahoma"/>
        <family val="2"/>
        <charset val="186"/>
      </rPr>
      <t xml:space="preserve"> Jūrmalas Izglītības pārvaldes Sporta un labbūtības nodaļa</t>
    </r>
  </si>
  <si>
    <r>
      <t xml:space="preserve">Pārbūvētas/ atjaunotas glābšanas stacijas. Uzstādītas mobilās glābšanas stacijas.
</t>
    </r>
    <r>
      <rPr>
        <u/>
        <sz val="8.5"/>
        <rFont val="Tahoma"/>
        <family val="2"/>
        <charset val="186"/>
      </rPr>
      <t>2025.gadā:</t>
    </r>
    <r>
      <rPr>
        <sz val="8.5"/>
        <rFont val="Tahoma"/>
        <family val="2"/>
        <charset val="186"/>
      </rPr>
      <t xml:space="preserve">
Glābšanas stacijas ēkas pārbūves projekta dokumentācijas izstrāde un būvdarbu realizācija (GS Bulduri).</t>
    </r>
  </si>
  <si>
    <t>JVA Īpašumu pārvaldes Pašvaldības īpašumu tehniskās uzturēšanas nodaļa</t>
  </si>
  <si>
    <t>Jūrmalas Labklājības pārvaldes Dzīvokļu nodaļa</t>
  </si>
  <si>
    <t>Pārbūvēta pašvaldības dzīvojamā māja, nodrošināti atjaunoti 64 dzīvokļi, t.sk. jaunajiem pedagogiem utt.</t>
  </si>
  <si>
    <r>
      <rPr>
        <u/>
        <sz val="8.5"/>
        <rFont val="Tahoma"/>
        <family val="2"/>
        <charset val="186"/>
      </rPr>
      <t>2025.gadā:</t>
    </r>
    <r>
      <rPr>
        <sz val="8.5"/>
        <rFont val="Tahoma"/>
        <family val="2"/>
        <charset val="186"/>
      </rPr>
      <t xml:space="preserve">
-Būvdarbi un būvuzraudzība veloceliņa seguma atjaunošanai gar dzelzceļu no Jūrmalas administratīvās teritorijas līdz Priedaines dzelzceļa stacijai, un tās ietvaros veicamā autoruzraudzība - Rubika celiņš (202 091 EUR);
-Būvuzraudzība veloceliņa gar Lielo ielu no Priedaines stacijas līdz Babītes ielai, ieskaitot dzelzceļa pārbatuktuvi Babītes ielā (545 061 EUR).
Plānots pieteikt dalību Eiropas Savienības kohēzijas politikas programmas 2021.–2027. gadam 2.3.1. specifiskā atbalsta mērķa "Veicināt ilgtspējīgu daudzveidu mobilitāti pilsētās" 2.3.1.2. pasākumā "Multimodāls sabiedriskā transporta tīkls" ar projekta pieteikumu "Veloceliņa seguma atjaunošana gar dzelzceļu no Jūrmalas administratīvās teritorijas līdz Priedaines dzelzceļa stacijai". Kopējās indikatīvās projekta izmaksas 679 100,32 EUR.</t>
    </r>
  </si>
  <si>
    <r>
      <rPr>
        <u/>
        <sz val="8.5"/>
        <rFont val="Tahoma"/>
        <family val="2"/>
        <charset val="186"/>
      </rPr>
      <t>2025.gadā:</t>
    </r>
    <r>
      <rPr>
        <sz val="8.5"/>
        <rFont val="Tahoma"/>
        <family val="2"/>
        <charset val="186"/>
      </rPr>
      <t xml:space="preserve">
-Būvdarbi un būvuzraudzība gājēju pārejas mezgla pārbūve Tallinas ielas un Rūpniecības ielas krustojumā (70 398 EUR);
-Seguma atjaunošana Meža prospekts no Madonas ielas līdz 5. līnijas (jūras puse) ~1130 m (25 000 EUR);
-Seguma atjaunošana Meža prospekts no Vienības prospekta līdz Paula Stradiņa ielai (jūras puse) ~1150m (74 375 EUR);
-Seguma atjaunošana Bulduru prospekts no 11. līnijas līdz 13. līnijai (jūras puse) ~300m (45 000 EUR);
-Projektēšana Tukuma ielas gājēju celiņa no dzelzceļa pārbrauktuves līdz A10 izbūvei (3000 EUR);
-Seguma atjaunošana Rēzeknes pulka iela no Bauskas ielas līdz Aizputes ielas 138m (56 925 EUR).</t>
    </r>
  </si>
  <si>
    <r>
      <rPr>
        <u/>
        <sz val="8.5"/>
        <rFont val="Tahoma"/>
        <family val="2"/>
        <charset val="186"/>
      </rPr>
      <t>2025. gadā:</t>
    </r>
    <r>
      <rPr>
        <sz val="8.5"/>
        <rFont val="Tahoma"/>
        <family val="2"/>
        <charset val="186"/>
      </rPr>
      <t xml:space="preserve">
Paredzētās ikgadējās izmaksas grantēto ielu uzturēšanai.
Asfaltēšana plānota, ja būs pieejams finansējums pēc uzturēšanas darbu veikšanas.
(Sasaiste ar IP projektiem 20.P1 un 21.P1)</t>
    </r>
  </si>
  <si>
    <r>
      <rPr>
        <u/>
        <sz val="8.5"/>
        <rFont val="Tahoma"/>
        <family val="2"/>
        <charset val="186"/>
      </rPr>
      <t>2025.gadā:</t>
    </r>
    <r>
      <rPr>
        <sz val="8.5"/>
        <rFont val="Tahoma"/>
        <family val="2"/>
        <charset val="186"/>
      </rPr>
      <t xml:space="preserve">
-Seguma atjaunošana Edinburgas prospekts no 2. līnijas līdz 6. līnijai ~480m (191 373 EUR);
-Autoruzraudzība, būvuzraudzība un būvdarbi Piestātnes ielas seguma atjaunošana posmā no kāpām līdz Edinburgas prospektam, atjaunota LKT sistēma (625 837 EUR);
-Projektēšana Kāpu ielas pārbūve, no Dārzu ielas līdz Skautu ielai (61 247 EUR);
-Projektēšana Pils ielas pārbūve (15 000 EUR).</t>
    </r>
  </si>
  <si>
    <r>
      <rPr>
        <u/>
        <sz val="8.5"/>
        <rFont val="Tahoma"/>
        <family val="2"/>
        <charset val="186"/>
      </rPr>
      <t>2025.gadā:</t>
    </r>
    <r>
      <rPr>
        <sz val="8.5"/>
        <rFont val="Tahoma"/>
        <family val="2"/>
        <charset val="186"/>
      </rPr>
      <t xml:space="preserve">
-Autoruzraudzība, būvdarbi un būvuzraudzība - autostāvvietu paplašināšana un seguma atjaunošana pie daudzīvokļu namiem Nometņu ielā 11 un Nometņu ielā 7 (462 884 EUR);
-Autoruzraudzība, būvdarbi un būvuzraudzība - autostāvvietu paplašināšana un seguma atjaunošana pie daudzīvokļu namiem Skolas ielā 28 un Skolas ielā 32a, pie JPII "Bitīte" (346 088 EUR);
-Būvdarbi un būvuzraudzība - stāvvietas izbūve Engures ielas iekškvartālā pie daudzdzīvokļu dzīvojamajiem namiem Engures ielā 7, 8, 9, 10 (86 654 EUR).</t>
    </r>
  </si>
  <si>
    <r>
      <t xml:space="preserve">Jaunu ielu izbūve notiek atbilstoši Ceļu fonda izlietošanas programmai (trīs gadu periodā).
</t>
    </r>
    <r>
      <rPr>
        <u/>
        <sz val="8.5"/>
        <rFont val="Tahoma"/>
        <family val="2"/>
        <charset val="186"/>
      </rPr>
      <t>2025.gadā:</t>
    </r>
    <r>
      <rPr>
        <sz val="8.5"/>
        <rFont val="Tahoma"/>
        <family val="2"/>
        <charset val="186"/>
      </rPr>
      <t xml:space="preserve">
-Būvdarbi: Lapotnes iela neizbūvētais posms no Litenes ielas līdz Laidzes ielai ~390m (115 883 EUR).</t>
    </r>
  </si>
  <si>
    <r>
      <rPr>
        <u/>
        <sz val="8.5"/>
        <rFont val="Tahoma"/>
        <family val="2"/>
        <charset val="186"/>
      </rPr>
      <t>2025.gadā:</t>
    </r>
    <r>
      <rPr>
        <sz val="8.5"/>
        <rFont val="Tahoma"/>
        <family val="2"/>
        <charset val="186"/>
      </rPr>
      <t xml:space="preserve">
-Projektēšana un būvprojekta ekspertīze: Lielupes autotilta atjaunošana, Lielupē (30 000 EUR);
-Projektēšana un būvprojekta ekspertīze: Priedaines pārvada atjaunošana, Lielupē (32 271 EUR);
-Projektēšana un autoruzraudzība: divu gājēju tiltiņu Tūristu ielā 17, Jūrmalā pārbūve un restaurācija (3872 EUR).
Tilta pār Vecsloceni pārbūve, Dzirnavu ielā - autoruzraudzība, būvdarbi un būvuzraudzība (423 045 EUR).
Saite uz Jūrmalas domes 2024. gada 29. augusta lēmumu Nr. 440 https://dokumenti.jurmala.lv/docs/m24/l/m240440.htm</t>
    </r>
  </si>
  <si>
    <t>Pārbūvēta pilsētas maģistrālā iela/ pārvads
Pārbūvēti gājēju celiņi, veloceliņi un izveidotas autostāvvietas (82 vieglām automašīnām un 12 autobusiem).</t>
  </si>
  <si>
    <r>
      <t xml:space="preserve">Nomainīti satiksmes vadības kontrolieri, iestatīti “zaļie viļņi”, sinhronizēti luksofori, izveidoti regulējami krustojumi, t.sk.gājēju pārejas, u.c.
</t>
    </r>
    <r>
      <rPr>
        <u/>
        <sz val="8.5"/>
        <rFont val="Tahoma"/>
        <family val="2"/>
        <charset val="186"/>
      </rPr>
      <t>2025. gadā:</t>
    </r>
    <r>
      <rPr>
        <sz val="8.5"/>
        <rFont val="Tahoma"/>
        <family val="2"/>
        <charset val="186"/>
      </rPr>
      <t xml:space="preserve">
-Būvdarbi un būvuzraudzība: Luksoforu objektu izbūve Dubultu prospekta, Strēlnieku prospekta un Upes ielas krustojumā (207 927 EUR);
-Būvdarbi un būvuzraudzība: Luksoforu objekta izbūvei Kronvalda ielās un Strēlnieku prospekta krustojumā (92 955 EUR);
-Autoruzraudzība, būvdarbi un būvuzraudzība: Gājēju pārejas pār dzelzceļu izbūve Atbalss ielā sadarbībā ar Latvijas dzelzceļu (159 588 EUR);
-Autoruzraudzība, būvdarbi un būvuzraudzība: Gājēju pārejas pār dzelzceļu izbūve Turaidas ielā, sadarbībā ar Latvijas dzelzceļu (60 951 EUR).
Luksoforu rekonstrukcija (SIA "Jūrmalas gaisma"):
</t>
    </r>
    <r>
      <rPr>
        <u/>
        <sz val="8.5"/>
        <rFont val="Tahoma"/>
        <family val="2"/>
        <charset val="186"/>
      </rPr>
      <t xml:space="preserve">2025. gadā: </t>
    </r>
    <r>
      <rPr>
        <sz val="8.5"/>
        <rFont val="Tahoma"/>
        <family val="2"/>
        <charset val="186"/>
      </rPr>
      <t xml:space="preserve">
1) Luksoforu objekta rekonstrukcija Jomas un Ērgļu ielu krustojumā;
2) Luksoforu objekta rekonstrukcija Lienes un Turaidas krustojums;
3) Luksoforu objekta rekonstrukcija Rīgas un Kr.Barona ielu krustojumā.
</t>
    </r>
    <r>
      <rPr>
        <u/>
        <sz val="8.5"/>
        <rFont val="Tahoma"/>
        <family val="2"/>
        <charset val="186"/>
      </rPr>
      <t>2026. gadā:</t>
    </r>
    <r>
      <rPr>
        <sz val="8.5"/>
        <rFont val="Tahoma"/>
        <family val="2"/>
        <charset val="186"/>
      </rPr>
      <t xml:space="preserve">
1) Luksoforu objekta rekonstrukcija Nometņu un Raiņa krustojums;
2) Luksoforu objekta rekonstrukcija Skolas ielā 3 pie Slokas pamatskolas;
3) Luksoforu objekta rekonstrukcija Meža pr un Vienības pr krustojums;
4) Luksoforu objekta rekonstrukcija Skolas un Kauņas krustojums.
</t>
    </r>
    <r>
      <rPr>
        <u/>
        <sz val="8.5"/>
        <rFont val="Tahoma"/>
        <family val="2"/>
        <charset val="186"/>
      </rPr>
      <t xml:space="preserve">2027. gadā: </t>
    </r>
    <r>
      <rPr>
        <sz val="8.5"/>
        <rFont val="Tahoma"/>
        <family val="2"/>
        <charset val="186"/>
      </rPr>
      <t xml:space="preserve">
1) Luksoforu objekta rekonstrukcija Asaru pr. pie Skautu ielas;
2) Luksoforu objekta rekonstrukcija Slokas 68, Rehabilitācijas centrs.
</t>
    </r>
    <r>
      <rPr>
        <u/>
        <sz val="8.5"/>
        <rFont val="Tahoma"/>
        <family val="2"/>
        <charset val="186"/>
      </rPr>
      <t>2028.-2029. gadā</t>
    </r>
    <r>
      <rPr>
        <sz val="8.5"/>
        <rFont val="Tahoma"/>
        <family val="2"/>
        <charset val="186"/>
      </rPr>
      <t xml:space="preserve"> Luksoforu objekta rekonstrukcija 
Nometņu un Skolas ielu krustojums.</t>
    </r>
  </si>
  <si>
    <r>
      <rPr>
        <u/>
        <sz val="8.5"/>
        <rFont val="Tahoma"/>
        <family val="2"/>
        <charset val="186"/>
      </rPr>
      <t>2025. gadā veikta:</t>
    </r>
    <r>
      <rPr>
        <sz val="8.5"/>
        <rFont val="Tahoma"/>
        <family val="2"/>
        <charset val="186"/>
      </rPr>
      <t xml:space="preserve">
1) atjaunošana Dubultu prospekts (Kļavu iela - Dārzu iela), 2800m.
</t>
    </r>
    <r>
      <rPr>
        <u/>
        <sz val="8.5"/>
        <rFont val="Tahoma"/>
        <family val="2"/>
        <charset val="186"/>
      </rPr>
      <t>2027. gadā veikta:</t>
    </r>
    <r>
      <rPr>
        <sz val="8.5"/>
        <rFont val="Tahoma"/>
        <family val="2"/>
        <charset val="186"/>
      </rPr>
      <t xml:space="preserve">
1) projektēšana Omnibusa iela (Jomas iela - Jūras iela), 270m;
2) projektēšana Kaudzīšu iela (Jomas iela - Jūras iela), 260m.
</t>
    </r>
    <r>
      <rPr>
        <u/>
        <sz val="8.5"/>
        <rFont val="Tahoma"/>
        <family val="2"/>
        <charset val="186"/>
      </rPr>
      <t xml:space="preserve">2028. - 2029. gadā veikta: </t>
    </r>
    <r>
      <rPr>
        <sz val="8.5"/>
        <rFont val="Tahoma"/>
        <family val="2"/>
        <charset val="186"/>
      </rPr>
      <t xml:space="preserve">
1) turpinās Omnibusa iela (Jomas iela - Jūras iela), 270m;
2) turpinās Kaudzīšu iela (Jomas iela - Jūras iela), 260m;
3) Ātrā iela (Jomas iela - Jūras iela), 270m;
4) Ventspils šoseja (Talsu šos. - Satiksmes iela), 2900m;
5) Dzintaru prospekts (Turaidas iela - K.Barona iela), 1800m. </t>
    </r>
  </si>
  <si>
    <r>
      <t xml:space="preserve">Apgaismotas pilsētā līdz šim neapgaismotās ielas.
</t>
    </r>
    <r>
      <rPr>
        <u/>
        <sz val="8.5"/>
        <rFont val="Tahoma"/>
        <family val="2"/>
        <charset val="186"/>
      </rPr>
      <t>2025. gadā:</t>
    </r>
    <r>
      <rPr>
        <sz val="8.5"/>
        <rFont val="Tahoma"/>
        <family val="2"/>
        <charset val="186"/>
      </rPr>
      <t xml:space="preserve">
Ielu apgaismojuma ierīkošana Noras ielā (95 m).
</t>
    </r>
    <r>
      <rPr>
        <u/>
        <sz val="8.5"/>
        <rFont val="Tahoma"/>
        <family val="2"/>
        <charset val="186"/>
      </rPr>
      <t>2026. gadā veikta:</t>
    </r>
    <r>
      <rPr>
        <sz val="8.5"/>
        <rFont val="Tahoma"/>
        <family val="2"/>
        <charset val="186"/>
      </rPr>
      <t xml:space="preserve">
1) Turpinājums Noras ielā (95 m);
2) Izbūve Vikingu ielā no Lāču ielas līdz Matrožu ielai, 1300 m.
</t>
    </r>
    <r>
      <rPr>
        <u/>
        <sz val="8.5"/>
        <rFont val="Tahoma"/>
        <family val="2"/>
        <charset val="186"/>
      </rPr>
      <t>2027. gadā veikta:</t>
    </r>
    <r>
      <rPr>
        <sz val="8.5"/>
        <rFont val="Tahoma"/>
        <family val="2"/>
        <charset val="186"/>
      </rPr>
      <t xml:space="preserve">
1) Projektēšana Upmalas iela no Spilvas ielas līdz Vāveru ielai, 1000 m.
2) Izbūve Zivju iela no Daugavpils ielas līdz Dzirnavu ielai, 500 m.</t>
    </r>
    <r>
      <rPr>
        <u/>
        <sz val="8.5"/>
        <color rgb="FFFF0000"/>
        <rFont val="Tahoma"/>
        <family val="2"/>
        <charset val="186"/>
      </rPr>
      <t/>
    </r>
  </si>
  <si>
    <r>
      <rPr>
        <u/>
        <sz val="8.5"/>
        <rFont val="Tahoma"/>
        <family val="2"/>
        <charset val="186"/>
      </rPr>
      <t>2025.gadā:</t>
    </r>
    <r>
      <rPr>
        <sz val="8.5"/>
        <rFont val="Tahoma"/>
        <family val="2"/>
        <charset val="186"/>
      </rPr>
      <t xml:space="preserve">
Plānota īstenošanas noslēgšana.
Visas aktivitātes veiktas 2024. gadā - veikta energoefektivitātes prasībām neatbilstošo gaismekļu nomaiņa (286 gab.) uz gaismekļiem ar gaismu izstarojošo diožu tehnoloģiju (LED gaismekļiem), kas aprīkoti arī ar apgaismojuma līmeņa regulēšanas iespējām, kā rezultātā samazinot oglekļa dioksīda emisijas vismaz 18,82423 tonnas CO2 /gadā.
Aktivitātes tiek īstenotas Emisijas kvotu izsolīšanas instrumenta (EKII) aktivitātes “Siltumnīcefekta gāzu emisiju samazināšana pašvaldību publisko teritoriju apgaismojuma infrastruktūra” projekta “Siltumnīcefekta gāzu emisiju samazināšana Jūrmalas valstspilsētas pašvaldības publisko teritoriju apgaismojuma infrastruktūrā” ietvaros.
Saite uz Jūrmalas domes 2023. gada 30. marta lēmumu Nr.111 https://dokumenti.jurmala.lv/docs/m23/l/m230111_m.htm</t>
    </r>
  </si>
  <si>
    <r>
      <rPr>
        <u/>
        <sz val="8.5"/>
        <rFont val="Tahoma"/>
        <family val="2"/>
        <charset val="186"/>
      </rPr>
      <t>2025. gadā plānots:</t>
    </r>
    <r>
      <rPr>
        <sz val="8.5"/>
        <rFont val="Tahoma"/>
        <family val="2"/>
        <charset val="186"/>
      </rPr>
      <t xml:space="preserve">
-veikt satiksmes drošības zonas pie Jūrmalas valstspilsētas Pumpuru vidusskolas Lielupes ielā 21 un Kronvalda ielā 8;
-Izstrādāt tehnisko dokumentāciju, lai pilnveidotu satiksmes infrastruktūru un izveidotu drošības zonu pie Lielupes ielas 21 un Kronvalda ielas 8, t.sk. poruka prospektā.
Aktivitātes tiek īstenotas Apvārsnis Eiropa 2021-2027 “Iekļaujošas, drošas, pieejamas un ilgtspējīgas pilsētas mobilitātes projektēšana” projekta “Inovatīvi mobilitātes risinājumi zaļai un drošai pilsētvidei” ietvaros partnerībā ar vadošo partneri Hamburgas senātu (Senate of the Free and Hanseatic city of Hamburg).
Saite uz 2023. gada 27. aprīļa lēmumu Nr. 160 https://dokumenti.jurmala.lv/docs/m23/l/m230160.htm
(Sasaiste ar IP projektu 28.I2)</t>
    </r>
  </si>
  <si>
    <r>
      <t xml:space="preserve">Pamatojoties uz Jūrmalas domes 2024. gada 24. aprīļa lēmumu Nr. 196, 2024. gada 26. aprīlī projekta Nr. 5.6.2.0/19/I/012 īstenošana ir izbeigta. 2024. gadā īstenots Daudzfunkcionāla dabas tūrisma centra izbūves būvdarbu pabeigšanai nepieciešamais būvdarbu un būvuzraudzības iepirkums. Būvdarbu pabeigšanas izmaksu kopsumma 16 094,34 tūkst. EUR.
</t>
    </r>
    <r>
      <rPr>
        <u/>
        <sz val="8.5"/>
        <rFont val="Tahoma"/>
        <family val="2"/>
        <charset val="186"/>
      </rPr>
      <t>2025.-2026.gadā:</t>
    </r>
    <r>
      <rPr>
        <sz val="8.5"/>
        <rFont val="Tahoma"/>
        <family val="2"/>
        <charset val="186"/>
      </rPr>
      <t xml:space="preserve">
Būvdarbu izpildi plānots veikt 18 mēnešu laikā, no 2025. gada maija līdz 2026. gada oktobrim.
</t>
    </r>
    <r>
      <rPr>
        <i/>
        <sz val="8.5"/>
        <rFont val="Tahoma"/>
        <family val="2"/>
        <charset val="186"/>
      </rPr>
      <t>Budžeta sistēmā nosaukums "Daudzfunkcionāla dabas tūrisma centra jaunbūve un meža parka labiekārtojums Ķemeros (ITI SAM 5.6.2.)"</t>
    </r>
  </si>
  <si>
    <t>SIA “Jūrmalas gaisma”, 
SIA "Jūrmalas ūdens",
Jūrmalas valstspilsētas administrācija: Attīstības pārvaldes Inženierbūvju nodaļa,
Attīstības pārvaldes Stratēģiskās plānošanas nodaļa, 
Attīstības pārvaldes Tūrisma un uzņēmējdarbības attīstības nodaļa,
Īpašumu pārvaldes Pilsētsaimniecības nodaļa,
Pilsētplānošanas pārvalde,
Audita un kapitāldaļu pārvaldības nodaļas Kapitāldaļu pārvaldīšanas daļa</t>
  </si>
  <si>
    <r>
      <rPr>
        <u/>
        <sz val="8.5"/>
        <rFont val="Tahoma"/>
        <family val="2"/>
        <charset val="186"/>
      </rPr>
      <t xml:space="preserve">2025.gadā:
</t>
    </r>
    <r>
      <rPr>
        <sz val="8.5"/>
        <rFont val="Tahoma"/>
        <family val="2"/>
        <charset val="186"/>
      </rPr>
      <t>1. kārtas būvdarbiem - būvprojekta izsdrāde (22 990 EUR).
2. kārtas īstenošana:
- Futbola laukuma pārbūves darbi (699 069 EUR);
- Apgaismojuma elektromontāžas darbi (600 000 EUR);
- Apgaismes prožektori (499 966 EUR);
- Būvuzraudzība sintetiskā futbola laukuma pārbūves darbiem (8712 EUR);
- Autoruzraudzība sintetiskā futbola laukuma pārbūves darbiem (3630 EUR).
Saite uz Jūrmalas domes 2021. gada 16. decembra lēmumu Nr. 637 https://dokumenti.jurmala.lv/docs/l21/l/l210637_m.htm</t>
    </r>
  </si>
  <si>
    <r>
      <t xml:space="preserve">Jūrmalas valstspilsētas pašvaldības administratīvo ēku infrastruktūras pilnveides pasākumi tiek atspoguļoti, veicot precizējumus Investīciju plānā.
</t>
    </r>
    <r>
      <rPr>
        <u/>
        <sz val="8.5"/>
        <rFont val="Tahoma"/>
        <family val="2"/>
        <charset val="186"/>
      </rPr>
      <t>2025. gadā:</t>
    </r>
    <r>
      <rPr>
        <sz val="8.5"/>
        <rFont val="Tahoma"/>
        <family val="2"/>
        <charset val="186"/>
      </rPr>
      <t xml:space="preserve">
Telpu pārbūve un piemērošana Majoros Pašvaldības īpašumu pārvaldības centra biroja vajadzībām/ projekta izstrāde, saskaņošana BIS sistēmā.</t>
    </r>
  </si>
  <si>
    <t>Jūrmalas Pašvaldības īpašumu pārvaldīšanas centrs
Jūrmalas valstspilsētas administrācija:  Īpašumu pārvaldes Saimniecības nodaļa</t>
  </si>
  <si>
    <t>JVA Attīstības pārvaldes Mobilitātes nodaļa</t>
  </si>
  <si>
    <r>
      <rPr>
        <u/>
        <sz val="8.5"/>
        <rFont val="Tahoma"/>
        <family val="2"/>
        <charset val="186"/>
      </rPr>
      <t>2025. gadā:</t>
    </r>
    <r>
      <rPr>
        <sz val="8.5"/>
        <rFont val="Tahoma"/>
        <family val="2"/>
        <charset val="186"/>
      </rPr>
      <t xml:space="preserve">
Lēmumu par projekta apstiprināšanu vai noraidīšanu plānots saņemt nākamā gada sākumā. Gadījumā, ja projekts tiks apstiprināts, 2025. gadā plānota projekta īstenošanas līguma slēgšana un projekta uzsākšana. Primāri veicamās darbības - jāizveido projekta īstenošanas grupa un jānosaka katrai no iesaistītajām pusēm veicamie darbi, to apjoms un sadarbības modelis, pēc šī posma noslēgšanās, jau iespējams uzsākt projekta darbību uzsākšanu, t.i., veikt tīkla kritisko posmu izvērtējumu un tam nepieciešamā aprīkojuma un ārpakalpojumu iepirkumus sekmīgu rezultātu sasniegšanai.
Aktivitātes plānotas un pieteikums iesniegts 2024. gada 14. oktobrī Kohēzijas politikas pilsētvides dimensijas 2021. – 2027. gadā aktivitātes “Eiropas Pilsētiniciatīvas” atklātā projektu pieteikumu konkursā ar projekta pieteikumu “Integrēta inženiertīklu stratēģiskā plānošana pilsētas mērogā” (Automated Planning of Integrated, City – Scale, Multi – Asset Management Strategies – MultiMan). Projekts digitālā plānošanas rīka izstrādei Jūrmalas administratīvās teritorijas robežās, veicinot sasvstarpēji koordinētu rakšanas darbu plānošanu un krīzes vadību, sadarbojoties dažādām inženiertīklu kapitālsabiedrībām, kā arī pašvaldības struktūrvienībām, pamatotu un izsvērtu lēmumu pieņemšanai.
Saite uz Jūrmalas domes 26. septembra lēmumu Nr. 484 
https://dokumenti.jurmala.lv/docs/m24/l/m240484.htm</t>
    </r>
  </si>
  <si>
    <t>Daudzfunkcionāla dabas tūrisma centra un saimniecības ēkas izbūve</t>
  </si>
  <si>
    <t>Jūrmalas valstspilsētas administrācija: Īpašumu pārvaldes Pilsētsaimniecības nodaļa</t>
  </si>
  <si>
    <r>
      <rPr>
        <u/>
        <sz val="8.5"/>
        <rFont val="Tahoma"/>
        <family val="2"/>
        <charset val="186"/>
      </rPr>
      <t>2025. gadā:</t>
    </r>
    <r>
      <rPr>
        <sz val="8.5"/>
        <rFont val="Tahoma"/>
        <family val="2"/>
        <charset val="186"/>
      </rPr>
      <t xml:space="preserve">
Novecojušo siltumtrašu posmu nomaiņa (siltumtrašu rekonstrukcija) - Kauguri; Dubulti.
Siltuma zudumu samazināšana, MWh/ normatīvo grādu dienas (vidēji 825 MWh uz rekonstruētajiem posmiem ~7527 m), avārijas risku mazināšana.</t>
    </r>
  </si>
  <si>
    <r>
      <t xml:space="preserve">Ir uzstādītas attālinātās vadības un vizualizācijas sistēmas katlumājās. Optimizēts šķeldas katlu darbības režīms, palielināts AER īpatsvars.
</t>
    </r>
    <r>
      <rPr>
        <u/>
        <sz val="8.5"/>
        <rFont val="Tahoma"/>
        <family val="2"/>
        <charset val="186"/>
      </rPr>
      <t>2025. gadā:</t>
    </r>
    <r>
      <rPr>
        <sz val="8.5"/>
        <rFont val="Tahoma"/>
        <family val="2"/>
        <charset val="186"/>
      </rPr>
      <t xml:space="preserve">
1) Katlu māju attālināta vadība pieslēgšana pie esošās tālvadības sistēmas (SCADA), saimnieciskās darbības efektivizācija, ikdienas procesu optimizēšana (6000 EUR);
2) CO2 samazinājums, izmaksu samazinājums, AER īpatsvara palielinājums, sadarbība ar institūcijām, kuras darbojas AER un bez izmešu tehnoloģiju izpētes jomā (15 000 EUR);
3) Šķeldas katlu darbības režīmu optimizācija, AER īpatsvara palielināšana (50 000 EUR);
4) Lietderības koeficienta paaugstināšana, siltuma ražošanas nodrošināšana atbilstoši MK noteikumiem. 92% pēc zemākā sadegšanas siltuma (10 100 EUR).</t>
    </r>
  </si>
  <si>
    <t>Iegādāti pamatlīdzekļi kapitālsabiedrības saimnieciskās darbības nodrošināšanai:
1) ūdensvada un kanalizācijas tīklu pārbūve,
2) kanalizācijas pārsūknēšanas staciju pārbūve,
3) automašīnu iegāde,
4) biroja tehnikas iegāde,
5) nepieciešamo iekārtu iegāde
2025.gadā plānots:
1) Kanalizācijas pašteces kolektoru atjaunošana (250-300 m);
2) Ūdensvada sadales aku rekonstrukcija (20 gab.);
3) Kanalizācijas spiedvada renovācija (900 m);
4) Jaunu kanalizācijas tīklu izveide (65 mājsaimniecības);
5) Kanalizācijas sūkņu staciju rekonstrukcija (2024. g. uzsākta un 2025. gadā plānots turpināt Upes ielas un Vikingu ielas kanalizācijas sūkņu staciju rekonstrukciju);
6) Ūdenstorņu rekonstrukcija (2024. g. uzsākta un 2025. gadā plānots turpināt Kauguru ūdenstorņa rekonstrukciju);
7) Pārējie ieguldījumi, iegādāti pamatlīdzekļi kapitālsabiedrības saimnieciskās darbības nodrošināšanai (t.sk. Jūrmalas ūdens autoparka atjaunošana - Hidrodinamiskā mašīna, kravas automašīna).</t>
  </si>
  <si>
    <t>Jūrmalas valstspilsētas administrācija: Pilsētplānošanas pārvalde, 
Attīstības pārvaldes Mobilitātes nodaļa</t>
  </si>
  <si>
    <t>10.P2</t>
  </si>
  <si>
    <t>Jūrmalas valstspilsētas pašvaldības pielāgošanās klimata pārmaiņām</t>
  </si>
  <si>
    <t>P2.6.2.</t>
  </si>
  <si>
    <t>pārbūvēta/ atjaunota meliorācijas sistēma Jūrmalas valstspilsētas pašvaldības vairākās apkaimēs (Kaugurciems, Vaivari, Asari, Melluži u.c.)</t>
  </si>
  <si>
    <t>Jūrmalas valstspilsētas administrācija: 
Attīstības pārvaldes Stratēģiskās plānošanas nodaļa</t>
  </si>
  <si>
    <t>Pārbūvēta/ atjaunota meliorācijas sistēma Jūrmalas valstspilsētas pašvaldības vairākās apkaimēs (Kaugurciems, Vaivari, Asari, Melluži u.c.) un uzlabota lietusūdens savākšanas sistēmu kapacitāte un kvalitāte Majoros un Dzintaros.
Aktivitātes plānotas Eiropas Savienības kohēzijas politikas programmas 2021.–2027. gadam 2.1.3. specifiskā atbalsta mērķa “Veicināt pielāgošanos klimata pārmaiņām, risku novēršanu un noturību pret katastrofām” 2.1.3.1. pasākuma “Pašvaldību pielāgošanās klimata pārmaiņām” atklātā projektu iesniegumu konkursā ar projekta iesniegumu “Jūrmalas valstspilsētas pašvaldības pielāgošanās klimata pārmaiņām” ietvaros.
Pieteikums sagatavots, iesniegts un saņemts CFLA 2025. gada 26. februāra lēmums Nr. 39-2-10/1194, apstiprināt projekta iesniegumu ar nosacījumu.
(sasaiste ar IP projektu 7.P2)
Saite uz Jūrmalas domes 2024. gada 24. oktobra lēmumu Nr. 548 https://dokumenti.jurmala.lv/docs/m24/l/m240548.htm</t>
  </si>
  <si>
    <t>2025. gadā:
1. Teritorijas labiekārtošana (Ezeru ielas peldvietas pieejamības uzlabošana);
2. Autoruzraudzība, būvuzraudzība un būvprojekta izstrāde.
Aktivitātes tiek īstenotas INTERREG Igaunijas - Latvijas pārrobežu sadarbības programmas 2021. – 2027. gadam projekta “Ūdens tūrisma aktivitāšu pieejamības veicināšana/ Riverways II” ietvaros partnerībā ar projekta vadošo partneri – Kurzemes plānošanas reģionu. ir plānots veikt Ezeru ielas peldvietas infrastruktūras atjaunošanu un labiekārtošanu – atjaunot piknika vietas, pārģērbšanās kabīnes, informatīvo stendu,  uzlabot pieejamību pontonam (laivu piestātnei), izveidot pielāgotu makšķerēšanas vietu uz pontona, informatīvās norādes, uzstādīt glābšanas riņki un tā stendu.
Saite uz Jūrmalas domes 2024. gada 25. jūlija lēmumu Nr. 381 https://dokumenti.jurmala.lv/docs/m24/l/m240381_m.htm
(Sasaiste ar IP projektiem 21.P1 un 3.Ē1)</t>
  </si>
  <si>
    <t>Seguma remonts, atjaunošana publiskās vietās un pašvaldības teritorijās tiek plānota atbilstoši Ceļu fonda izlietošanas programmai.</t>
  </si>
  <si>
    <t>2.S4</t>
  </si>
  <si>
    <t>S4.4.1.</t>
  </si>
  <si>
    <t>Jūrmalas valstspilsētas administrācija: Attīstības pārvaldes Stratēģiskās plānošanas nodaļa</t>
  </si>
  <si>
    <t>Civilās aizsardzības patvertņu izveide</t>
  </si>
  <si>
    <t>JVA Īpašumu pārvaldes Saimnieciskā nodrošinājuma nodaļa</t>
  </si>
  <si>
    <r>
      <t xml:space="preserve">Pielāgotas un aprīkotas civilās aizsardzības patvertnes.
</t>
    </r>
    <r>
      <rPr>
        <u/>
        <sz val="8.5"/>
        <rFont val="Tahoma"/>
        <family val="2"/>
        <charset val="186"/>
      </rPr>
      <t>2025. gadā:</t>
    </r>
    <r>
      <rPr>
        <sz val="8.5"/>
        <rFont val="Tahoma"/>
        <family val="2"/>
        <charset val="186"/>
      </rPr>
      <t xml:space="preserve">
Aktivitātes plānotas 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5.1.1.9. pasākuma "Objektu (patvertņu) pielāgošana un aprīkošana civilās aizsardzības mērķiem" ietvaros. Pieejamais finansējuma apmērs Jūrmalas valstspilsētai - 506 233 EUR.
Prioritāri pielāgojamo un aprīkojamo objektu saraksts:
Raiņa iela 55; Tērbatas iela 42; Tērbatas iela 1; Jomas iela 17; Lēdurgas iela 27; Kļavu iela 29/31; Rīgas iela 3; Raiņa iela 53; Rēzeknes pulka iela 28; Dzirnavu iela 59; Straumes iela 1A; Jomas iela 1/5; Plūdu iela 4A.</t>
    </r>
  </si>
  <si>
    <t>13 pielāgotas un aprīkotas civilās aizsardzības patvertnes</t>
  </si>
  <si>
    <r>
      <rPr>
        <u/>
        <sz val="8.5"/>
        <rFont val="Tahoma"/>
        <family val="2"/>
        <charset val="186"/>
      </rPr>
      <t>2025. gadā:</t>
    </r>
    <r>
      <rPr>
        <sz val="8.5"/>
        <rFont val="Tahoma"/>
        <family val="2"/>
        <charset val="186"/>
      </rPr>
      <t xml:space="preserve">
-lietus ūdens kanalizācijas sūkņu staciju pārbūve - paredzēta otra sūkņa nomaiņa Tallinas ielā 28 (remontēt esošo nav iespējams), pašas būves remonts. Paredzēta arī viena sūkņa nomaiņa Meža LKSS, vētras laikā tika konstatētas problēmas ar vienu no sūkņiem (130 000 EUR);
-meliorācijas sistēmas izbūve - E.Dārziņa ielā 15A un Katedrāles ielas pieguļošajā teritorijā (13 000 EUR).</t>
    </r>
  </si>
  <si>
    <t>EJZAF pasākuma Nr. U31421 “Sabiedrības virzītas vietējās attīstības stratēģiju īstenošana” pieteiktā projekta ietvaros ir plānots veicināt Lielupes piekrastes teritorijas saglabāšanu, attīstīšanu un ilgtspējīgu izmantošanu, nomainot Ezeru ielas grants segumu uz cieto segumu posmā no Ģertrūdes prospekta līdz Lielupes peldvietai “Ezeru ielas peldvieta”, izbūvējot stāvlaukumu un ielas apgaismojuma līniju ar LED gaismekļiem, nodrošinot cilvēku plūsmas organizēšanu šajā teritorijā, piekrastes infrastruktūras sakārtošanu un pieejamības uzlabošanu.
Saņemta Lauku atbalsta dienesta 2025. gada 27. februāra vēstule Nr. 08.25.001554 par projekta iesnieguma apstiprināšanu un EJZAF finansējuma piešķiršanu 270 tūkst. EUR apmērā.
(Sasaiste ar IP projektiem 20.P1 un 3.Ē1)</t>
  </si>
  <si>
    <r>
      <rPr>
        <u/>
        <sz val="8.5"/>
        <rFont val="Tahoma"/>
        <family val="2"/>
        <charset val="186"/>
      </rPr>
      <t xml:space="preserve">2025. gadā:
</t>
    </r>
    <r>
      <rPr>
        <sz val="8.5"/>
        <rFont val="Tahoma"/>
        <family val="2"/>
        <charset val="186"/>
      </rPr>
      <t>JPII remontdarbi:
-PII “Saulīte” telpu atjaunošanas darbi Rēzeknes pulka ielā 28;
-PII "Katrīna" iekštelpu remontdarbi;
-PII "Lācītis" siltummezgla daļēja aukstā ūdensvada pārbūve pagrabstāvā, savienošanai ar esošo sistēmu;
-Karstā ūdensmezgla daļēja atjaunošana Tērbatas iela 1, Plūdu 4.</t>
    </r>
  </si>
  <si>
    <r>
      <rPr>
        <u/>
        <sz val="8.5"/>
        <rFont val="Tahoma"/>
        <family val="2"/>
        <charset val="186"/>
      </rPr>
      <t>2025. gadā:</t>
    </r>
    <r>
      <rPr>
        <strike/>
        <sz val="8.5"/>
        <rFont val="Tahoma"/>
        <family val="2"/>
        <charset val="186"/>
      </rPr>
      <t xml:space="preserve">
</t>
    </r>
    <r>
      <rPr>
        <sz val="8.5"/>
        <rFont val="Tahoma"/>
        <family val="2"/>
        <charset val="186"/>
      </rPr>
      <t>Atbilstoši Jūrmalas domes 2024. gada 22. februāra lēmumam Nr. 37 2024. - 2025. gadā tiek veikta Luda Bērziņa pamatskolas izveides būvprojekta izstrāde. Būvprojekta izstrādes un ekspertīzes izmaksas 306,83 tūkst. EUR. Būvdarbi plānoti 2026. - 2028. gadā. Indikatīvās būvdarbu izmaksas 5 987,94 tūkst. EUR.
Saite uz Jūrmalas domes 2024. gada 22. februāra lēmumu Nr. 37 https://dokumenti.jurmala.lv/docs/m24/l/m240037.htm</t>
    </r>
  </si>
  <si>
    <r>
      <rPr>
        <u/>
        <sz val="8.5"/>
        <rFont val="Tahoma"/>
        <family val="2"/>
        <charset val="186"/>
      </rPr>
      <t>2025.gadā:</t>
    </r>
    <r>
      <rPr>
        <sz val="8.5"/>
        <rFont val="Tahoma"/>
        <family val="2"/>
        <charset val="186"/>
      </rPr>
      <t xml:space="preserve">
2024. gadā veikti demontāžas darbi. 2025. gadā tiks veikti būvdarbi/ labiekārtota sporta zāle:
-pārbūvēta ventilācijas un apkures sistēma;
-atjaunots zāles grīdas segums;
-pārbūvēts apgaismojum;
-elektrība, vājstrāva;
-veikts zāles, ģērbtuvju un balkona kosmētiskais remonts.
Plānots pabeigt būvdarbus 2025. gada 2. ceturksnī.
Saite uz Jūrmalas domes 2024. gada 30. maija lēmumu Nr.222 https://dokumenti.jurmala.lv/docs/m24/l/m240222_m.htm</t>
    </r>
  </si>
  <si>
    <r>
      <t xml:space="preserve">Telpu atjaunošanas darbi, siltummezgla atjaunošanas remontdarbi - Jaundubultu pamatskolā, Kauguru vidusskolā, Mežmalas vidusskolā, Majoru viduskolā, Ķemeru pamatskolā, Jūrmalas Valsts ģimnāzijā, Jūrmalas Pumpuru vidusskola.
</t>
    </r>
    <r>
      <rPr>
        <u/>
        <sz val="8.5"/>
        <rFont val="Tahoma"/>
        <family val="2"/>
        <charset val="186"/>
      </rPr>
      <t>2025. gadā:</t>
    </r>
    <r>
      <rPr>
        <sz val="8.5"/>
        <rFont val="Tahoma"/>
        <family val="2"/>
        <charset val="186"/>
      </rPr>
      <t xml:space="preserve">
Remontdarbi:
-garderobes atjaunošanas darbu veikšana, Pumpuru vidusskolas ēkai Kronvalda ielā 8;
-karstā ūdens mezgla daļēja atjaunošana Kauguru vidusskolā Lēdurgas ielā 27 un Mežmalas pamatskolā Rūpniecības ielā 13;
-virtuves telpas ventilācijas sistēmas remontdarbi Kauguru vidusskolā, Raiņa ielā 118;
-balss izziņošanas sistēmas remontdarbiem Raiņa ielā 118.
</t>
    </r>
  </si>
  <si>
    <t>Ikgadējie nepieciešamie atjaunošanas darbi. Saraksts tiek precizēts ar kārtējo Investīciju plānu.
Jūrmalas valstspilsētas pašvaldības īpašumā esošo dzīvokļu remonta darbi - dzīvojamās ēkas pamatu siltināšanas darbi Kr. Barona ielā 23A, Raiņa ielā 62 bojāto logu aizšūšana, VUGD prasību izpilde Nometņu ielā 2A, remonta darbi sociālajos dzīvokļos Nometņu ielā 2A-423, Skolas ielā 44-11, Nometņu ielā 2A-419.</t>
  </si>
  <si>
    <r>
      <t xml:space="preserve">Pārbūvēts Dzintaru dzelzceļa pārvads. 
</t>
    </r>
    <r>
      <rPr>
        <u/>
        <sz val="8.5"/>
        <rFont val="Tahoma"/>
        <family val="2"/>
        <charset val="186"/>
      </rPr>
      <t xml:space="preserve">2025. gadā:
</t>
    </r>
    <r>
      <rPr>
        <sz val="8.5"/>
        <rFont val="Tahoma"/>
        <family val="2"/>
        <charset val="186"/>
      </rPr>
      <t>Būvdarbi:
-upes puses brauktuves seguma pārbūves darbi;
-apgaismojuma balstu atjaunošana;
-lietus ūdens novadsistēmas atjaunošana;
-jaunu drošības barjeru uzstādīšana.
Gada beigās plānota būvdarbu pabeigšana, atverot satiksmi abos braukšanas virzienos. 
Saite uz Jūrmalas domes 2023. gada 25. maija lēmumu Nr. 228:
https://dokumenti.jurmala.lv/docs/m23/l/m230228_m.htm</t>
    </r>
  </si>
  <si>
    <t>Ķemeru meža parka pārbūve (EJZAF līdzfinansēts projekts) un divu gājēju tiltiņu pār Vēršupīti pārbūve</t>
  </si>
  <si>
    <r>
      <t xml:space="preserve">Jūrmalas domes 2024. gada 24. aprīļa lēmums Nr. 196, 2024. gada 26. aprīlī projekta Nr. 5.5.1.0/19/I/004 īstenošana ir izbeigta. 2024. gadā īstenots Ķemeru meža parka pārbūves būvdarbu pabeigšanai nepieciešamais būvdarbu un būvuzraudzības iepirkums, paredzot veikt SIA “Lauder Architects” 2019. gadā izstrādātā būvprojekta 1. kārtas būvdarbus un 2 valsts nozīmes arhitektūras pieminekļu – gājēju tiltiņu pār Vēršupīti pārbūvi. Būvdarbu pabeigšanas izmaksu kopsumma 813,57 tūkst. EUR.
</t>
    </r>
    <r>
      <rPr>
        <u/>
        <sz val="8.5"/>
        <rFont val="Tahoma"/>
        <family val="2"/>
        <charset val="186"/>
      </rPr>
      <t>2025. gadā:</t>
    </r>
    <r>
      <rPr>
        <sz val="8.5"/>
        <rFont val="Tahoma"/>
        <family val="2"/>
        <charset val="186"/>
      </rPr>
      <t xml:space="preserve">
Būvuzraudzība, autoruzraudzība un būvdarbi:
-labiekārtojuma būvdarbi;
-tiltiņu Nr.1 un Nr.2 būvdarbi (plānots pabeigt oktobrī).
Aktivitātes plānots veikt Eiropas Jūrlietu, zivsaimniecības un akvakultūras fonda pasākuma Nr. U31421 “Sabiedrības virzītas vietējās attīstības stratēģiju īstenošana” 3. mērķa “Līdzsvarotas un ilgtspējīgas piekrastes teritorijas attīstība” 3. rīcībā “Vides resursu līdzsvarota izmantošana un piekrastes dabas vērtību saglabāšana” (EJZAF 300 000 EUR un valsts budžeta aizdevuma finansējums).
Saņemts Lauku atbalsta dienesta 2025. gada 27. februāra lēmums Nr.08.25.001561 par projekta iesnieguma apstiprināšanu un būvprojekta realizācijai piešķirts EJZAF finansējums 270 tūkst. EUR.
Saite uz Jūrmalas domes 2024. gada 28. novembra lēmumu Nr. 608: https://dokumenti.jurmala.lv/docs/m24/l/m240608.htm
Saite uz Jūrmalas domes 2025. gada 27. februāra lēmumu Nr. 64:
https://dokumenti.jurmala.lv/docs/m25/l/m250064.htm
</t>
    </r>
    <r>
      <rPr>
        <i/>
        <sz val="8.5"/>
        <rFont val="Tahoma"/>
        <family val="2"/>
        <charset val="186"/>
      </rPr>
      <t>Budžeta sistēmā iepriekšējais nosaukums "Daudzfunkcionāla dabas tūrisma centra jaunbūve un meža parka labiekārtojums Ķemeros".</t>
    </r>
  </si>
  <si>
    <t xml:space="preserve">2. pielikums
Jūrmalas domes
2025. gada 29. maija lēmumam Nr. 242
(protokols Nr. 7, 53. punkts)
3. pielikums 2. pielikumam Jūrmalas domes                                                                                                                                                                                           
2022. gada 15. septembra lēmumam Nr. 409
(Protokols Nr. 14, 3. punkts)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</si>
</sst>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b/>
      <sz val="14"/>
      <name val="Tahoma"/>
      <family val="2"/>
      <charset val="186"/>
    </font>
    <font>
      <b/>
      <sz val="8.5"/>
      <name val="Tahoma"/>
      <family val="2"/>
      <charset val="186"/>
    </font>
    <font>
      <sz val="8.5"/>
      <name val="Tahoma"/>
      <family val="2"/>
      <charset val="186"/>
    </font>
    <font>
      <vertAlign val="subscript"/>
      <sz val="8.5"/>
      <name val="Tahoma"/>
      <family val="2"/>
      <charset val="186"/>
    </font>
    <font>
      <strike/>
      <sz val="8.5"/>
      <name val="Tahoma"/>
      <family val="2"/>
      <charset val="186"/>
    </font>
    <font>
      <vertAlign val="superscript"/>
      <sz val="8.5"/>
      <name val="Tahoma"/>
      <family val="2"/>
      <charset val="186"/>
    </font>
    <font>
      <sz val="10"/>
      <name val="Arial"/>
      <family val="2"/>
      <charset val="186"/>
    </font>
    <font>
      <i/>
      <sz val="8.5"/>
      <name val="Tahoma"/>
      <family val="2"/>
      <charset val="186"/>
    </font>
    <font>
      <u/>
      <sz val="8.5"/>
      <name val="Tahoma"/>
      <family val="2"/>
      <charset val="186"/>
    </font>
    <font>
      <u/>
      <sz val="8.5"/>
      <color rgb="FFFF0000"/>
      <name val="Tahoma"/>
      <family val="2"/>
      <charset val="186"/>
    </font>
    <font>
      <i/>
      <sz val="8.5"/>
      <color rgb="FFFF0000"/>
      <name val="Tahoma"/>
      <family val="2"/>
      <charset val="186"/>
    </font>
    <font>
      <sz val="11"/>
      <color rgb="FFFF0000"/>
      <name val="Tahoma"/>
      <family val="2"/>
      <charset val="186"/>
    </font>
    <font>
      <i/>
      <sz val="8.5"/>
      <color rgb="FFFF0000"/>
      <name val="Tahoma"/>
      <family val="2"/>
      <charset val="238"/>
    </font>
  </fonts>
  <fills count="32">
    <fill>
      <patternFill patternType="none"/>
    </fill>
    <fill>
      <patternFill patternType="gray125"/>
    </fill>
    <fill>
      <patternFill patternType="solid">
        <fgColor rgb="FF94D621"/>
      </patternFill>
    </fill>
    <fill>
      <patternFill patternType="solid">
        <fgColor rgb="FFEDEDED"/>
      </patternFill>
    </fill>
    <fill>
      <patternFill patternType="solid">
        <fgColor rgb="FFEFF9DE"/>
      </patternFill>
    </fill>
    <fill>
      <patternFill patternType="solid">
        <fgColor rgb="FFDCDDDE"/>
      </patternFill>
    </fill>
    <fill>
      <patternFill patternType="solid">
        <fgColor rgb="FFFEF9D9"/>
      </patternFill>
    </fill>
    <fill>
      <patternFill patternType="solid">
        <fgColor rgb="FF5F76FF"/>
      </patternFill>
    </fill>
    <fill>
      <patternFill patternType="solid">
        <fgColor rgb="FFEFF1FF"/>
      </patternFill>
    </fill>
    <fill>
      <patternFill patternType="solid">
        <fgColor rgb="FFECE9FB"/>
      </patternFill>
    </fill>
    <fill>
      <patternFill patternType="solid">
        <fgColor rgb="FF97D5FF"/>
      </patternFill>
    </fill>
    <fill>
      <patternFill patternType="solid">
        <fgColor rgb="FFE0F3FF"/>
      </patternFill>
    </fill>
    <fill>
      <patternFill patternType="solid">
        <fgColor rgb="FFE5F5FF"/>
      </patternFill>
    </fill>
    <fill>
      <patternFill patternType="solid">
        <fgColor rgb="FFFF7E94"/>
      </patternFill>
    </fill>
    <fill>
      <patternFill patternType="solid">
        <fgColor rgb="FFFFECEF"/>
      </patternFill>
    </fill>
    <fill>
      <patternFill patternType="solid">
        <fgColor rgb="FFFFF2F4"/>
      </patternFill>
    </fill>
    <fill>
      <patternFill patternType="solid">
        <fgColor rgb="FFF7F3EE"/>
      </patternFill>
    </fill>
    <fill>
      <patternFill patternType="solid">
        <fgColor rgb="FFAF8551"/>
        <bgColor indexed="64"/>
      </patternFill>
    </fill>
    <fill>
      <patternFill patternType="solid">
        <fgColor rgb="FFF7F3EE"/>
        <bgColor indexed="64"/>
      </patternFill>
    </fill>
    <fill>
      <patternFill patternType="solid">
        <fgColor rgb="FFFEF9D9"/>
        <bgColor indexed="64"/>
      </patternFill>
    </fill>
    <fill>
      <patternFill patternType="solid">
        <fgColor rgb="FFFBD900"/>
        <bgColor indexed="64"/>
      </patternFill>
    </fill>
    <fill>
      <patternFill patternType="solid">
        <fgColor rgb="FFEFF1FF"/>
        <bgColor indexed="64"/>
      </patternFill>
    </fill>
    <fill>
      <patternFill patternType="solid">
        <fgColor rgb="FF7D6EE5"/>
        <bgColor indexed="64"/>
      </patternFill>
    </fill>
    <fill>
      <patternFill patternType="solid">
        <fgColor rgb="FFECE9FB"/>
        <bgColor indexed="64"/>
      </patternFill>
    </fill>
    <fill>
      <patternFill patternType="solid">
        <fgColor rgb="FFEFF9DE"/>
        <bgColor indexed="64"/>
      </patternFill>
    </fill>
    <fill>
      <patternFill patternType="solid">
        <fgColor theme="9" tint="0.39997558519241921"/>
        <bgColor indexed="64"/>
      </patternFill>
    </fill>
    <fill>
      <patternFill patternType="solid">
        <fgColor rgb="FFDCDDDE"/>
        <bgColor indexed="64"/>
      </patternFill>
    </fill>
    <fill>
      <patternFill patternType="solid">
        <fgColor rgb="FFE0F3FF"/>
        <bgColor indexed="64"/>
      </patternFill>
    </fill>
    <fill>
      <patternFill patternType="solid">
        <fgColor rgb="FFFFECEF"/>
        <bgColor indexed="64"/>
      </patternFill>
    </fill>
    <fill>
      <patternFill patternType="solid">
        <fgColor rgb="FFFFFF00"/>
        <bgColor indexed="64"/>
      </patternFill>
    </fill>
    <fill>
      <patternFill patternType="solid">
        <fgColor rgb="FFEDEDED"/>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rgb="FFAF8551"/>
      </left>
      <right style="thin">
        <color rgb="FFAF8551"/>
      </right>
      <top style="thin">
        <color rgb="FFAF8551"/>
      </top>
      <bottom style="thin">
        <color rgb="FFAF8551"/>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138">
    <xf numFmtId="0" fontId="0" fillId="0" borderId="0" xfId="0" applyAlignment="1">
      <alignment horizontal="left" vertical="top"/>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2" fillId="21" borderId="1" xfId="0" applyFont="1" applyFill="1" applyBorder="1" applyAlignment="1">
      <alignment vertical="top" wrapText="1"/>
    </xf>
    <xf numFmtId="0" fontId="2" fillId="11" borderId="1" xfId="0" applyFont="1" applyFill="1" applyBorder="1" applyAlignment="1">
      <alignment vertical="top" wrapText="1"/>
    </xf>
    <xf numFmtId="0" fontId="2" fillId="14" borderId="1" xfId="0" applyFont="1" applyFill="1" applyBorder="1" applyAlignment="1">
      <alignment vertical="top" wrapText="1"/>
    </xf>
    <xf numFmtId="0" fontId="2" fillId="19" borderId="1" xfId="0" applyFont="1" applyFill="1" applyBorder="1" applyAlignment="1">
      <alignment vertical="top" wrapText="1"/>
    </xf>
    <xf numFmtId="0" fontId="2" fillId="8" borderId="1" xfId="0" applyFont="1" applyFill="1" applyBorder="1" applyAlignment="1">
      <alignment vertical="top" wrapText="1"/>
    </xf>
    <xf numFmtId="0" fontId="2" fillId="18" borderId="1" xfId="0" applyFont="1" applyFill="1" applyBorder="1" applyAlignment="1">
      <alignment vertical="top" wrapText="1"/>
    </xf>
    <xf numFmtId="0" fontId="2" fillId="0" borderId="4" xfId="0" applyFont="1" applyBorder="1" applyAlignment="1">
      <alignment vertical="top" wrapText="1"/>
    </xf>
    <xf numFmtId="0" fontId="3" fillId="4" borderId="1" xfId="0" applyFont="1" applyFill="1" applyBorder="1" applyAlignment="1">
      <alignment horizontal="left" vertical="top" wrapText="1"/>
    </xf>
    <xf numFmtId="0" fontId="3" fillId="0" borderId="1" xfId="0" applyFont="1" applyBorder="1" applyAlignment="1">
      <alignment horizontal="justify" vertical="top" wrapText="1"/>
    </xf>
    <xf numFmtId="0" fontId="3" fillId="0" borderId="1" xfId="0" applyFont="1" applyBorder="1" applyAlignment="1">
      <alignment horizontal="left" vertical="top" wrapText="1"/>
    </xf>
    <xf numFmtId="4" fontId="3" fillId="0" borderId="1" xfId="0" applyNumberFormat="1" applyFont="1" applyBorder="1" applyAlignment="1">
      <alignment horizontal="left" vertical="top" shrinkToFit="1"/>
    </xf>
    <xf numFmtId="4" fontId="3" fillId="0" borderId="1" xfId="0" applyNumberFormat="1" applyFont="1" applyBorder="1" applyAlignment="1">
      <alignment horizontal="left" vertical="top" wrapText="1"/>
    </xf>
    <xf numFmtId="0" fontId="3" fillId="24" borderId="1" xfId="0" applyFont="1" applyFill="1" applyBorder="1" applyAlignment="1">
      <alignment horizontal="left" vertical="top" wrapText="1"/>
    </xf>
    <xf numFmtId="0" fontId="3" fillId="19"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3" fillId="23" borderId="1" xfId="0" applyFont="1" applyFill="1" applyBorder="1" applyAlignment="1">
      <alignment horizontal="left" vertical="top" wrapText="1"/>
    </xf>
    <xf numFmtId="0" fontId="3" fillId="12" borderId="1" xfId="0" applyFont="1" applyFill="1" applyBorder="1" applyAlignment="1">
      <alignment horizontal="left" vertical="top" wrapText="1"/>
    </xf>
    <xf numFmtId="0" fontId="5" fillId="0" borderId="1" xfId="0" applyFont="1" applyBorder="1" applyAlignment="1">
      <alignment horizontal="justify" vertical="top" wrapText="1"/>
    </xf>
    <xf numFmtId="0" fontId="3" fillId="15" borderId="1" xfId="0" applyFont="1" applyFill="1" applyBorder="1" applyAlignment="1">
      <alignment horizontal="left" vertical="top" wrapText="1"/>
    </xf>
    <xf numFmtId="0" fontId="3" fillId="16" borderId="1"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justify" vertical="top"/>
    </xf>
    <xf numFmtId="0" fontId="3" fillId="5" borderId="1" xfId="0" applyFont="1" applyFill="1" applyBorder="1" applyAlignment="1">
      <alignment vertical="top" wrapText="1"/>
    </xf>
    <xf numFmtId="0" fontId="3" fillId="29" borderId="1" xfId="0" applyFont="1" applyFill="1" applyBorder="1" applyAlignment="1">
      <alignment horizontal="justify" vertical="top" wrapText="1"/>
    </xf>
    <xf numFmtId="4" fontId="2" fillId="0" borderId="4" xfId="0" applyNumberFormat="1" applyFont="1" applyBorder="1" applyAlignment="1">
      <alignment horizontal="left" vertical="top" wrapText="1"/>
    </xf>
    <xf numFmtId="4" fontId="2" fillId="4" borderId="1" xfId="0" applyNumberFormat="1" applyFont="1" applyFill="1" applyBorder="1" applyAlignment="1">
      <alignment horizontal="left" vertical="top" wrapText="1"/>
    </xf>
    <xf numFmtId="4" fontId="2" fillId="5" borderId="1" xfId="0" applyNumberFormat="1" applyFont="1" applyFill="1" applyBorder="1" applyAlignment="1">
      <alignment horizontal="left" vertical="top" wrapText="1"/>
    </xf>
    <xf numFmtId="4" fontId="2" fillId="19" borderId="1" xfId="0" applyNumberFormat="1" applyFont="1" applyFill="1" applyBorder="1" applyAlignment="1">
      <alignment horizontal="left" vertical="top" wrapText="1"/>
    </xf>
    <xf numFmtId="4" fontId="2" fillId="21" borderId="1" xfId="0" applyNumberFormat="1" applyFont="1" applyFill="1" applyBorder="1" applyAlignment="1">
      <alignment horizontal="left" vertical="top" wrapText="1"/>
    </xf>
    <xf numFmtId="4" fontId="2" fillId="8" borderId="1" xfId="0" applyNumberFormat="1" applyFont="1" applyFill="1" applyBorder="1" applyAlignment="1">
      <alignment horizontal="left" vertical="top" wrapText="1"/>
    </xf>
    <xf numFmtId="4" fontId="2" fillId="26" borderId="1" xfId="0" applyNumberFormat="1" applyFont="1" applyFill="1" applyBorder="1" applyAlignment="1">
      <alignment horizontal="left" vertical="top" wrapText="1"/>
    </xf>
    <xf numFmtId="4" fontId="2" fillId="27" borderId="1" xfId="0" applyNumberFormat="1" applyFont="1" applyFill="1" applyBorder="1" applyAlignment="1">
      <alignment horizontal="left" vertical="top" wrapText="1"/>
    </xf>
    <xf numFmtId="4" fontId="2" fillId="28" borderId="1" xfId="0" applyNumberFormat="1" applyFont="1" applyFill="1" applyBorder="1" applyAlignment="1">
      <alignment horizontal="left" vertical="top" wrapText="1"/>
    </xf>
    <xf numFmtId="4" fontId="2" fillId="18" borderId="1" xfId="0" applyNumberFormat="1" applyFont="1" applyFill="1" applyBorder="1" applyAlignment="1">
      <alignment horizontal="left" vertical="top" wrapText="1"/>
    </xf>
    <xf numFmtId="4" fontId="3" fillId="0" borderId="0" xfId="0" applyNumberFormat="1" applyFont="1" applyAlignment="1">
      <alignment horizontal="left" vertical="top"/>
    </xf>
    <xf numFmtId="4" fontId="2" fillId="11" borderId="1" xfId="0" applyNumberFormat="1" applyFont="1" applyFill="1" applyBorder="1" applyAlignment="1">
      <alignment horizontal="left" vertical="top" wrapText="1"/>
    </xf>
    <xf numFmtId="4" fontId="2" fillId="14" borderId="1" xfId="0" applyNumberFormat="1" applyFont="1" applyFill="1" applyBorder="1" applyAlignment="1">
      <alignment horizontal="left" vertical="top" wrapText="1"/>
    </xf>
    <xf numFmtId="4" fontId="2" fillId="24" borderId="4" xfId="0" applyNumberFormat="1" applyFont="1" applyFill="1" applyBorder="1" applyAlignment="1">
      <alignment horizontal="left" vertical="top" wrapText="1"/>
    </xf>
    <xf numFmtId="4" fontId="2" fillId="26" borderId="4" xfId="0" applyNumberFormat="1" applyFont="1" applyFill="1" applyBorder="1" applyAlignment="1">
      <alignment horizontal="left" vertical="top" wrapText="1"/>
    </xf>
    <xf numFmtId="4" fontId="2" fillId="19" borderId="4" xfId="0" applyNumberFormat="1" applyFont="1" applyFill="1" applyBorder="1" applyAlignment="1">
      <alignment horizontal="left" vertical="top" wrapText="1"/>
    </xf>
    <xf numFmtId="4" fontId="2" fillId="21" borderId="4" xfId="0" applyNumberFormat="1" applyFont="1" applyFill="1" applyBorder="1" applyAlignment="1">
      <alignment horizontal="left" vertical="top" wrapText="1"/>
    </xf>
    <xf numFmtId="4" fontId="2" fillId="27" borderId="4" xfId="0" applyNumberFormat="1" applyFont="1" applyFill="1" applyBorder="1" applyAlignment="1">
      <alignment horizontal="left" vertical="top" wrapText="1"/>
    </xf>
    <xf numFmtId="4" fontId="2" fillId="28" borderId="4" xfId="0" applyNumberFormat="1" applyFont="1" applyFill="1" applyBorder="1" applyAlignment="1">
      <alignment horizontal="left" vertical="top" wrapText="1"/>
    </xf>
    <xf numFmtId="4" fontId="2" fillId="18" borderId="4" xfId="0" applyNumberFormat="1" applyFont="1" applyFill="1" applyBorder="1" applyAlignment="1">
      <alignment horizontal="left" vertical="top" wrapText="1"/>
    </xf>
    <xf numFmtId="4" fontId="2" fillId="31" borderId="1" xfId="0" applyNumberFormat="1" applyFont="1" applyFill="1" applyBorder="1" applyAlignment="1">
      <alignment horizontal="left" vertical="top" wrapText="1"/>
    </xf>
    <xf numFmtId="4" fontId="3" fillId="0" borderId="4" xfId="0" applyNumberFormat="1" applyFont="1" applyBorder="1" applyAlignment="1">
      <alignment horizontal="left" vertical="top" wrapText="1"/>
    </xf>
    <xf numFmtId="0" fontId="3" fillId="29" borderId="1" xfId="0" applyFont="1" applyFill="1" applyBorder="1" applyAlignment="1">
      <alignment horizontal="left" vertical="top" wrapText="1"/>
    </xf>
    <xf numFmtId="4" fontId="3" fillId="29" borderId="1" xfId="0" applyNumberFormat="1" applyFont="1" applyFill="1" applyBorder="1" applyAlignment="1">
      <alignment horizontal="left" vertical="top" wrapText="1"/>
    </xf>
    <xf numFmtId="0" fontId="2" fillId="0" borderId="4" xfId="0" applyFont="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2" fillId="18"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3" fillId="0" borderId="7" xfId="0" applyFont="1" applyBorder="1" applyAlignment="1">
      <alignment horizontal="left" vertical="top" wrapText="1"/>
    </xf>
    <xf numFmtId="0" fontId="3" fillId="18" borderId="1" xfId="0" applyFont="1" applyFill="1" applyBorder="1" applyAlignment="1">
      <alignment horizontal="left" vertical="top" wrapText="1"/>
    </xf>
    <xf numFmtId="4" fontId="2" fillId="0" borderId="4" xfId="0" applyNumberFormat="1" applyFont="1" applyBorder="1" applyAlignment="1">
      <alignment vertical="top" wrapText="1"/>
    </xf>
    <xf numFmtId="4" fontId="3" fillId="3" borderId="9" xfId="0" applyNumberFormat="1" applyFont="1" applyFill="1" applyBorder="1" applyAlignment="1">
      <alignment vertical="top" wrapText="1"/>
    </xf>
    <xf numFmtId="4" fontId="3" fillId="3" borderId="5" xfId="0" applyNumberFormat="1" applyFont="1" applyFill="1" applyBorder="1" applyAlignment="1">
      <alignment vertical="top" wrapText="1"/>
    </xf>
    <xf numFmtId="4" fontId="2" fillId="3" borderId="5" xfId="0" applyNumberFormat="1" applyFont="1" applyFill="1" applyBorder="1" applyAlignment="1">
      <alignment vertical="top" wrapText="1"/>
    </xf>
    <xf numFmtId="4" fontId="2" fillId="3" borderId="9" xfId="0" applyNumberFormat="1" applyFont="1" applyFill="1" applyBorder="1" applyAlignment="1">
      <alignment vertical="top" wrapText="1"/>
    </xf>
    <xf numFmtId="0" fontId="5" fillId="29" borderId="1" xfId="0" applyFont="1" applyFill="1" applyBorder="1" applyAlignment="1">
      <alignment horizontal="justify" vertical="top" wrapText="1"/>
    </xf>
    <xf numFmtId="4" fontId="2" fillId="29" borderId="4" xfId="0" applyNumberFormat="1" applyFont="1" applyFill="1" applyBorder="1" applyAlignment="1">
      <alignment horizontal="left" vertical="top" wrapText="1"/>
    </xf>
    <xf numFmtId="0" fontId="11" fillId="0" borderId="0" xfId="0" applyFont="1" applyAlignment="1">
      <alignment horizontal="left" vertical="top"/>
    </xf>
    <xf numFmtId="0" fontId="12" fillId="0" borderId="0" xfId="0" applyFont="1" applyAlignment="1">
      <alignment horizontal="left" vertical="top"/>
    </xf>
    <xf numFmtId="4" fontId="3" fillId="29" borderId="1" xfId="0" applyNumberFormat="1" applyFont="1" applyFill="1" applyBorder="1" applyAlignment="1">
      <alignment horizontal="left" vertical="top" shrinkToFit="1"/>
    </xf>
    <xf numFmtId="0" fontId="11" fillId="0" borderId="0" xfId="0" applyFont="1" applyAlignment="1">
      <alignment vertical="top" wrapText="1"/>
    </xf>
    <xf numFmtId="0" fontId="13" fillId="0" borderId="0" xfId="0" applyFont="1" applyAlignment="1">
      <alignment vertical="top" wrapText="1"/>
    </xf>
    <xf numFmtId="4" fontId="2" fillId="3" borderId="2" xfId="0" applyNumberFormat="1" applyFont="1" applyFill="1" applyBorder="1" applyAlignment="1">
      <alignment horizontal="center" vertical="top" wrapText="1"/>
    </xf>
    <xf numFmtId="4" fontId="2" fillId="3" borderId="6" xfId="0" applyNumberFormat="1" applyFont="1" applyFill="1" applyBorder="1" applyAlignment="1">
      <alignment horizontal="center" vertical="top" wrapText="1"/>
    </xf>
    <xf numFmtId="4" fontId="3" fillId="3" borderId="2" xfId="0" applyNumberFormat="1" applyFont="1" applyFill="1" applyBorder="1" applyAlignment="1">
      <alignment horizontal="center" vertical="top" wrapText="1"/>
    </xf>
    <xf numFmtId="4" fontId="3" fillId="3" borderId="6" xfId="0" applyNumberFormat="1" applyFont="1" applyFill="1" applyBorder="1" applyAlignment="1">
      <alignment horizontal="center" vertical="top" wrapText="1"/>
    </xf>
    <xf numFmtId="0" fontId="3" fillId="0" borderId="8" xfId="0" applyFont="1" applyBorder="1" applyAlignment="1">
      <alignment horizontal="right" vertical="top" wrapText="1"/>
    </xf>
    <xf numFmtId="0" fontId="3" fillId="0" borderId="8" xfId="0" applyFont="1" applyBorder="1" applyAlignment="1">
      <alignment horizontal="right" vertical="top"/>
    </xf>
    <xf numFmtId="4" fontId="2" fillId="25" borderId="1" xfId="0" applyNumberFormat="1" applyFont="1" applyFill="1" applyBorder="1" applyAlignment="1">
      <alignment horizontal="center" vertical="top" wrapText="1"/>
    </xf>
    <xf numFmtId="4" fontId="2" fillId="3" borderId="1" xfId="0" applyNumberFormat="1" applyFont="1" applyFill="1" applyBorder="1" applyAlignment="1">
      <alignment horizontal="center" vertical="top" wrapText="1"/>
    </xf>
    <xf numFmtId="4" fontId="2" fillId="25" borderId="2" xfId="0" applyNumberFormat="1" applyFont="1" applyFill="1" applyBorder="1" applyAlignment="1">
      <alignment horizontal="center" vertical="top" wrapText="1"/>
    </xf>
    <xf numFmtId="4" fontId="2" fillId="25" borderId="5" xfId="0" applyNumberFormat="1" applyFont="1" applyFill="1" applyBorder="1" applyAlignment="1">
      <alignment horizontal="center"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5" xfId="0" applyFont="1" applyFill="1" applyBorder="1" applyAlignment="1">
      <alignment horizontal="left" vertical="top" wrapText="1"/>
    </xf>
    <xf numFmtId="4" fontId="2" fillId="30" borderId="2" xfId="0" applyNumberFormat="1" applyFont="1" applyFill="1" applyBorder="1" applyAlignment="1">
      <alignment horizontal="center" vertical="top" wrapText="1"/>
    </xf>
    <xf numFmtId="4" fontId="2" fillId="30" borderId="3" xfId="0" applyNumberFormat="1" applyFont="1" applyFill="1" applyBorder="1" applyAlignment="1">
      <alignment horizontal="center" vertical="top" wrapText="1"/>
    </xf>
    <xf numFmtId="4" fontId="2" fillId="30" borderId="6" xfId="0" applyNumberFormat="1" applyFont="1" applyFill="1" applyBorder="1" applyAlignment="1">
      <alignment horizontal="center" vertical="top" wrapText="1"/>
    </xf>
    <xf numFmtId="4" fontId="2" fillId="3" borderId="1" xfId="0" applyNumberFormat="1" applyFont="1" applyFill="1" applyBorder="1" applyAlignment="1">
      <alignment horizontal="left" vertical="top" wrapText="1"/>
    </xf>
    <xf numFmtId="4" fontId="2" fillId="3" borderId="2" xfId="0" applyNumberFormat="1" applyFont="1" applyFill="1" applyBorder="1" applyAlignment="1">
      <alignment horizontal="left" vertical="top" wrapText="1"/>
    </xf>
    <xf numFmtId="4" fontId="2" fillId="3" borderId="5" xfId="0" applyNumberFormat="1" applyFont="1" applyFill="1" applyBorder="1" applyAlignment="1">
      <alignment horizontal="left" vertical="top" wrapText="1"/>
    </xf>
    <xf numFmtId="4" fontId="2" fillId="30" borderId="1" xfId="0" applyNumberFormat="1" applyFont="1" applyFill="1" applyBorder="1" applyAlignment="1">
      <alignment horizontal="center" vertical="top" wrapText="1"/>
    </xf>
    <xf numFmtId="4" fontId="3" fillId="30" borderId="1" xfId="0" applyNumberFormat="1" applyFont="1" applyFill="1" applyBorder="1" applyAlignment="1">
      <alignment horizontal="center" vertical="top" wrapText="1"/>
    </xf>
    <xf numFmtId="4" fontId="3" fillId="30" borderId="2" xfId="0" applyNumberFormat="1" applyFont="1" applyFill="1" applyBorder="1" applyAlignment="1">
      <alignment horizontal="center" vertical="top" wrapText="1"/>
    </xf>
    <xf numFmtId="4" fontId="3" fillId="30" borderId="5" xfId="0" applyNumberFormat="1" applyFont="1" applyFill="1" applyBorder="1" applyAlignment="1">
      <alignment horizontal="center" vertical="top" wrapText="1"/>
    </xf>
    <xf numFmtId="0" fontId="1" fillId="0" borderId="1" xfId="0" applyFont="1" applyBorder="1" applyAlignment="1">
      <alignment horizontal="left" vertical="top" wrapText="1" indent="2"/>
    </xf>
    <xf numFmtId="4" fontId="2" fillId="30" borderId="1" xfId="0" applyNumberFormat="1" applyFont="1" applyFill="1" applyBorder="1" applyAlignment="1">
      <alignment horizontal="left" vertical="top" wrapText="1"/>
    </xf>
    <xf numFmtId="4" fontId="2" fillId="30" borderId="2" xfId="0" applyNumberFormat="1" applyFont="1" applyFill="1" applyBorder="1" applyAlignment="1">
      <alignment horizontal="left" vertical="top" wrapText="1"/>
    </xf>
    <xf numFmtId="4" fontId="2" fillId="30" borderId="5"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2" fillId="19"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0" borderId="1" xfId="0" applyFont="1" applyBorder="1" applyAlignment="1">
      <alignment horizontal="left" vertical="top" wrapText="1" indent="4"/>
    </xf>
    <xf numFmtId="0" fontId="3" fillId="13" borderId="1" xfId="0" applyFont="1" applyFill="1" applyBorder="1" applyAlignment="1">
      <alignment horizontal="center" vertical="top" wrapText="1"/>
    </xf>
    <xf numFmtId="0" fontId="3" fillId="10" borderId="1" xfId="0" applyFont="1" applyFill="1" applyBorder="1" applyAlignment="1">
      <alignment horizontal="center" vertical="top" wrapText="1"/>
    </xf>
    <xf numFmtId="0" fontId="3" fillId="17" borderId="1" xfId="0" applyFont="1" applyFill="1" applyBorder="1" applyAlignment="1">
      <alignment horizontal="center" vertical="top" wrapText="1"/>
    </xf>
    <xf numFmtId="0" fontId="3" fillId="22" borderId="1" xfId="0" applyFont="1" applyFill="1" applyBorder="1" applyAlignment="1">
      <alignment horizontal="center" vertical="top" wrapText="1"/>
    </xf>
    <xf numFmtId="0" fontId="2" fillId="18" borderId="1" xfId="0" applyFont="1" applyFill="1" applyBorder="1" applyAlignment="1">
      <alignment horizontal="left" vertical="top" wrapText="1"/>
    </xf>
    <xf numFmtId="0" fontId="2" fillId="11" borderId="1" xfId="0" applyFont="1" applyFill="1" applyBorder="1" applyAlignment="1">
      <alignment horizontal="left" vertical="top" wrapText="1"/>
    </xf>
    <xf numFmtId="0" fontId="2" fillId="14" borderId="1" xfId="0" applyFont="1" applyFill="1" applyBorder="1" applyAlignment="1">
      <alignment horizontal="left" vertical="top" wrapText="1"/>
    </xf>
    <xf numFmtId="0" fontId="2" fillId="21"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2" fillId="8" borderId="1" xfId="0" applyFont="1" applyFill="1" applyBorder="1" applyAlignment="1">
      <alignment horizontal="left" vertical="top" wrapText="1"/>
    </xf>
    <xf numFmtId="4" fontId="2" fillId="3" borderId="10" xfId="0" applyNumberFormat="1" applyFont="1" applyFill="1" applyBorder="1" applyAlignment="1">
      <alignment horizontal="center" vertical="top" wrapText="1"/>
    </xf>
    <xf numFmtId="4" fontId="2" fillId="3" borderId="11" xfId="0" applyNumberFormat="1" applyFont="1" applyFill="1" applyBorder="1" applyAlignment="1">
      <alignment horizontal="center" vertical="top" wrapText="1"/>
    </xf>
    <xf numFmtId="0" fontId="2" fillId="3" borderId="3"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20" borderId="1" xfId="0" applyFont="1" applyFill="1" applyBorder="1" applyAlignment="1">
      <alignment horizontal="center" vertical="top" wrapText="1"/>
    </xf>
    <xf numFmtId="0" fontId="2" fillId="0" borderId="4" xfId="0" applyFont="1" applyBorder="1" applyAlignment="1">
      <alignment horizontal="left" vertical="top" wrapText="1"/>
    </xf>
    <xf numFmtId="0" fontId="2" fillId="4" borderId="1" xfId="0" applyFont="1" applyFill="1" applyBorder="1" applyAlignment="1">
      <alignment horizontal="left" vertical="top" wrapText="1"/>
    </xf>
    <xf numFmtId="0" fontId="2" fillId="25" borderId="12" xfId="0" applyFont="1" applyFill="1" applyBorder="1" applyAlignment="1">
      <alignment horizontal="center" vertical="top" wrapText="1"/>
    </xf>
    <xf numFmtId="0" fontId="2" fillId="25" borderId="14" xfId="0" applyFont="1" applyFill="1" applyBorder="1" applyAlignment="1">
      <alignment horizontal="center" vertical="top" wrapText="1"/>
    </xf>
    <xf numFmtId="0" fontId="2" fillId="25" borderId="13"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3" borderId="14" xfId="0" applyFont="1" applyFill="1" applyBorder="1" applyAlignment="1">
      <alignment horizontal="center" vertical="top" wrapText="1"/>
    </xf>
    <xf numFmtId="0" fontId="2" fillId="3" borderId="13"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3" xfId="0" applyFont="1" applyFill="1" applyBorder="1" applyAlignment="1">
      <alignment horizontal="center" vertical="top" wrapText="1"/>
    </xf>
  </cellXfs>
  <cellStyles count="2">
    <cellStyle name="Normal" xfId="0" builtinId="0"/>
    <cellStyle name="Normal 3" xfId="1" xr:uid="{00000000-0005-0000-0000-000001000000}"/>
  </cellStyles>
  <dxfs count="0"/>
  <tableStyles count="0" defaultTableStyle="TableStyleMedium9" defaultPivotStyle="PivotStyleLight16"/>
  <colors>
    <mruColors>
      <color rgb="FFFEF9D9"/>
      <color rgb="FFF7F3EE"/>
      <color rgb="FFECE9FB"/>
      <color rgb="FFEFF9DE"/>
      <color rgb="FF7D6EE5"/>
      <color rgb="FFDCDDDE"/>
      <color rgb="FFFFECEF"/>
      <color rgb="FFE0F3FF"/>
      <color rgb="FFEFF1F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88"/>
  <sheetViews>
    <sheetView tabSelected="1" zoomScale="70" zoomScaleNormal="70" zoomScaleSheetLayoutView="110" workbookViewId="0">
      <pane xSplit="3" ySplit="6" topLeftCell="D7" activePane="bottomRight" state="frozen"/>
      <selection pane="topRight" activeCell="D1" sqref="D1"/>
      <selection pane="bottomLeft" activeCell="A8" sqref="A8"/>
      <selection pane="bottomRight" activeCell="AG5" sqref="AG5"/>
    </sheetView>
  </sheetViews>
  <sheetFormatPr defaultColWidth="8.77734375" defaultRowHeight="10.8" x14ac:dyDescent="0.25"/>
  <cols>
    <col min="1" max="1" width="4.6640625" style="25" customWidth="1"/>
    <col min="2" max="2" width="6" style="25" bestFit="1" customWidth="1"/>
    <col min="3" max="3" width="31.44140625" style="26" customWidth="1"/>
    <col min="4" max="4" width="8" style="25" customWidth="1"/>
    <col min="5" max="5" width="9.33203125" style="25" customWidth="1"/>
    <col min="6" max="6" width="14" style="39" customWidth="1"/>
    <col min="7" max="7" width="12.44140625" style="39" customWidth="1"/>
    <col min="8" max="8" width="9.77734375" style="25" customWidth="1"/>
    <col min="9" max="9" width="11.44140625" style="39" bestFit="1" customWidth="1"/>
    <col min="10" max="10" width="12.77734375" style="39" customWidth="1"/>
    <col min="11" max="11" width="11" style="39" customWidth="1"/>
    <col min="12" max="12" width="10.44140625" style="39" customWidth="1"/>
    <col min="13" max="13" width="9.6640625" style="39" customWidth="1"/>
    <col min="14" max="14" width="13.44140625" style="39" customWidth="1"/>
    <col min="15" max="16" width="12.77734375" style="39" customWidth="1"/>
    <col min="17" max="17" width="13" style="39" customWidth="1"/>
    <col min="18" max="18" width="12" style="39" customWidth="1"/>
    <col min="19" max="19" width="13" style="39" customWidth="1"/>
    <col min="20" max="20" width="7.44140625" style="39" customWidth="1"/>
    <col min="21" max="21" width="12.77734375" style="39" customWidth="1"/>
    <col min="22" max="22" width="12.6640625" style="39" customWidth="1"/>
    <col min="23" max="23" width="12.44140625" style="39" customWidth="1"/>
    <col min="24" max="24" width="14.44140625" style="39" customWidth="1"/>
    <col min="25" max="25" width="12.6640625" style="39" customWidth="1"/>
    <col min="26" max="26" width="14" style="39" customWidth="1"/>
    <col min="27" max="27" width="13" style="25" customWidth="1"/>
    <col min="28" max="28" width="8.77734375" style="25" customWidth="1"/>
    <col min="29" max="29" width="48" style="26" customWidth="1"/>
    <col min="30" max="30" width="26.33203125" style="26" customWidth="1"/>
    <col min="31" max="31" width="17" style="26" customWidth="1"/>
    <col min="32" max="32" width="27.44140625" style="26" customWidth="1"/>
    <col min="33" max="33" width="73.44140625" style="74" customWidth="1"/>
    <col min="34" max="16384" width="8.77734375" style="25"/>
  </cols>
  <sheetData>
    <row r="1" spans="1:32" ht="90" customHeight="1" x14ac:dyDescent="0.25">
      <c r="A1" s="80" t="s">
        <v>847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row>
    <row r="2" spans="1:32" ht="26.4" customHeight="1" x14ac:dyDescent="0.25">
      <c r="A2" s="99" t="s">
        <v>614</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x14ac:dyDescent="0.25">
      <c r="A3" s="121"/>
      <c r="B3" s="87" t="s">
        <v>167</v>
      </c>
      <c r="C3" s="86" t="s">
        <v>168</v>
      </c>
      <c r="D3" s="124" t="s">
        <v>169</v>
      </c>
      <c r="E3" s="86" t="s">
        <v>527</v>
      </c>
      <c r="F3" s="100" t="s">
        <v>621</v>
      </c>
      <c r="G3" s="100" t="s">
        <v>636</v>
      </c>
      <c r="H3" s="86" t="s">
        <v>528</v>
      </c>
      <c r="I3" s="130" t="s">
        <v>103</v>
      </c>
      <c r="J3" s="131"/>
      <c r="K3" s="131"/>
      <c r="L3" s="131"/>
      <c r="M3" s="131"/>
      <c r="N3" s="131"/>
      <c r="O3" s="131"/>
      <c r="P3" s="132"/>
      <c r="Q3" s="82" t="s">
        <v>104</v>
      </c>
      <c r="R3" s="82"/>
      <c r="S3" s="82"/>
      <c r="T3" s="82"/>
      <c r="U3" s="82"/>
      <c r="V3" s="82"/>
      <c r="W3" s="82" t="s">
        <v>615</v>
      </c>
      <c r="X3" s="92" t="s">
        <v>530</v>
      </c>
      <c r="Y3" s="95" t="s">
        <v>616</v>
      </c>
      <c r="Z3" s="89" t="s">
        <v>529</v>
      </c>
      <c r="AA3" s="86" t="s">
        <v>170</v>
      </c>
      <c r="AB3" s="86" t="s">
        <v>171</v>
      </c>
      <c r="AC3" s="86" t="s">
        <v>172</v>
      </c>
      <c r="AD3" s="86" t="s">
        <v>173</v>
      </c>
      <c r="AE3" s="86" t="s">
        <v>174</v>
      </c>
      <c r="AF3" s="86" t="s">
        <v>175</v>
      </c>
    </row>
    <row r="4" spans="1:32" ht="12.75" customHeight="1" x14ac:dyDescent="0.25">
      <c r="A4" s="122"/>
      <c r="B4" s="119"/>
      <c r="C4" s="86"/>
      <c r="D4" s="124"/>
      <c r="E4" s="86"/>
      <c r="F4" s="100"/>
      <c r="G4" s="100"/>
      <c r="H4" s="86"/>
      <c r="I4" s="133" t="s">
        <v>105</v>
      </c>
      <c r="J4" s="134"/>
      <c r="K4" s="134"/>
      <c r="L4" s="134"/>
      <c r="M4" s="134"/>
      <c r="N4" s="134"/>
      <c r="O4" s="134"/>
      <c r="P4" s="135"/>
      <c r="Q4" s="83" t="s">
        <v>105</v>
      </c>
      <c r="R4" s="83"/>
      <c r="S4" s="83"/>
      <c r="T4" s="83"/>
      <c r="U4" s="83"/>
      <c r="V4" s="83"/>
      <c r="W4" s="82"/>
      <c r="X4" s="92"/>
      <c r="Y4" s="96"/>
      <c r="Z4" s="90"/>
      <c r="AA4" s="86"/>
      <c r="AB4" s="86"/>
      <c r="AC4" s="86"/>
      <c r="AD4" s="86"/>
      <c r="AE4" s="86"/>
      <c r="AF4" s="86"/>
    </row>
    <row r="5" spans="1:32" ht="24.75" customHeight="1" x14ac:dyDescent="0.25">
      <c r="A5" s="122"/>
      <c r="B5" s="119"/>
      <c r="C5" s="87"/>
      <c r="D5" s="125"/>
      <c r="E5" s="87"/>
      <c r="F5" s="101"/>
      <c r="G5" s="101"/>
      <c r="H5" s="87"/>
      <c r="I5" s="136" t="s">
        <v>106</v>
      </c>
      <c r="J5" s="137"/>
      <c r="K5" s="78" t="s">
        <v>107</v>
      </c>
      <c r="L5" s="78" t="s">
        <v>108</v>
      </c>
      <c r="M5" s="78" t="s">
        <v>637</v>
      </c>
      <c r="N5" s="78" t="s">
        <v>109</v>
      </c>
      <c r="O5" s="117" t="s">
        <v>110</v>
      </c>
      <c r="P5" s="118"/>
      <c r="Q5" s="78" t="s">
        <v>106</v>
      </c>
      <c r="R5" s="78" t="s">
        <v>107</v>
      </c>
      <c r="S5" s="78" t="s">
        <v>108</v>
      </c>
      <c r="T5" s="78" t="s">
        <v>637</v>
      </c>
      <c r="U5" s="78" t="s">
        <v>109</v>
      </c>
      <c r="V5" s="76" t="s">
        <v>110</v>
      </c>
      <c r="W5" s="84"/>
      <c r="X5" s="93"/>
      <c r="Y5" s="97"/>
      <c r="Z5" s="90"/>
      <c r="AA5" s="87"/>
      <c r="AB5" s="87"/>
      <c r="AC5" s="87"/>
      <c r="AD5" s="87"/>
      <c r="AE5" s="87"/>
      <c r="AF5" s="87"/>
    </row>
    <row r="6" spans="1:32" ht="39.75" customHeight="1" thickBot="1" x14ac:dyDescent="0.3">
      <c r="A6" s="122"/>
      <c r="B6" s="120"/>
      <c r="C6" s="88"/>
      <c r="D6" s="126"/>
      <c r="E6" s="88"/>
      <c r="F6" s="102"/>
      <c r="G6" s="102"/>
      <c r="H6" s="88"/>
      <c r="I6" s="66" t="s">
        <v>736</v>
      </c>
      <c r="J6" s="65" t="s">
        <v>737</v>
      </c>
      <c r="K6" s="79"/>
      <c r="L6" s="79"/>
      <c r="M6" s="79"/>
      <c r="N6" s="79"/>
      <c r="O6" s="67" t="s">
        <v>736</v>
      </c>
      <c r="P6" s="68" t="s">
        <v>737</v>
      </c>
      <c r="Q6" s="79"/>
      <c r="R6" s="79"/>
      <c r="S6" s="79"/>
      <c r="T6" s="79"/>
      <c r="U6" s="79"/>
      <c r="V6" s="77"/>
      <c r="W6" s="85"/>
      <c r="X6" s="94"/>
      <c r="Y6" s="98"/>
      <c r="Z6" s="91"/>
      <c r="AA6" s="88"/>
      <c r="AB6" s="88"/>
      <c r="AC6" s="88"/>
      <c r="AD6" s="88"/>
      <c r="AE6" s="88"/>
      <c r="AF6" s="88"/>
    </row>
    <row r="7" spans="1:32" ht="25.2" customHeight="1" x14ac:dyDescent="0.25">
      <c r="A7" s="123"/>
      <c r="B7" s="128" t="s">
        <v>176</v>
      </c>
      <c r="C7" s="128"/>
      <c r="D7" s="9" t="s">
        <v>29</v>
      </c>
      <c r="E7" s="9" t="s">
        <v>29</v>
      </c>
      <c r="F7" s="29">
        <f>F8+F68+F103+F114+F139+F164+F177</f>
        <v>104518.19</v>
      </c>
      <c r="G7" s="29">
        <f>G8+G68+G103+G114+G139+G164+G177</f>
        <v>56122.985999999997</v>
      </c>
      <c r="H7" s="64" t="s">
        <v>29</v>
      </c>
      <c r="I7" s="29">
        <f>I8+I68+I103+I114+I139+I164+I177</f>
        <v>3633.6609199999998</v>
      </c>
      <c r="J7" s="29">
        <f>J8+J68+J103+J114+J139+J164+J177</f>
        <v>14025.482919999999</v>
      </c>
      <c r="K7" s="29">
        <f t="shared" ref="K7:N7" si="0">K8+K68+K103+K114+K139+K164+K177</f>
        <v>8885.1689999999999</v>
      </c>
      <c r="L7" s="29">
        <f t="shared" si="0"/>
        <v>385.46400000000006</v>
      </c>
      <c r="M7" s="29">
        <f t="shared" si="0"/>
        <v>762.13499999999999</v>
      </c>
      <c r="N7" s="29">
        <f t="shared" si="0"/>
        <v>11464.067999999997</v>
      </c>
      <c r="O7" s="29">
        <f>I7+K7+L7+M7+N7</f>
        <v>25130.496919999998</v>
      </c>
      <c r="P7" s="29">
        <f>J7+K7+L7+M7+N7</f>
        <v>35522.318919999991</v>
      </c>
      <c r="Q7" s="29">
        <f>Q8+Q68+Q103+Q114+Q139+Q164+Q177</f>
        <v>11610.725999999999</v>
      </c>
      <c r="R7" s="29">
        <f>R8+R68+R103+R114+R139+R164+R177</f>
        <v>3830.1949999999997</v>
      </c>
      <c r="S7" s="29">
        <f>S8+S68+S103+S114+S139+S164+S177</f>
        <v>11323.974</v>
      </c>
      <c r="T7" s="29">
        <f>T8+T68+T103+T114+T139+T164+T177</f>
        <v>0</v>
      </c>
      <c r="U7" s="29">
        <f>U8+U68+U103+U114+U139+U164+U177</f>
        <v>17294.374189999999</v>
      </c>
      <c r="V7" s="29">
        <f>SUM(Q7:U7)</f>
        <v>44059.269189999992</v>
      </c>
      <c r="W7" s="29">
        <f>W8+W68+W103+W114+W139+W164+W177</f>
        <v>38244.917000000001</v>
      </c>
      <c r="X7" s="29">
        <f>O7+V7+W7</f>
        <v>107434.68311</v>
      </c>
      <c r="Y7" s="29">
        <f>Y8+Y68+Y103+Y114+Y139+Y164+Y177</f>
        <v>17115.937000000002</v>
      </c>
      <c r="Z7" s="29">
        <f>Y7+X7+G7+F7</f>
        <v>285191.79611</v>
      </c>
      <c r="AA7" s="53" t="s">
        <v>29</v>
      </c>
      <c r="AB7" s="9" t="s">
        <v>29</v>
      </c>
      <c r="AC7" s="9" t="s">
        <v>29</v>
      </c>
      <c r="AD7" s="9" t="s">
        <v>29</v>
      </c>
      <c r="AE7" s="9" t="s">
        <v>29</v>
      </c>
      <c r="AF7" s="9" t="s">
        <v>29</v>
      </c>
    </row>
    <row r="8" spans="1:32" ht="25.2" customHeight="1" x14ac:dyDescent="0.25">
      <c r="A8" s="105"/>
      <c r="B8" s="129" t="s">
        <v>113</v>
      </c>
      <c r="C8" s="129"/>
      <c r="D8" s="1" t="s">
        <v>111</v>
      </c>
      <c r="E8" s="1" t="s">
        <v>29</v>
      </c>
      <c r="F8" s="30">
        <f>F9+F31+F42+F62</f>
        <v>81940.320000000007</v>
      </c>
      <c r="G8" s="30">
        <f>G9+G31+G42+G62</f>
        <v>19937.349999999999</v>
      </c>
      <c r="H8" s="1" t="s">
        <v>29</v>
      </c>
      <c r="I8" s="30">
        <f>I9+I31+I42+I62</f>
        <v>941.40300000000002</v>
      </c>
      <c r="J8" s="30">
        <f t="shared" ref="J8:N8" si="1">J9+J31+J42+J62</f>
        <v>1186.9090000000001</v>
      </c>
      <c r="K8" s="30">
        <f t="shared" si="1"/>
        <v>1760.02</v>
      </c>
      <c r="L8" s="30">
        <f t="shared" si="1"/>
        <v>210.11799999999999</v>
      </c>
      <c r="M8" s="30">
        <f t="shared" si="1"/>
        <v>0</v>
      </c>
      <c r="N8" s="30">
        <f t="shared" si="1"/>
        <v>8149.7219999999979</v>
      </c>
      <c r="O8" s="30">
        <f>I8+K8+L8+M8+N8</f>
        <v>11061.262999999997</v>
      </c>
      <c r="P8" s="30">
        <f>J8+K8+L8+M8+N8</f>
        <v>11306.768999999998</v>
      </c>
      <c r="Q8" s="30">
        <f>Q9+Q31+Q42+Q62</f>
        <v>527.93000000000006</v>
      </c>
      <c r="R8" s="30">
        <f>R9+R31+R42+R62</f>
        <v>675</v>
      </c>
      <c r="S8" s="30">
        <f>S9+S31+S42+S62</f>
        <v>4883.72</v>
      </c>
      <c r="T8" s="30">
        <f>T9+T31+T42+T62</f>
        <v>0</v>
      </c>
      <c r="U8" s="30">
        <f>U9+U31+U42+U62</f>
        <v>9762.1701900000007</v>
      </c>
      <c r="V8" s="30">
        <f>SUM(Q8:U8)</f>
        <v>15848.820190000002</v>
      </c>
      <c r="W8" s="30">
        <f>W9+W31+W42+W62</f>
        <v>20401.524999999998</v>
      </c>
      <c r="X8" s="42">
        <f>O8+V8+W8</f>
        <v>47311.608189999999</v>
      </c>
      <c r="Y8" s="30">
        <f>Y9+Y31+Y42+Y62</f>
        <v>1805</v>
      </c>
      <c r="Z8" s="42">
        <f t="shared" ref="Z8:Z41" si="2">Y8+X8+G8+F8</f>
        <v>150994.27819000001</v>
      </c>
      <c r="AA8" s="54" t="s">
        <v>29</v>
      </c>
      <c r="AB8" s="1" t="s">
        <v>29</v>
      </c>
      <c r="AC8" s="1" t="s">
        <v>29</v>
      </c>
      <c r="AD8" s="1" t="s">
        <v>29</v>
      </c>
      <c r="AE8" s="1" t="s">
        <v>29</v>
      </c>
      <c r="AF8" s="1" t="s">
        <v>29</v>
      </c>
    </row>
    <row r="9" spans="1:32" ht="25.2" customHeight="1" x14ac:dyDescent="0.25">
      <c r="A9" s="105"/>
      <c r="B9" s="103" t="s">
        <v>114</v>
      </c>
      <c r="C9" s="103"/>
      <c r="D9" s="2" t="s">
        <v>112</v>
      </c>
      <c r="E9" s="2" t="s">
        <v>29</v>
      </c>
      <c r="F9" s="31">
        <f>SUM(F10:F30)</f>
        <v>189.2</v>
      </c>
      <c r="G9" s="31">
        <f>SUM(G10:G30)</f>
        <v>629.83000000000004</v>
      </c>
      <c r="H9" s="2" t="s">
        <v>29</v>
      </c>
      <c r="I9" s="31">
        <f>SUM(I10:I30)</f>
        <v>401.14299999999997</v>
      </c>
      <c r="J9" s="31">
        <f t="shared" ref="J9:N9" si="3">SUM(J10:J30)</f>
        <v>588.29899999999998</v>
      </c>
      <c r="K9" s="31">
        <f t="shared" si="3"/>
        <v>0</v>
      </c>
      <c r="L9" s="31">
        <f t="shared" si="3"/>
        <v>210.11799999999999</v>
      </c>
      <c r="M9" s="31">
        <f t="shared" si="3"/>
        <v>0</v>
      </c>
      <c r="N9" s="31">
        <f t="shared" si="3"/>
        <v>0</v>
      </c>
      <c r="O9" s="31">
        <f>I9+K9+L9+M9+N9</f>
        <v>611.26099999999997</v>
      </c>
      <c r="P9" s="31">
        <f>J9+K9+L9+M9+N9</f>
        <v>798.41699999999992</v>
      </c>
      <c r="Q9" s="31">
        <f>SUM(Q10:Q30)</f>
        <v>184.39</v>
      </c>
      <c r="R9" s="31">
        <f>SUM(R10:R30)</f>
        <v>530</v>
      </c>
      <c r="S9" s="31">
        <f>SUM(S10:S30)</f>
        <v>292.72000000000003</v>
      </c>
      <c r="T9" s="31">
        <f>SUM(T10:T30)</f>
        <v>0</v>
      </c>
      <c r="U9" s="31">
        <f>SUM(U10:U30)</f>
        <v>0</v>
      </c>
      <c r="V9" s="31">
        <f>SUM(Q9:U9)</f>
        <v>1007.11</v>
      </c>
      <c r="W9" s="31">
        <f>SUM(W10:W30)</f>
        <v>563.6</v>
      </c>
      <c r="X9" s="43">
        <f t="shared" ref="X9:X78" si="4">O9+V9+W9</f>
        <v>2181.971</v>
      </c>
      <c r="Y9" s="31">
        <f>SUM(Y10:Y30)</f>
        <v>650</v>
      </c>
      <c r="Z9" s="43">
        <f t="shared" si="2"/>
        <v>3651.0009999999997</v>
      </c>
      <c r="AA9" s="55" t="s">
        <v>29</v>
      </c>
      <c r="AB9" s="2" t="s">
        <v>29</v>
      </c>
      <c r="AC9" s="2" t="s">
        <v>29</v>
      </c>
      <c r="AD9" s="2" t="s">
        <v>29</v>
      </c>
      <c r="AE9" s="2" t="s">
        <v>29</v>
      </c>
      <c r="AF9" s="2" t="s">
        <v>29</v>
      </c>
    </row>
    <row r="10" spans="1:32" ht="21.6" hidden="1" x14ac:dyDescent="0.25">
      <c r="A10" s="105"/>
      <c r="B10" s="10" t="s">
        <v>177</v>
      </c>
      <c r="C10" s="11"/>
      <c r="D10" s="12" t="s">
        <v>178</v>
      </c>
      <c r="E10" s="12" t="s">
        <v>0</v>
      </c>
      <c r="F10" s="14">
        <v>9.1999999999999993</v>
      </c>
      <c r="G10" s="14">
        <v>0</v>
      </c>
      <c r="H10" s="12" t="s">
        <v>184</v>
      </c>
      <c r="I10" s="14">
        <v>0</v>
      </c>
      <c r="J10" s="14"/>
      <c r="K10" s="14">
        <v>0</v>
      </c>
      <c r="L10" s="14">
        <v>0</v>
      </c>
      <c r="M10" s="14">
        <v>0</v>
      </c>
      <c r="N10" s="14">
        <v>0</v>
      </c>
      <c r="O10" s="14">
        <f>SUM(I10:N10)</f>
        <v>0</v>
      </c>
      <c r="P10" s="14"/>
      <c r="Q10" s="14">
        <v>0</v>
      </c>
      <c r="R10" s="14">
        <v>0</v>
      </c>
      <c r="S10" s="14">
        <v>0</v>
      </c>
      <c r="T10" s="14">
        <v>0</v>
      </c>
      <c r="U10" s="14">
        <v>0</v>
      </c>
      <c r="V10" s="14">
        <f>SUM(Q10:U10)</f>
        <v>0</v>
      </c>
      <c r="W10" s="14">
        <v>0</v>
      </c>
      <c r="X10" s="29">
        <f t="shared" si="4"/>
        <v>0</v>
      </c>
      <c r="Y10" s="14">
        <v>0</v>
      </c>
      <c r="Z10" s="29">
        <f t="shared" si="2"/>
        <v>9.1999999999999993</v>
      </c>
      <c r="AA10" s="13">
        <v>205</v>
      </c>
      <c r="AB10" s="12" t="s">
        <v>51</v>
      </c>
      <c r="AC10" s="11" t="s">
        <v>67</v>
      </c>
      <c r="AD10" s="11" t="s">
        <v>179</v>
      </c>
      <c r="AE10" s="11" t="s">
        <v>180</v>
      </c>
      <c r="AF10" s="11" t="s">
        <v>29</v>
      </c>
    </row>
    <row r="11" spans="1:32" ht="64.2" hidden="1" customHeight="1" x14ac:dyDescent="0.25">
      <c r="A11" s="105"/>
      <c r="B11" s="10" t="s">
        <v>181</v>
      </c>
      <c r="C11" s="11" t="s">
        <v>182</v>
      </c>
      <c r="D11" s="12" t="s">
        <v>183</v>
      </c>
      <c r="E11" s="12" t="s">
        <v>51</v>
      </c>
      <c r="F11" s="14">
        <v>0</v>
      </c>
      <c r="G11" s="14">
        <v>0</v>
      </c>
      <c r="H11" s="12" t="s">
        <v>184</v>
      </c>
      <c r="I11" s="14">
        <v>0</v>
      </c>
      <c r="J11" s="14"/>
      <c r="K11" s="14">
        <v>0</v>
      </c>
      <c r="L11" s="14">
        <v>0</v>
      </c>
      <c r="M11" s="14">
        <v>0</v>
      </c>
      <c r="N11" s="14">
        <v>0</v>
      </c>
      <c r="O11" s="14">
        <f t="shared" ref="O11:O26" si="5">SUM(I11:N11)</f>
        <v>0</v>
      </c>
      <c r="P11" s="14"/>
      <c r="Q11" s="14">
        <v>0</v>
      </c>
      <c r="R11" s="14">
        <v>0</v>
      </c>
      <c r="S11" s="14">
        <v>0</v>
      </c>
      <c r="T11" s="14">
        <v>0</v>
      </c>
      <c r="U11" s="14">
        <v>0</v>
      </c>
      <c r="V11" s="14">
        <f t="shared" ref="V11:V81" si="6">SUM(Q11:U11)</f>
        <v>0</v>
      </c>
      <c r="W11" s="14">
        <v>0</v>
      </c>
      <c r="X11" s="29">
        <f t="shared" si="4"/>
        <v>0</v>
      </c>
      <c r="Y11" s="14">
        <v>0</v>
      </c>
      <c r="Z11" s="29">
        <f t="shared" si="2"/>
        <v>0</v>
      </c>
      <c r="AA11" s="13">
        <v>120</v>
      </c>
      <c r="AB11" s="12" t="s">
        <v>51</v>
      </c>
      <c r="AC11" s="11" t="s">
        <v>46</v>
      </c>
      <c r="AD11" s="11" t="s">
        <v>542</v>
      </c>
      <c r="AE11" s="11" t="s">
        <v>665</v>
      </c>
      <c r="AF11" s="11" t="s">
        <v>589</v>
      </c>
    </row>
    <row r="12" spans="1:32" ht="348" customHeight="1" x14ac:dyDescent="0.25">
      <c r="A12" s="105"/>
      <c r="B12" s="10" t="s">
        <v>185</v>
      </c>
      <c r="C12" s="11" t="s">
        <v>551</v>
      </c>
      <c r="D12" s="12" t="s">
        <v>183</v>
      </c>
      <c r="E12" s="12" t="s">
        <v>51</v>
      </c>
      <c r="F12" s="14">
        <v>0</v>
      </c>
      <c r="G12" s="14">
        <v>0</v>
      </c>
      <c r="H12" s="12" t="s">
        <v>28</v>
      </c>
      <c r="I12" s="14">
        <v>62.802999999999997</v>
      </c>
      <c r="J12" s="14">
        <v>62.802999999999997</v>
      </c>
      <c r="K12" s="14">
        <v>0</v>
      </c>
      <c r="L12" s="14">
        <v>204.44399999999999</v>
      </c>
      <c r="M12" s="14">
        <v>0</v>
      </c>
      <c r="N12" s="14">
        <v>0</v>
      </c>
      <c r="O12" s="14">
        <f>I12+K12+L12+M12+N12</f>
        <v>267.24699999999996</v>
      </c>
      <c r="P12" s="14">
        <f>J12+K12+L12+M12+N12</f>
        <v>267.24699999999996</v>
      </c>
      <c r="Q12" s="14">
        <v>0</v>
      </c>
      <c r="R12" s="14">
        <v>0</v>
      </c>
      <c r="S12" s="14">
        <v>22.72</v>
      </c>
      <c r="T12" s="14">
        <v>0</v>
      </c>
      <c r="U12" s="14">
        <v>0</v>
      </c>
      <c r="V12" s="14">
        <f t="shared" si="6"/>
        <v>22.72</v>
      </c>
      <c r="W12" s="14">
        <v>0</v>
      </c>
      <c r="X12" s="29">
        <f t="shared" si="4"/>
        <v>289.96699999999998</v>
      </c>
      <c r="Y12" s="14">
        <v>0</v>
      </c>
      <c r="Z12" s="29">
        <f t="shared" si="2"/>
        <v>289.96699999999998</v>
      </c>
      <c r="AA12" s="13">
        <v>350</v>
      </c>
      <c r="AB12" s="12" t="s">
        <v>0</v>
      </c>
      <c r="AC12" s="11" t="s">
        <v>738</v>
      </c>
      <c r="AD12" s="11" t="s">
        <v>552</v>
      </c>
      <c r="AE12" s="11" t="s">
        <v>302</v>
      </c>
      <c r="AF12" s="11" t="s">
        <v>678</v>
      </c>
    </row>
    <row r="13" spans="1:32" ht="37.200000000000003" hidden="1" customHeight="1" x14ac:dyDescent="0.25">
      <c r="A13" s="105"/>
      <c r="B13" s="10" t="s">
        <v>186</v>
      </c>
      <c r="C13" s="11" t="s">
        <v>56</v>
      </c>
      <c r="D13" s="12" t="s">
        <v>183</v>
      </c>
      <c r="E13" s="12" t="s">
        <v>51</v>
      </c>
      <c r="F13" s="14">
        <v>0</v>
      </c>
      <c r="G13" s="14">
        <v>0</v>
      </c>
      <c r="H13" s="12" t="s">
        <v>184</v>
      </c>
      <c r="I13" s="14">
        <v>0</v>
      </c>
      <c r="J13" s="14"/>
      <c r="K13" s="14">
        <v>0</v>
      </c>
      <c r="L13" s="14">
        <v>0</v>
      </c>
      <c r="M13" s="14">
        <v>0</v>
      </c>
      <c r="N13" s="14">
        <v>0</v>
      </c>
      <c r="O13" s="14">
        <f t="shared" si="5"/>
        <v>0</v>
      </c>
      <c r="P13" s="14"/>
      <c r="Q13" s="14">
        <v>0</v>
      </c>
      <c r="R13" s="14">
        <v>0</v>
      </c>
      <c r="S13" s="14">
        <v>0</v>
      </c>
      <c r="T13" s="14">
        <v>0</v>
      </c>
      <c r="U13" s="14">
        <v>0</v>
      </c>
      <c r="V13" s="14">
        <f t="shared" si="6"/>
        <v>0</v>
      </c>
      <c r="W13" s="14">
        <v>0</v>
      </c>
      <c r="X13" s="29">
        <f t="shared" si="4"/>
        <v>0</v>
      </c>
      <c r="Y13" s="14">
        <v>0</v>
      </c>
      <c r="Z13" s="29">
        <f t="shared" si="2"/>
        <v>0</v>
      </c>
      <c r="AA13" s="13">
        <v>600</v>
      </c>
      <c r="AB13" s="12" t="s">
        <v>51</v>
      </c>
      <c r="AC13" s="11" t="s">
        <v>667</v>
      </c>
      <c r="AD13" s="11" t="s">
        <v>543</v>
      </c>
      <c r="AE13" s="11" t="s">
        <v>665</v>
      </c>
      <c r="AF13" s="11" t="s">
        <v>668</v>
      </c>
    </row>
    <row r="14" spans="1:32" ht="58.2" hidden="1" customHeight="1" x14ac:dyDescent="0.25">
      <c r="A14" s="105"/>
      <c r="B14" s="10" t="s">
        <v>187</v>
      </c>
      <c r="C14" s="11" t="s">
        <v>188</v>
      </c>
      <c r="D14" s="12" t="s">
        <v>183</v>
      </c>
      <c r="E14" s="12" t="s">
        <v>51</v>
      </c>
      <c r="F14" s="14">
        <v>0</v>
      </c>
      <c r="G14" s="14">
        <v>0</v>
      </c>
      <c r="H14" s="12" t="s">
        <v>184</v>
      </c>
      <c r="I14" s="14">
        <v>0</v>
      </c>
      <c r="J14" s="14"/>
      <c r="K14" s="14">
        <v>0</v>
      </c>
      <c r="L14" s="14">
        <v>0</v>
      </c>
      <c r="M14" s="14">
        <v>0</v>
      </c>
      <c r="N14" s="14">
        <v>0</v>
      </c>
      <c r="O14" s="14">
        <f t="shared" si="5"/>
        <v>0</v>
      </c>
      <c r="P14" s="14"/>
      <c r="Q14" s="14">
        <v>0</v>
      </c>
      <c r="R14" s="14">
        <v>0</v>
      </c>
      <c r="S14" s="14">
        <v>0</v>
      </c>
      <c r="T14" s="14">
        <v>0</v>
      </c>
      <c r="U14" s="14">
        <v>0</v>
      </c>
      <c r="V14" s="14">
        <f t="shared" si="6"/>
        <v>0</v>
      </c>
      <c r="W14" s="14">
        <v>0</v>
      </c>
      <c r="X14" s="29">
        <f t="shared" si="4"/>
        <v>0</v>
      </c>
      <c r="Y14" s="14">
        <v>0</v>
      </c>
      <c r="Z14" s="29">
        <f t="shared" si="2"/>
        <v>0</v>
      </c>
      <c r="AA14" s="13">
        <v>240</v>
      </c>
      <c r="AB14" s="12" t="s">
        <v>51</v>
      </c>
      <c r="AC14" s="11" t="s">
        <v>53</v>
      </c>
      <c r="AD14" s="11" t="s">
        <v>189</v>
      </c>
      <c r="AE14" s="11" t="s">
        <v>665</v>
      </c>
      <c r="AF14" s="11" t="s">
        <v>590</v>
      </c>
    </row>
    <row r="15" spans="1:32" ht="159.75" customHeight="1" x14ac:dyDescent="0.25">
      <c r="A15" s="105"/>
      <c r="B15" s="10" t="s">
        <v>190</v>
      </c>
      <c r="C15" s="11" t="s">
        <v>191</v>
      </c>
      <c r="D15" s="12" t="s">
        <v>192</v>
      </c>
      <c r="E15" s="12" t="s">
        <v>51</v>
      </c>
      <c r="F15" s="14">
        <v>0</v>
      </c>
      <c r="G15" s="14">
        <v>0</v>
      </c>
      <c r="H15" s="12" t="s">
        <v>184</v>
      </c>
      <c r="I15" s="14">
        <v>0</v>
      </c>
      <c r="J15" s="14">
        <v>51</v>
      </c>
      <c r="K15" s="14">
        <v>0</v>
      </c>
      <c r="L15" s="14">
        <v>0</v>
      </c>
      <c r="M15" s="14">
        <v>0</v>
      </c>
      <c r="N15" s="14">
        <v>0</v>
      </c>
      <c r="O15" s="14">
        <f>I15+K15+L15+M15+N15</f>
        <v>0</v>
      </c>
      <c r="P15" s="14">
        <f>J15+K15+L15+M15+N15</f>
        <v>51</v>
      </c>
      <c r="Q15" s="14">
        <v>0</v>
      </c>
      <c r="R15" s="14">
        <v>530</v>
      </c>
      <c r="S15" s="14">
        <v>120</v>
      </c>
      <c r="T15" s="14">
        <v>0</v>
      </c>
      <c r="U15" s="14">
        <v>0</v>
      </c>
      <c r="V15" s="14">
        <f t="shared" si="6"/>
        <v>650</v>
      </c>
      <c r="W15" s="14">
        <v>180</v>
      </c>
      <c r="X15" s="29">
        <f t="shared" si="4"/>
        <v>830</v>
      </c>
      <c r="Y15" s="14">
        <v>0</v>
      </c>
      <c r="Z15" s="29">
        <f t="shared" si="2"/>
        <v>830</v>
      </c>
      <c r="AA15" s="13">
        <v>250</v>
      </c>
      <c r="AB15" s="12" t="s">
        <v>0</v>
      </c>
      <c r="AC15" s="11" t="s">
        <v>659</v>
      </c>
      <c r="AD15" s="11" t="s">
        <v>739</v>
      </c>
      <c r="AE15" s="11" t="s">
        <v>3</v>
      </c>
      <c r="AF15" s="11" t="s">
        <v>740</v>
      </c>
    </row>
    <row r="16" spans="1:32" ht="214.5" customHeight="1" x14ac:dyDescent="0.25">
      <c r="A16" s="105"/>
      <c r="B16" s="10" t="s">
        <v>193</v>
      </c>
      <c r="C16" s="11" t="s">
        <v>194</v>
      </c>
      <c r="D16" s="12" t="s">
        <v>192</v>
      </c>
      <c r="E16" s="12" t="s">
        <v>0</v>
      </c>
      <c r="F16" s="14">
        <v>0</v>
      </c>
      <c r="G16" s="14">
        <v>430.16</v>
      </c>
      <c r="H16" s="12" t="s">
        <v>28</v>
      </c>
      <c r="I16" s="14">
        <v>116</v>
      </c>
      <c r="J16" s="14">
        <v>116</v>
      </c>
      <c r="K16" s="14">
        <v>0</v>
      </c>
      <c r="L16" s="14">
        <v>0</v>
      </c>
      <c r="M16" s="14">
        <v>0</v>
      </c>
      <c r="N16" s="14">
        <v>0</v>
      </c>
      <c r="O16" s="14">
        <f>I16+K16+L16+M16+N16</f>
        <v>116</v>
      </c>
      <c r="P16" s="14">
        <f>J16+K16+L16+M16+N16</f>
        <v>116</v>
      </c>
      <c r="Q16" s="14">
        <v>0</v>
      </c>
      <c r="R16" s="14">
        <v>0</v>
      </c>
      <c r="S16" s="14">
        <v>0</v>
      </c>
      <c r="T16" s="14">
        <v>0</v>
      </c>
      <c r="U16" s="14">
        <v>0</v>
      </c>
      <c r="V16" s="14">
        <f t="shared" si="6"/>
        <v>0</v>
      </c>
      <c r="W16" s="14">
        <v>0</v>
      </c>
      <c r="X16" s="29">
        <f t="shared" si="4"/>
        <v>116</v>
      </c>
      <c r="Y16" s="14">
        <v>0</v>
      </c>
      <c r="Z16" s="29">
        <f t="shared" si="2"/>
        <v>546.16000000000008</v>
      </c>
      <c r="AA16" s="13">
        <v>600</v>
      </c>
      <c r="AB16" s="12" t="s">
        <v>51</v>
      </c>
      <c r="AC16" s="11" t="s">
        <v>741</v>
      </c>
      <c r="AD16" s="11" t="s">
        <v>549</v>
      </c>
      <c r="AE16" s="11" t="s">
        <v>665</v>
      </c>
      <c r="AF16" s="11" t="s">
        <v>29</v>
      </c>
    </row>
    <row r="17" spans="1:34" ht="29.4" hidden="1" customHeight="1" x14ac:dyDescent="0.25">
      <c r="A17" s="105"/>
      <c r="B17" s="10" t="s">
        <v>195</v>
      </c>
      <c r="C17" s="11" t="s">
        <v>196</v>
      </c>
      <c r="D17" s="12" t="s">
        <v>197</v>
      </c>
      <c r="E17" s="12" t="s">
        <v>51</v>
      </c>
      <c r="F17" s="14">
        <v>0</v>
      </c>
      <c r="G17" s="14">
        <v>0</v>
      </c>
      <c r="H17" s="12" t="s">
        <v>184</v>
      </c>
      <c r="I17" s="14">
        <v>0</v>
      </c>
      <c r="J17" s="14"/>
      <c r="K17" s="14">
        <v>0</v>
      </c>
      <c r="L17" s="14">
        <v>0</v>
      </c>
      <c r="M17" s="14">
        <v>0</v>
      </c>
      <c r="N17" s="14">
        <v>0</v>
      </c>
      <c r="O17" s="14">
        <f t="shared" si="5"/>
        <v>0</v>
      </c>
      <c r="P17" s="14"/>
      <c r="Q17" s="14">
        <v>0</v>
      </c>
      <c r="R17" s="14">
        <v>0</v>
      </c>
      <c r="S17" s="14">
        <v>0</v>
      </c>
      <c r="T17" s="14">
        <v>0</v>
      </c>
      <c r="U17" s="14">
        <v>0</v>
      </c>
      <c r="V17" s="14">
        <f t="shared" si="6"/>
        <v>0</v>
      </c>
      <c r="W17" s="14">
        <v>0</v>
      </c>
      <c r="X17" s="29">
        <f t="shared" si="4"/>
        <v>0</v>
      </c>
      <c r="Y17" s="14">
        <v>0</v>
      </c>
      <c r="Z17" s="29">
        <f t="shared" si="2"/>
        <v>0</v>
      </c>
      <c r="AA17" s="13">
        <v>50</v>
      </c>
      <c r="AB17" s="12" t="s">
        <v>51</v>
      </c>
      <c r="AC17" s="11" t="s">
        <v>1</v>
      </c>
      <c r="AD17" s="11" t="s">
        <v>198</v>
      </c>
      <c r="AE17" s="11" t="s">
        <v>665</v>
      </c>
      <c r="AF17" s="11" t="s">
        <v>29</v>
      </c>
    </row>
    <row r="18" spans="1:34" ht="69.75" hidden="1" customHeight="1" x14ac:dyDescent="0.25">
      <c r="A18" s="105"/>
      <c r="B18" s="10" t="s">
        <v>199</v>
      </c>
      <c r="C18" s="11" t="s">
        <v>200</v>
      </c>
      <c r="D18" s="12" t="s">
        <v>201</v>
      </c>
      <c r="E18" s="12" t="s">
        <v>0</v>
      </c>
      <c r="F18" s="14">
        <v>0</v>
      </c>
      <c r="G18" s="14">
        <v>0</v>
      </c>
      <c r="H18" s="12" t="s">
        <v>28</v>
      </c>
      <c r="I18" s="14">
        <v>0</v>
      </c>
      <c r="J18" s="14"/>
      <c r="K18" s="14">
        <v>0</v>
      </c>
      <c r="L18" s="14">
        <v>0</v>
      </c>
      <c r="M18" s="14">
        <v>0</v>
      </c>
      <c r="N18" s="14">
        <v>0</v>
      </c>
      <c r="O18" s="14">
        <f t="shared" si="5"/>
        <v>0</v>
      </c>
      <c r="P18" s="14"/>
      <c r="Q18" s="14">
        <v>0</v>
      </c>
      <c r="R18" s="14">
        <v>0</v>
      </c>
      <c r="S18" s="14">
        <v>0</v>
      </c>
      <c r="T18" s="14">
        <v>0</v>
      </c>
      <c r="U18" s="14">
        <v>0</v>
      </c>
      <c r="V18" s="14">
        <f t="shared" si="6"/>
        <v>0</v>
      </c>
      <c r="W18" s="14">
        <v>0</v>
      </c>
      <c r="X18" s="29">
        <f t="shared" si="4"/>
        <v>0</v>
      </c>
      <c r="Y18" s="14">
        <v>0</v>
      </c>
      <c r="Z18" s="29">
        <f t="shared" si="2"/>
        <v>0</v>
      </c>
      <c r="AA18" s="13">
        <v>360</v>
      </c>
      <c r="AB18" s="12" t="s">
        <v>51</v>
      </c>
      <c r="AC18" s="11" t="s">
        <v>202</v>
      </c>
      <c r="AD18" s="11" t="s">
        <v>203</v>
      </c>
      <c r="AE18" s="11" t="s">
        <v>665</v>
      </c>
      <c r="AF18" s="11" t="s">
        <v>57</v>
      </c>
    </row>
    <row r="19" spans="1:34" ht="66" hidden="1" customHeight="1" x14ac:dyDescent="0.25">
      <c r="A19" s="105"/>
      <c r="B19" s="10" t="s">
        <v>204</v>
      </c>
      <c r="C19" s="11" t="s">
        <v>205</v>
      </c>
      <c r="D19" s="12" t="s">
        <v>206</v>
      </c>
      <c r="E19" s="12" t="s">
        <v>51</v>
      </c>
      <c r="F19" s="14">
        <v>0</v>
      </c>
      <c r="G19" s="14">
        <v>0</v>
      </c>
      <c r="H19" s="12" t="s">
        <v>207</v>
      </c>
      <c r="I19" s="14">
        <v>0</v>
      </c>
      <c r="J19" s="14"/>
      <c r="K19" s="14">
        <v>0</v>
      </c>
      <c r="L19" s="14">
        <v>0</v>
      </c>
      <c r="M19" s="14">
        <v>0</v>
      </c>
      <c r="N19" s="14">
        <v>0</v>
      </c>
      <c r="O19" s="14">
        <f t="shared" si="5"/>
        <v>0</v>
      </c>
      <c r="P19" s="14"/>
      <c r="Q19" s="14">
        <v>0</v>
      </c>
      <c r="R19" s="14">
        <v>0</v>
      </c>
      <c r="S19" s="14">
        <v>0</v>
      </c>
      <c r="T19" s="14">
        <v>0</v>
      </c>
      <c r="U19" s="14">
        <v>0</v>
      </c>
      <c r="V19" s="14">
        <f t="shared" si="6"/>
        <v>0</v>
      </c>
      <c r="W19" s="14">
        <v>0</v>
      </c>
      <c r="X19" s="29">
        <f t="shared" si="4"/>
        <v>0</v>
      </c>
      <c r="Y19" s="14">
        <v>0</v>
      </c>
      <c r="Z19" s="29">
        <f t="shared" si="2"/>
        <v>0</v>
      </c>
      <c r="AA19" s="13">
        <v>1200</v>
      </c>
      <c r="AB19" s="12" t="s">
        <v>0</v>
      </c>
      <c r="AC19" s="11" t="s">
        <v>208</v>
      </c>
      <c r="AD19" s="11" t="s">
        <v>209</v>
      </c>
      <c r="AE19" s="11" t="s">
        <v>180</v>
      </c>
      <c r="AF19" s="11" t="s">
        <v>591</v>
      </c>
    </row>
    <row r="20" spans="1:34" ht="54" x14ac:dyDescent="0.25">
      <c r="A20" s="105"/>
      <c r="B20" s="10" t="s">
        <v>210</v>
      </c>
      <c r="C20" s="11" t="s">
        <v>211</v>
      </c>
      <c r="D20" s="12" t="s">
        <v>212</v>
      </c>
      <c r="E20" s="12" t="s">
        <v>0</v>
      </c>
      <c r="F20" s="14">
        <v>0</v>
      </c>
      <c r="G20" s="14">
        <v>0</v>
      </c>
      <c r="H20" s="12" t="s">
        <v>184</v>
      </c>
      <c r="I20" s="14">
        <v>0</v>
      </c>
      <c r="J20" s="14">
        <v>0</v>
      </c>
      <c r="K20" s="14">
        <v>0</v>
      </c>
      <c r="L20" s="14">
        <v>0</v>
      </c>
      <c r="M20" s="14">
        <v>0</v>
      </c>
      <c r="N20" s="14">
        <v>0</v>
      </c>
      <c r="O20" s="14">
        <f>I20+K20+L20+M20+N20</f>
        <v>0</v>
      </c>
      <c r="P20" s="14">
        <f>J20+K20+L20+M20+N20</f>
        <v>0</v>
      </c>
      <c r="Q20" s="14">
        <v>0</v>
      </c>
      <c r="R20" s="14">
        <v>0</v>
      </c>
      <c r="S20" s="14">
        <v>0</v>
      </c>
      <c r="T20" s="14">
        <v>0</v>
      </c>
      <c r="U20" s="14">
        <v>0</v>
      </c>
      <c r="V20" s="14">
        <f t="shared" si="6"/>
        <v>0</v>
      </c>
      <c r="W20" s="14">
        <v>0</v>
      </c>
      <c r="X20" s="29">
        <f t="shared" si="4"/>
        <v>0</v>
      </c>
      <c r="Y20" s="14">
        <v>0</v>
      </c>
      <c r="Z20" s="29">
        <f t="shared" si="2"/>
        <v>0</v>
      </c>
      <c r="AA20" s="13">
        <v>480</v>
      </c>
      <c r="AB20" s="12" t="s">
        <v>51</v>
      </c>
      <c r="AC20" s="11" t="s">
        <v>732</v>
      </c>
      <c r="AD20" s="11" t="s">
        <v>213</v>
      </c>
      <c r="AE20" s="11" t="s">
        <v>96</v>
      </c>
      <c r="AF20" s="11" t="s">
        <v>58</v>
      </c>
    </row>
    <row r="21" spans="1:34" ht="32.4" x14ac:dyDescent="0.25">
      <c r="A21" s="105"/>
      <c r="B21" s="10" t="s">
        <v>214</v>
      </c>
      <c r="C21" s="11" t="s">
        <v>2</v>
      </c>
      <c r="D21" s="12" t="s">
        <v>215</v>
      </c>
      <c r="E21" s="12" t="s">
        <v>0</v>
      </c>
      <c r="F21" s="14">
        <v>0</v>
      </c>
      <c r="G21" s="14">
        <v>8.3000000000000007</v>
      </c>
      <c r="H21" s="12" t="s">
        <v>28</v>
      </c>
      <c r="I21" s="14">
        <v>8.2949999999999999</v>
      </c>
      <c r="J21" s="14">
        <v>8.2949999999999999</v>
      </c>
      <c r="K21" s="14">
        <v>0</v>
      </c>
      <c r="L21" s="14">
        <v>0</v>
      </c>
      <c r="M21" s="14">
        <v>0</v>
      </c>
      <c r="N21" s="14">
        <v>0</v>
      </c>
      <c r="O21" s="14">
        <f>I21+K21+L21+M21+N21</f>
        <v>8.2949999999999999</v>
      </c>
      <c r="P21" s="14">
        <f>J21+K21+L21+M21+N21</f>
        <v>8.2949999999999999</v>
      </c>
      <c r="Q21" s="14">
        <v>0</v>
      </c>
      <c r="R21" s="14">
        <v>0</v>
      </c>
      <c r="S21" s="14">
        <v>0</v>
      </c>
      <c r="T21" s="14">
        <v>0</v>
      </c>
      <c r="U21" s="14">
        <v>0</v>
      </c>
      <c r="V21" s="14">
        <f t="shared" si="6"/>
        <v>0</v>
      </c>
      <c r="W21" s="14">
        <v>0</v>
      </c>
      <c r="X21" s="29">
        <f t="shared" si="4"/>
        <v>8.2949999999999999</v>
      </c>
      <c r="Y21" s="14">
        <v>0</v>
      </c>
      <c r="Z21" s="29">
        <f t="shared" si="2"/>
        <v>16.594999999999999</v>
      </c>
      <c r="AA21" s="13">
        <v>300</v>
      </c>
      <c r="AB21" s="12" t="s">
        <v>51</v>
      </c>
      <c r="AC21" s="11" t="s">
        <v>617</v>
      </c>
      <c r="AD21" s="11" t="s">
        <v>216</v>
      </c>
      <c r="AE21" s="11" t="s">
        <v>665</v>
      </c>
      <c r="AF21" s="11" t="s">
        <v>29</v>
      </c>
    </row>
    <row r="22" spans="1:34" ht="75.599999999999994" x14ac:dyDescent="0.25">
      <c r="A22" s="105"/>
      <c r="B22" s="10" t="s">
        <v>217</v>
      </c>
      <c r="C22" s="11" t="s">
        <v>641</v>
      </c>
      <c r="D22" s="12" t="s">
        <v>215</v>
      </c>
      <c r="E22" s="12" t="s">
        <v>0</v>
      </c>
      <c r="F22" s="14">
        <v>0</v>
      </c>
      <c r="G22" s="14">
        <v>30.5</v>
      </c>
      <c r="H22" s="12" t="s">
        <v>28</v>
      </c>
      <c r="I22" s="14">
        <v>29.963000000000001</v>
      </c>
      <c r="J22" s="14">
        <v>29.963000000000001</v>
      </c>
      <c r="K22" s="14">
        <v>0</v>
      </c>
      <c r="L22" s="14">
        <v>0</v>
      </c>
      <c r="M22" s="14">
        <v>0</v>
      </c>
      <c r="N22" s="14">
        <v>0</v>
      </c>
      <c r="O22" s="14">
        <f>I22+K22+L22+M22+N22</f>
        <v>29.963000000000001</v>
      </c>
      <c r="P22" s="14">
        <f>J22+K22+L22+M22+N22</f>
        <v>29.963000000000001</v>
      </c>
      <c r="Q22" s="14">
        <v>0</v>
      </c>
      <c r="R22" s="14">
        <v>0</v>
      </c>
      <c r="S22" s="14">
        <v>0</v>
      </c>
      <c r="T22" s="14">
        <v>0</v>
      </c>
      <c r="U22" s="14">
        <v>0</v>
      </c>
      <c r="V22" s="14">
        <f t="shared" si="6"/>
        <v>0</v>
      </c>
      <c r="W22" s="14">
        <v>0</v>
      </c>
      <c r="X22" s="29">
        <f t="shared" si="4"/>
        <v>29.963000000000001</v>
      </c>
      <c r="Y22" s="14">
        <v>0</v>
      </c>
      <c r="Z22" s="29">
        <f t="shared" si="2"/>
        <v>60.463000000000001</v>
      </c>
      <c r="AA22" s="13">
        <v>240</v>
      </c>
      <c r="AB22" s="12" t="s">
        <v>59</v>
      </c>
      <c r="AC22" s="11" t="s">
        <v>742</v>
      </c>
      <c r="AD22" s="11" t="s">
        <v>544</v>
      </c>
      <c r="AE22" s="11" t="s">
        <v>665</v>
      </c>
      <c r="AF22" s="11" t="s">
        <v>679</v>
      </c>
    </row>
    <row r="23" spans="1:34" ht="108.75" customHeight="1" x14ac:dyDescent="0.25">
      <c r="A23" s="105"/>
      <c r="B23" s="10" t="s">
        <v>218</v>
      </c>
      <c r="C23" s="11" t="s">
        <v>219</v>
      </c>
      <c r="D23" s="12" t="s">
        <v>220</v>
      </c>
      <c r="E23" s="12" t="s">
        <v>51</v>
      </c>
      <c r="F23" s="14">
        <v>0</v>
      </c>
      <c r="G23" s="14">
        <v>0</v>
      </c>
      <c r="H23" s="12" t="s">
        <v>184</v>
      </c>
      <c r="I23" s="14">
        <v>0</v>
      </c>
      <c r="J23" s="14">
        <v>0</v>
      </c>
      <c r="K23" s="14">
        <v>0</v>
      </c>
      <c r="L23" s="14">
        <v>0</v>
      </c>
      <c r="M23" s="14">
        <v>0</v>
      </c>
      <c r="N23" s="14">
        <v>0</v>
      </c>
      <c r="O23" s="14">
        <f>I23+K23+L23+M23+N23</f>
        <v>0</v>
      </c>
      <c r="P23" s="14">
        <f>J23+K23+L23+M23+N23</f>
        <v>0</v>
      </c>
      <c r="Q23" s="14">
        <v>0</v>
      </c>
      <c r="R23" s="14">
        <v>0</v>
      </c>
      <c r="S23" s="14">
        <v>0</v>
      </c>
      <c r="T23" s="14">
        <v>0</v>
      </c>
      <c r="U23" s="14">
        <v>0</v>
      </c>
      <c r="V23" s="14">
        <f t="shared" si="6"/>
        <v>0</v>
      </c>
      <c r="W23" s="14">
        <v>300</v>
      </c>
      <c r="X23" s="29">
        <f t="shared" si="4"/>
        <v>300</v>
      </c>
      <c r="Y23" s="14">
        <v>650</v>
      </c>
      <c r="Z23" s="29">
        <f t="shared" si="2"/>
        <v>950</v>
      </c>
      <c r="AA23" s="13">
        <v>1000</v>
      </c>
      <c r="AB23" s="12" t="s">
        <v>59</v>
      </c>
      <c r="AC23" s="11" t="s">
        <v>619</v>
      </c>
      <c r="AD23" s="11" t="s">
        <v>221</v>
      </c>
      <c r="AE23" s="11" t="s">
        <v>225</v>
      </c>
      <c r="AF23" s="11" t="s">
        <v>743</v>
      </c>
    </row>
    <row r="24" spans="1:34" ht="56.4" hidden="1" customHeight="1" x14ac:dyDescent="0.25">
      <c r="A24" s="105"/>
      <c r="B24" s="10" t="s">
        <v>222</v>
      </c>
      <c r="C24" s="11" t="s">
        <v>223</v>
      </c>
      <c r="D24" s="12" t="s">
        <v>220</v>
      </c>
      <c r="E24" s="12" t="s">
        <v>51</v>
      </c>
      <c r="F24" s="14">
        <v>0</v>
      </c>
      <c r="G24" s="14">
        <v>0</v>
      </c>
      <c r="H24" s="12" t="s">
        <v>207</v>
      </c>
      <c r="I24" s="14">
        <v>0</v>
      </c>
      <c r="J24" s="14"/>
      <c r="K24" s="14">
        <v>0</v>
      </c>
      <c r="L24" s="14">
        <v>0</v>
      </c>
      <c r="M24" s="14">
        <v>0</v>
      </c>
      <c r="N24" s="14">
        <v>0</v>
      </c>
      <c r="O24" s="14">
        <f t="shared" si="5"/>
        <v>0</v>
      </c>
      <c r="P24" s="14"/>
      <c r="Q24" s="14">
        <v>0</v>
      </c>
      <c r="R24" s="14">
        <v>0</v>
      </c>
      <c r="S24" s="14">
        <v>0</v>
      </c>
      <c r="T24" s="14">
        <v>0</v>
      </c>
      <c r="U24" s="14">
        <v>0</v>
      </c>
      <c r="V24" s="14">
        <f t="shared" si="6"/>
        <v>0</v>
      </c>
      <c r="W24" s="14">
        <v>0</v>
      </c>
      <c r="X24" s="29">
        <f t="shared" si="4"/>
        <v>0</v>
      </c>
      <c r="Y24" s="14">
        <v>0</v>
      </c>
      <c r="Z24" s="29">
        <f t="shared" si="2"/>
        <v>0</v>
      </c>
      <c r="AA24" s="14" t="s">
        <v>29</v>
      </c>
      <c r="AB24" s="12" t="s">
        <v>0</v>
      </c>
      <c r="AC24" s="11" t="s">
        <v>642</v>
      </c>
      <c r="AD24" s="11" t="s">
        <v>224</v>
      </c>
      <c r="AE24" s="11" t="s">
        <v>225</v>
      </c>
      <c r="AF24" s="11" t="s">
        <v>666</v>
      </c>
    </row>
    <row r="25" spans="1:34" ht="257.25" customHeight="1" x14ac:dyDescent="0.25">
      <c r="A25" s="105"/>
      <c r="B25" s="10" t="s">
        <v>226</v>
      </c>
      <c r="C25" s="11" t="s">
        <v>227</v>
      </c>
      <c r="D25" s="12" t="s">
        <v>228</v>
      </c>
      <c r="E25" s="12" t="s">
        <v>0</v>
      </c>
      <c r="F25" s="14">
        <v>0</v>
      </c>
      <c r="G25" s="14">
        <v>0</v>
      </c>
      <c r="H25" s="12" t="s">
        <v>28</v>
      </c>
      <c r="I25" s="14">
        <v>0</v>
      </c>
      <c r="J25" s="14">
        <v>0</v>
      </c>
      <c r="K25" s="14">
        <v>0</v>
      </c>
      <c r="L25" s="14">
        <v>0</v>
      </c>
      <c r="M25" s="14">
        <v>0</v>
      </c>
      <c r="N25" s="14">
        <v>0</v>
      </c>
      <c r="O25" s="14">
        <f>I25+K25+L25+M25+N25</f>
        <v>0</v>
      </c>
      <c r="P25" s="14">
        <f>J25+K25+L25+M25+N25</f>
        <v>0</v>
      </c>
      <c r="Q25" s="14">
        <v>0</v>
      </c>
      <c r="R25" s="14">
        <v>0</v>
      </c>
      <c r="S25" s="14">
        <v>0</v>
      </c>
      <c r="T25" s="14">
        <v>0</v>
      </c>
      <c r="U25" s="14">
        <v>0</v>
      </c>
      <c r="V25" s="14">
        <f t="shared" si="6"/>
        <v>0</v>
      </c>
      <c r="W25" s="14">
        <v>0</v>
      </c>
      <c r="X25" s="29">
        <f t="shared" si="4"/>
        <v>0</v>
      </c>
      <c r="Y25" s="14">
        <v>0</v>
      </c>
      <c r="Z25" s="29">
        <f t="shared" si="2"/>
        <v>0</v>
      </c>
      <c r="AA25" s="13">
        <v>600</v>
      </c>
      <c r="AB25" s="12" t="s">
        <v>0</v>
      </c>
      <c r="AC25" s="11" t="s">
        <v>744</v>
      </c>
      <c r="AD25" s="11" t="s">
        <v>554</v>
      </c>
      <c r="AE25" s="11" t="s">
        <v>665</v>
      </c>
      <c r="AF25" s="11" t="s">
        <v>745</v>
      </c>
    </row>
    <row r="26" spans="1:34" ht="32.4" hidden="1" x14ac:dyDescent="0.25">
      <c r="A26" s="105"/>
      <c r="B26" s="10" t="s">
        <v>229</v>
      </c>
      <c r="C26" s="11" t="s">
        <v>230</v>
      </c>
      <c r="D26" s="12" t="s">
        <v>231</v>
      </c>
      <c r="E26" s="12" t="s">
        <v>51</v>
      </c>
      <c r="F26" s="14">
        <v>0</v>
      </c>
      <c r="G26" s="14">
        <v>0</v>
      </c>
      <c r="H26" s="12" t="s">
        <v>184</v>
      </c>
      <c r="I26" s="14">
        <v>0</v>
      </c>
      <c r="J26" s="14"/>
      <c r="K26" s="14">
        <v>0</v>
      </c>
      <c r="L26" s="14">
        <v>0</v>
      </c>
      <c r="M26" s="14">
        <v>0</v>
      </c>
      <c r="N26" s="14">
        <v>0</v>
      </c>
      <c r="O26" s="14">
        <f t="shared" si="5"/>
        <v>0</v>
      </c>
      <c r="P26" s="14"/>
      <c r="Q26" s="14">
        <v>0</v>
      </c>
      <c r="R26" s="14">
        <v>0</v>
      </c>
      <c r="S26" s="14">
        <v>0</v>
      </c>
      <c r="T26" s="14">
        <v>0</v>
      </c>
      <c r="U26" s="14">
        <v>0</v>
      </c>
      <c r="V26" s="14">
        <f t="shared" si="6"/>
        <v>0</v>
      </c>
      <c r="W26" s="14">
        <v>0</v>
      </c>
      <c r="X26" s="29">
        <f t="shared" si="4"/>
        <v>0</v>
      </c>
      <c r="Y26" s="14">
        <v>0</v>
      </c>
      <c r="Z26" s="29">
        <f t="shared" si="2"/>
        <v>0</v>
      </c>
      <c r="AA26" s="13">
        <v>480</v>
      </c>
      <c r="AB26" s="12" t="s">
        <v>51</v>
      </c>
      <c r="AC26" s="11" t="s">
        <v>643</v>
      </c>
      <c r="AD26" s="11" t="s">
        <v>232</v>
      </c>
      <c r="AE26" s="11" t="s">
        <v>99</v>
      </c>
      <c r="AF26" s="11" t="s">
        <v>98</v>
      </c>
    </row>
    <row r="27" spans="1:34" ht="25.5" customHeight="1" x14ac:dyDescent="0.25">
      <c r="A27" s="105"/>
      <c r="B27" s="10" t="s">
        <v>233</v>
      </c>
      <c r="C27" s="11" t="s">
        <v>234</v>
      </c>
      <c r="D27" s="12" t="s">
        <v>235</v>
      </c>
      <c r="E27" s="12" t="s">
        <v>51</v>
      </c>
      <c r="F27" s="14">
        <v>0</v>
      </c>
      <c r="G27" s="14">
        <v>0</v>
      </c>
      <c r="H27" s="12" t="s">
        <v>28</v>
      </c>
      <c r="I27" s="14">
        <v>0</v>
      </c>
      <c r="J27" s="14">
        <v>0</v>
      </c>
      <c r="K27" s="14">
        <v>0</v>
      </c>
      <c r="L27" s="14">
        <v>0</v>
      </c>
      <c r="M27" s="14">
        <v>0</v>
      </c>
      <c r="N27" s="14">
        <v>0</v>
      </c>
      <c r="O27" s="14">
        <f>I27+K27+L27+M27+N27</f>
        <v>0</v>
      </c>
      <c r="P27" s="14">
        <f>J27+K27+L27+M27+N27</f>
        <v>0</v>
      </c>
      <c r="Q27" s="14">
        <v>0</v>
      </c>
      <c r="R27" s="14">
        <v>0</v>
      </c>
      <c r="S27" s="14">
        <v>0</v>
      </c>
      <c r="T27" s="14">
        <v>0</v>
      </c>
      <c r="U27" s="14">
        <v>0</v>
      </c>
      <c r="V27" s="14">
        <f t="shared" si="6"/>
        <v>0</v>
      </c>
      <c r="W27" s="14">
        <v>0</v>
      </c>
      <c r="X27" s="29">
        <f t="shared" si="4"/>
        <v>0</v>
      </c>
      <c r="Y27" s="14">
        <v>0</v>
      </c>
      <c r="Z27" s="29">
        <f t="shared" si="2"/>
        <v>0</v>
      </c>
      <c r="AA27" s="13">
        <v>120</v>
      </c>
      <c r="AB27" s="12" t="s">
        <v>0</v>
      </c>
      <c r="AC27" s="11" t="s">
        <v>733</v>
      </c>
      <c r="AD27" s="11" t="s">
        <v>29</v>
      </c>
      <c r="AE27" s="11" t="s">
        <v>236</v>
      </c>
      <c r="AF27" s="11" t="s">
        <v>680</v>
      </c>
    </row>
    <row r="28" spans="1:34" ht="140.4" x14ac:dyDescent="0.25">
      <c r="A28" s="105"/>
      <c r="B28" s="10" t="s">
        <v>237</v>
      </c>
      <c r="C28" s="11" t="s">
        <v>238</v>
      </c>
      <c r="D28" s="12" t="s">
        <v>239</v>
      </c>
      <c r="E28" s="12" t="s">
        <v>0</v>
      </c>
      <c r="F28" s="14">
        <v>180</v>
      </c>
      <c r="G28" s="14">
        <v>159.72</v>
      </c>
      <c r="H28" s="12" t="s">
        <v>28</v>
      </c>
      <c r="I28" s="14">
        <v>167.88800000000001</v>
      </c>
      <c r="J28" s="14">
        <v>167.88800000000001</v>
      </c>
      <c r="K28" s="14">
        <v>0</v>
      </c>
      <c r="L28" s="14">
        <v>0</v>
      </c>
      <c r="M28" s="14">
        <v>0</v>
      </c>
      <c r="N28" s="14">
        <v>0</v>
      </c>
      <c r="O28" s="14">
        <f>I28+K28+L28+M28+N28</f>
        <v>167.88800000000001</v>
      </c>
      <c r="P28" s="14">
        <f>J28+K28+L28+M28+N28</f>
        <v>167.88800000000001</v>
      </c>
      <c r="Q28" s="14">
        <v>0</v>
      </c>
      <c r="R28" s="14">
        <v>0</v>
      </c>
      <c r="S28" s="14">
        <v>0</v>
      </c>
      <c r="T28" s="14">
        <v>0</v>
      </c>
      <c r="U28" s="14">
        <v>0</v>
      </c>
      <c r="V28" s="14">
        <f t="shared" si="6"/>
        <v>0</v>
      </c>
      <c r="W28" s="14">
        <v>0</v>
      </c>
      <c r="X28" s="29">
        <f t="shared" si="4"/>
        <v>167.88800000000001</v>
      </c>
      <c r="Y28" s="14">
        <v>0</v>
      </c>
      <c r="Z28" s="29">
        <f t="shared" si="2"/>
        <v>507.608</v>
      </c>
      <c r="AA28" s="14">
        <v>2265.27</v>
      </c>
      <c r="AB28" s="12" t="s">
        <v>0</v>
      </c>
      <c r="AC28" s="11" t="s">
        <v>746</v>
      </c>
      <c r="AD28" s="11" t="s">
        <v>240</v>
      </c>
      <c r="AE28" s="11" t="s">
        <v>236</v>
      </c>
      <c r="AF28" s="11" t="s">
        <v>681</v>
      </c>
    </row>
    <row r="29" spans="1:34" ht="205.2" x14ac:dyDescent="0.25">
      <c r="A29" s="105"/>
      <c r="B29" s="10" t="s">
        <v>576</v>
      </c>
      <c r="C29" s="11" t="s">
        <v>577</v>
      </c>
      <c r="D29" s="12" t="s">
        <v>228</v>
      </c>
      <c r="E29" s="12" t="s">
        <v>51</v>
      </c>
      <c r="F29" s="14">
        <v>0</v>
      </c>
      <c r="G29" s="14">
        <v>1.1499999999999999</v>
      </c>
      <c r="H29" s="12" t="s">
        <v>184</v>
      </c>
      <c r="I29" s="14">
        <v>16.193999999999999</v>
      </c>
      <c r="J29" s="14">
        <v>14.06</v>
      </c>
      <c r="K29" s="14">
        <v>0</v>
      </c>
      <c r="L29" s="14">
        <v>5.6740000000000004</v>
      </c>
      <c r="M29" s="14">
        <v>0</v>
      </c>
      <c r="N29" s="14">
        <v>0</v>
      </c>
      <c r="O29" s="14">
        <f>I29+K29+L29+M29+N29</f>
        <v>21.867999999999999</v>
      </c>
      <c r="P29" s="14">
        <f>J29+K29+L29+N29+M29</f>
        <v>19.734000000000002</v>
      </c>
      <c r="Q29" s="14">
        <v>0</v>
      </c>
      <c r="R29" s="14">
        <v>0</v>
      </c>
      <c r="S29" s="14">
        <v>0</v>
      </c>
      <c r="T29" s="14">
        <v>0</v>
      </c>
      <c r="U29" s="14">
        <v>0</v>
      </c>
      <c r="V29" s="14">
        <f t="shared" si="6"/>
        <v>0</v>
      </c>
      <c r="W29" s="14">
        <v>0</v>
      </c>
      <c r="X29" s="29">
        <f t="shared" si="4"/>
        <v>21.867999999999999</v>
      </c>
      <c r="Y29" s="14">
        <v>0</v>
      </c>
      <c r="Z29" s="29">
        <f t="shared" si="2"/>
        <v>23.017999999999997</v>
      </c>
      <c r="AA29" s="14">
        <v>60.27</v>
      </c>
      <c r="AB29" s="12" t="s">
        <v>0</v>
      </c>
      <c r="AC29" s="11" t="s">
        <v>828</v>
      </c>
      <c r="AD29" s="11" t="s">
        <v>578</v>
      </c>
      <c r="AE29" s="11" t="s">
        <v>458</v>
      </c>
      <c r="AF29" s="11" t="s">
        <v>817</v>
      </c>
    </row>
    <row r="30" spans="1:34" ht="186.75" customHeight="1" x14ac:dyDescent="0.25">
      <c r="A30" s="105"/>
      <c r="B30" s="10" t="s">
        <v>660</v>
      </c>
      <c r="C30" s="11" t="s">
        <v>669</v>
      </c>
      <c r="D30" s="12" t="s">
        <v>670</v>
      </c>
      <c r="E30" s="12" t="s">
        <v>51</v>
      </c>
      <c r="F30" s="14">
        <v>0</v>
      </c>
      <c r="G30" s="14">
        <v>0</v>
      </c>
      <c r="H30" s="12" t="s">
        <v>184</v>
      </c>
      <c r="I30" s="14">
        <v>0</v>
      </c>
      <c r="J30" s="14">
        <v>138.29</v>
      </c>
      <c r="K30" s="14">
        <v>0</v>
      </c>
      <c r="L30" s="14">
        <v>0</v>
      </c>
      <c r="M30" s="14">
        <v>0</v>
      </c>
      <c r="N30" s="14">
        <v>0</v>
      </c>
      <c r="O30" s="14">
        <f>I30+K30+L30+M30+N30</f>
        <v>0</v>
      </c>
      <c r="P30" s="14">
        <f>J30+K30+L30+M30+N30</f>
        <v>138.29</v>
      </c>
      <c r="Q30" s="14">
        <v>184.39</v>
      </c>
      <c r="R30" s="14">
        <v>0</v>
      </c>
      <c r="S30" s="14">
        <v>150</v>
      </c>
      <c r="T30" s="14">
        <v>0</v>
      </c>
      <c r="U30" s="14">
        <v>0</v>
      </c>
      <c r="V30" s="14">
        <f t="shared" si="6"/>
        <v>334.39</v>
      </c>
      <c r="W30" s="14">
        <v>83.6</v>
      </c>
      <c r="X30" s="29">
        <f t="shared" si="4"/>
        <v>417.99</v>
      </c>
      <c r="Y30" s="14">
        <v>0</v>
      </c>
      <c r="Z30" s="29">
        <f>Y30+X30+G30+F30</f>
        <v>417.99</v>
      </c>
      <c r="AA30" s="14">
        <v>668.77571</v>
      </c>
      <c r="AB30" s="12" t="s">
        <v>0</v>
      </c>
      <c r="AC30" s="11" t="s">
        <v>838</v>
      </c>
      <c r="AD30" s="11" t="s">
        <v>671</v>
      </c>
      <c r="AE30" s="11" t="s">
        <v>458</v>
      </c>
      <c r="AF30" s="11" t="s">
        <v>682</v>
      </c>
      <c r="AH30" s="72"/>
    </row>
    <row r="31" spans="1:34" ht="25.2" customHeight="1" x14ac:dyDescent="0.25">
      <c r="A31" s="105"/>
      <c r="B31" s="103" t="s">
        <v>116</v>
      </c>
      <c r="C31" s="103"/>
      <c r="D31" s="2" t="s">
        <v>115</v>
      </c>
      <c r="E31" s="2" t="s">
        <v>29</v>
      </c>
      <c r="F31" s="31">
        <f>SUM(F32:F39)</f>
        <v>1961.13</v>
      </c>
      <c r="G31" s="49">
        <f>SUM(G32:G39)</f>
        <v>3839.85</v>
      </c>
      <c r="H31" s="2" t="s">
        <v>29</v>
      </c>
      <c r="I31" s="31">
        <f>SUM(I32:I40)</f>
        <v>540.26</v>
      </c>
      <c r="J31" s="31">
        <f t="shared" ref="J31:N31" si="7">SUM(J32:J40)</f>
        <v>591.61</v>
      </c>
      <c r="K31" s="31">
        <f t="shared" si="7"/>
        <v>1760.02</v>
      </c>
      <c r="L31" s="31">
        <f t="shared" si="7"/>
        <v>0</v>
      </c>
      <c r="M31" s="31">
        <f t="shared" si="7"/>
        <v>0</v>
      </c>
      <c r="N31" s="31">
        <f t="shared" si="7"/>
        <v>478.9</v>
      </c>
      <c r="O31" s="31">
        <f>I31+K31+L31+M31+N31</f>
        <v>2779.18</v>
      </c>
      <c r="P31" s="31">
        <f>J31+K31+L31+M31+N31</f>
        <v>2830.53</v>
      </c>
      <c r="Q31" s="31">
        <f>SUM(Q32:Q39)</f>
        <v>343.54</v>
      </c>
      <c r="R31" s="31">
        <f>SUM(R32:R39)</f>
        <v>145</v>
      </c>
      <c r="S31" s="31">
        <f>SUM(S32:S39)</f>
        <v>1500</v>
      </c>
      <c r="T31" s="31">
        <f>SUM(T32:T39)</f>
        <v>0</v>
      </c>
      <c r="U31" s="31">
        <f>SUM(U32:U39)</f>
        <v>0</v>
      </c>
      <c r="V31" s="35">
        <f t="shared" si="6"/>
        <v>1988.54</v>
      </c>
      <c r="W31" s="31">
        <f>SUM(W32:W39)</f>
        <v>1762.5</v>
      </c>
      <c r="X31" s="43">
        <f t="shared" si="4"/>
        <v>6530.2199999999993</v>
      </c>
      <c r="Y31" s="31">
        <f>SUM(Y32:Y39)</f>
        <v>0</v>
      </c>
      <c r="Z31" s="43">
        <f t="shared" si="2"/>
        <v>12331.2</v>
      </c>
      <c r="AA31" s="55" t="s">
        <v>29</v>
      </c>
      <c r="AB31" s="2" t="s">
        <v>29</v>
      </c>
      <c r="AC31" s="2" t="s">
        <v>29</v>
      </c>
      <c r="AD31" s="2" t="s">
        <v>29</v>
      </c>
      <c r="AE31" s="2" t="s">
        <v>29</v>
      </c>
      <c r="AF31" s="2" t="s">
        <v>29</v>
      </c>
    </row>
    <row r="32" spans="1:34" ht="21.6" hidden="1" x14ac:dyDescent="0.25">
      <c r="A32" s="105"/>
      <c r="B32" s="10" t="s">
        <v>241</v>
      </c>
      <c r="C32" s="11" t="s">
        <v>242</v>
      </c>
      <c r="D32" s="12" t="s">
        <v>243</v>
      </c>
      <c r="E32" s="12" t="s">
        <v>51</v>
      </c>
      <c r="F32" s="14">
        <v>0</v>
      </c>
      <c r="G32" s="14">
        <v>0</v>
      </c>
      <c r="H32" s="12" t="s">
        <v>28</v>
      </c>
      <c r="I32" s="14">
        <v>0</v>
      </c>
      <c r="J32" s="14"/>
      <c r="K32" s="14">
        <v>0</v>
      </c>
      <c r="L32" s="14">
        <v>0</v>
      </c>
      <c r="M32" s="14">
        <v>0</v>
      </c>
      <c r="N32" s="14">
        <v>0</v>
      </c>
      <c r="O32" s="14">
        <f>SUM(I32:N32)</f>
        <v>0</v>
      </c>
      <c r="P32" s="14"/>
      <c r="Q32" s="14">
        <v>0</v>
      </c>
      <c r="R32" s="14">
        <v>0</v>
      </c>
      <c r="S32" s="14">
        <v>0</v>
      </c>
      <c r="T32" s="14">
        <v>0</v>
      </c>
      <c r="U32" s="14">
        <v>0</v>
      </c>
      <c r="V32" s="14">
        <f t="shared" si="6"/>
        <v>0</v>
      </c>
      <c r="W32" s="14">
        <v>0</v>
      </c>
      <c r="X32" s="29">
        <f t="shared" si="4"/>
        <v>0</v>
      </c>
      <c r="Y32" s="14">
        <v>0</v>
      </c>
      <c r="Z32" s="29">
        <f t="shared" si="2"/>
        <v>0</v>
      </c>
      <c r="AA32" s="13">
        <v>240</v>
      </c>
      <c r="AB32" s="12" t="s">
        <v>0</v>
      </c>
      <c r="AC32" s="11" t="s">
        <v>244</v>
      </c>
      <c r="AD32" s="11" t="s">
        <v>245</v>
      </c>
      <c r="AE32" s="11" t="s">
        <v>236</v>
      </c>
      <c r="AF32" s="11" t="s">
        <v>96</v>
      </c>
    </row>
    <row r="33" spans="1:32" ht="365.25" customHeight="1" x14ac:dyDescent="0.25">
      <c r="A33" s="105"/>
      <c r="B33" s="10" t="s">
        <v>246</v>
      </c>
      <c r="C33" s="11" t="s">
        <v>4</v>
      </c>
      <c r="D33" s="12" t="s">
        <v>243</v>
      </c>
      <c r="E33" s="12" t="s">
        <v>0</v>
      </c>
      <c r="F33" s="14">
        <v>1961.13</v>
      </c>
      <c r="G33" s="14">
        <f>2199.81+996.2</f>
        <v>3196.01</v>
      </c>
      <c r="H33" s="12" t="s">
        <v>28</v>
      </c>
      <c r="I33" s="14">
        <v>368.61</v>
      </c>
      <c r="J33" s="14">
        <v>368.61</v>
      </c>
      <c r="K33" s="14">
        <v>1760.02</v>
      </c>
      <c r="L33" s="14">
        <v>0</v>
      </c>
      <c r="M33" s="14">
        <v>0</v>
      </c>
      <c r="N33" s="14">
        <v>0</v>
      </c>
      <c r="O33" s="14">
        <f t="shared" ref="O33" si="8">I33+K33+L33+M33+N33</f>
        <v>2128.63</v>
      </c>
      <c r="P33" s="14">
        <f t="shared" ref="P33" si="9">J33+K33+L33+M33+N33</f>
        <v>2128.63</v>
      </c>
      <c r="Q33" s="14">
        <v>81.040000000000006</v>
      </c>
      <c r="R33" s="14">
        <v>145</v>
      </c>
      <c r="S33" s="14">
        <v>0</v>
      </c>
      <c r="T33" s="14">
        <v>0</v>
      </c>
      <c r="U33" s="14">
        <v>0</v>
      </c>
      <c r="V33" s="14">
        <f t="shared" si="6"/>
        <v>226.04000000000002</v>
      </c>
      <c r="W33" s="14">
        <v>0</v>
      </c>
      <c r="X33" s="29">
        <f t="shared" si="4"/>
        <v>2354.67</v>
      </c>
      <c r="Y33" s="14">
        <v>0</v>
      </c>
      <c r="Z33" s="29">
        <f t="shared" si="2"/>
        <v>7511.81</v>
      </c>
      <c r="AA33" s="13">
        <f>Z33</f>
        <v>7511.81</v>
      </c>
      <c r="AB33" s="12" t="s">
        <v>0</v>
      </c>
      <c r="AC33" s="11" t="s">
        <v>723</v>
      </c>
      <c r="AD33" s="11" t="s">
        <v>247</v>
      </c>
      <c r="AE33" s="11" t="s">
        <v>3</v>
      </c>
      <c r="AF33" s="11" t="s">
        <v>683</v>
      </c>
    </row>
    <row r="34" spans="1:32" ht="350.25" customHeight="1" x14ac:dyDescent="0.25">
      <c r="A34" s="105"/>
      <c r="B34" s="10" t="s">
        <v>248</v>
      </c>
      <c r="C34" s="11" t="s">
        <v>550</v>
      </c>
      <c r="D34" s="12" t="s">
        <v>243</v>
      </c>
      <c r="E34" s="12" t="s">
        <v>51</v>
      </c>
      <c r="F34" s="14">
        <v>0</v>
      </c>
      <c r="G34" s="14">
        <v>50</v>
      </c>
      <c r="H34" s="12" t="s">
        <v>28</v>
      </c>
      <c r="I34" s="14">
        <v>28.65</v>
      </c>
      <c r="J34" s="14">
        <v>80</v>
      </c>
      <c r="K34" s="14">
        <v>0</v>
      </c>
      <c r="L34" s="14">
        <v>0</v>
      </c>
      <c r="M34" s="14">
        <v>0</v>
      </c>
      <c r="N34" s="14">
        <v>0</v>
      </c>
      <c r="O34" s="14">
        <f t="shared" ref="O34" si="10">I34+K34+L34+M34+N34</f>
        <v>28.65</v>
      </c>
      <c r="P34" s="14">
        <f t="shared" ref="P34" si="11">J34+K34+L34+M34+N34</f>
        <v>80</v>
      </c>
      <c r="Q34" s="14">
        <v>0</v>
      </c>
      <c r="R34" s="14">
        <v>0</v>
      </c>
      <c r="S34" s="14">
        <v>0</v>
      </c>
      <c r="T34" s="14">
        <v>0</v>
      </c>
      <c r="U34" s="14">
        <v>0</v>
      </c>
      <c r="V34" s="14">
        <f t="shared" si="6"/>
        <v>0</v>
      </c>
      <c r="W34" s="14">
        <v>0</v>
      </c>
      <c r="X34" s="29">
        <f t="shared" si="4"/>
        <v>28.65</v>
      </c>
      <c r="Y34" s="14">
        <v>0</v>
      </c>
      <c r="Z34" s="29">
        <f t="shared" si="2"/>
        <v>78.650000000000006</v>
      </c>
      <c r="AA34" s="14">
        <v>5000</v>
      </c>
      <c r="AB34" s="12" t="s">
        <v>0</v>
      </c>
      <c r="AC34" s="11" t="s">
        <v>747</v>
      </c>
      <c r="AD34" s="11" t="s">
        <v>644</v>
      </c>
      <c r="AE34" s="11" t="s">
        <v>225</v>
      </c>
      <c r="AF34" s="11" t="s">
        <v>684</v>
      </c>
    </row>
    <row r="35" spans="1:32" ht="43.2" hidden="1" x14ac:dyDescent="0.25">
      <c r="A35" s="105"/>
      <c r="B35" s="10" t="s">
        <v>249</v>
      </c>
      <c r="C35" s="11" t="s">
        <v>250</v>
      </c>
      <c r="D35" s="12" t="s">
        <v>243</v>
      </c>
      <c r="E35" s="12" t="s">
        <v>51</v>
      </c>
      <c r="F35" s="14">
        <v>0</v>
      </c>
      <c r="G35" s="14">
        <v>0</v>
      </c>
      <c r="H35" s="12" t="s">
        <v>207</v>
      </c>
      <c r="I35" s="14">
        <v>0</v>
      </c>
      <c r="J35" s="14"/>
      <c r="K35" s="14">
        <v>0</v>
      </c>
      <c r="L35" s="14">
        <v>0</v>
      </c>
      <c r="M35" s="14">
        <v>0</v>
      </c>
      <c r="N35" s="14">
        <v>0</v>
      </c>
      <c r="O35" s="14">
        <f t="shared" ref="O35:O36" si="12">SUM(I35:N35)</f>
        <v>0</v>
      </c>
      <c r="P35" s="14"/>
      <c r="Q35" s="14">
        <v>0</v>
      </c>
      <c r="R35" s="14">
        <v>0</v>
      </c>
      <c r="S35" s="14">
        <v>0</v>
      </c>
      <c r="T35" s="14">
        <v>0</v>
      </c>
      <c r="U35" s="14">
        <v>0</v>
      </c>
      <c r="V35" s="14">
        <f t="shared" si="6"/>
        <v>0</v>
      </c>
      <c r="W35" s="14">
        <v>0</v>
      </c>
      <c r="X35" s="29">
        <f t="shared" si="4"/>
        <v>0</v>
      </c>
      <c r="Y35" s="14">
        <v>0</v>
      </c>
      <c r="Z35" s="29">
        <f t="shared" si="2"/>
        <v>0</v>
      </c>
      <c r="AA35" s="14" t="s">
        <v>29</v>
      </c>
      <c r="AB35" s="12" t="s">
        <v>51</v>
      </c>
      <c r="AC35" s="11" t="s">
        <v>251</v>
      </c>
      <c r="AD35" s="11" t="s">
        <v>252</v>
      </c>
      <c r="AE35" s="28" t="s">
        <v>748</v>
      </c>
      <c r="AF35" s="11" t="s">
        <v>29</v>
      </c>
    </row>
    <row r="36" spans="1:32" ht="43.2" hidden="1" x14ac:dyDescent="0.25">
      <c r="A36" s="105"/>
      <c r="B36" s="10" t="s">
        <v>253</v>
      </c>
      <c r="C36" s="11" t="s">
        <v>254</v>
      </c>
      <c r="D36" s="12" t="s">
        <v>255</v>
      </c>
      <c r="E36" s="12" t="s">
        <v>0</v>
      </c>
      <c r="F36" s="14">
        <v>0</v>
      </c>
      <c r="G36" s="14">
        <v>55.14</v>
      </c>
      <c r="H36" s="12" t="s">
        <v>28</v>
      </c>
      <c r="I36" s="14">
        <v>0</v>
      </c>
      <c r="J36" s="14">
        <v>0</v>
      </c>
      <c r="K36" s="14">
        <v>0</v>
      </c>
      <c r="L36" s="14">
        <v>0</v>
      </c>
      <c r="M36" s="14">
        <v>0</v>
      </c>
      <c r="N36" s="14">
        <v>0</v>
      </c>
      <c r="O36" s="14">
        <f t="shared" si="12"/>
        <v>0</v>
      </c>
      <c r="P36" s="14"/>
      <c r="Q36" s="14">
        <v>0</v>
      </c>
      <c r="R36" s="14">
        <v>0</v>
      </c>
      <c r="S36" s="14">
        <v>0</v>
      </c>
      <c r="T36" s="14">
        <v>0</v>
      </c>
      <c r="U36" s="14">
        <v>0</v>
      </c>
      <c r="V36" s="14">
        <f t="shared" si="6"/>
        <v>0</v>
      </c>
      <c r="W36" s="14">
        <v>0</v>
      </c>
      <c r="X36" s="29">
        <f t="shared" si="4"/>
        <v>0</v>
      </c>
      <c r="Y36" s="14">
        <v>0</v>
      </c>
      <c r="Z36" s="29">
        <f t="shared" si="2"/>
        <v>55.14</v>
      </c>
      <c r="AA36" s="13">
        <v>720</v>
      </c>
      <c r="AB36" s="12" t="s">
        <v>51</v>
      </c>
      <c r="AC36" s="11" t="s">
        <v>730</v>
      </c>
      <c r="AD36" s="11" t="s">
        <v>29</v>
      </c>
      <c r="AE36" s="11" t="s">
        <v>514</v>
      </c>
      <c r="AF36" s="11" t="s">
        <v>685</v>
      </c>
    </row>
    <row r="37" spans="1:32" ht="275.25" customHeight="1" x14ac:dyDescent="0.25">
      <c r="A37" s="105"/>
      <c r="B37" s="10" t="s">
        <v>256</v>
      </c>
      <c r="C37" s="11" t="s">
        <v>257</v>
      </c>
      <c r="D37" s="12" t="s">
        <v>258</v>
      </c>
      <c r="E37" s="12" t="s">
        <v>0</v>
      </c>
      <c r="F37" s="14">
        <v>0</v>
      </c>
      <c r="G37" s="14">
        <v>238</v>
      </c>
      <c r="H37" s="12" t="s">
        <v>28</v>
      </c>
      <c r="I37" s="14">
        <v>0</v>
      </c>
      <c r="J37" s="14">
        <v>0</v>
      </c>
      <c r="K37" s="14">
        <v>0</v>
      </c>
      <c r="L37" s="14">
        <v>0</v>
      </c>
      <c r="M37" s="14">
        <v>0</v>
      </c>
      <c r="N37" s="14">
        <v>295.5</v>
      </c>
      <c r="O37" s="14">
        <f t="shared" ref="O37" si="13">I37+K37+L37+M37+N37</f>
        <v>295.5</v>
      </c>
      <c r="P37" s="14">
        <f t="shared" ref="P37" si="14">J37+K37+L37+M37+N37</f>
        <v>295.5</v>
      </c>
      <c r="Q37" s="14">
        <v>0</v>
      </c>
      <c r="R37" s="14">
        <v>0</v>
      </c>
      <c r="S37" s="14">
        <v>0</v>
      </c>
      <c r="T37" s="14">
        <v>0</v>
      </c>
      <c r="U37" s="14">
        <v>0</v>
      </c>
      <c r="V37" s="14">
        <f t="shared" si="6"/>
        <v>0</v>
      </c>
      <c r="W37" s="14">
        <v>0</v>
      </c>
      <c r="X37" s="29">
        <f t="shared" si="4"/>
        <v>295.5</v>
      </c>
      <c r="Y37" s="14">
        <v>0</v>
      </c>
      <c r="Z37" s="29">
        <f t="shared" si="2"/>
        <v>533.5</v>
      </c>
      <c r="AA37" s="13">
        <v>490</v>
      </c>
      <c r="AB37" s="12" t="s">
        <v>0</v>
      </c>
      <c r="AC37" s="11" t="s">
        <v>749</v>
      </c>
      <c r="AD37" s="11" t="s">
        <v>259</v>
      </c>
      <c r="AE37" s="11" t="s">
        <v>260</v>
      </c>
      <c r="AF37" s="11" t="s">
        <v>686</v>
      </c>
    </row>
    <row r="38" spans="1:32" ht="86.4" x14ac:dyDescent="0.25">
      <c r="A38" s="105"/>
      <c r="B38" s="15" t="s">
        <v>261</v>
      </c>
      <c r="C38" s="11" t="s">
        <v>262</v>
      </c>
      <c r="D38" s="12" t="s">
        <v>91</v>
      </c>
      <c r="E38" s="12" t="s">
        <v>0</v>
      </c>
      <c r="F38" s="14">
        <v>0</v>
      </c>
      <c r="G38" s="14">
        <v>112.7</v>
      </c>
      <c r="H38" s="12" t="s">
        <v>28</v>
      </c>
      <c r="I38" s="14">
        <v>143</v>
      </c>
      <c r="J38" s="14">
        <v>143</v>
      </c>
      <c r="K38" s="14">
        <v>0</v>
      </c>
      <c r="L38" s="14">
        <v>0</v>
      </c>
      <c r="M38" s="14">
        <v>0</v>
      </c>
      <c r="N38" s="14">
        <v>0</v>
      </c>
      <c r="O38" s="14">
        <f t="shared" ref="O38" si="15">I38+K38+L38+M38+N38</f>
        <v>143</v>
      </c>
      <c r="P38" s="14">
        <f t="shared" ref="P38" si="16">J38+K38+L38+M38+N38</f>
        <v>143</v>
      </c>
      <c r="Q38" s="14">
        <v>262.5</v>
      </c>
      <c r="R38" s="14">
        <v>0</v>
      </c>
      <c r="S38" s="14">
        <v>1500</v>
      </c>
      <c r="T38" s="14">
        <v>0</v>
      </c>
      <c r="U38" s="14">
        <v>0</v>
      </c>
      <c r="V38" s="14">
        <f t="shared" si="6"/>
        <v>1762.5</v>
      </c>
      <c r="W38" s="14">
        <v>1762.5</v>
      </c>
      <c r="X38" s="29">
        <f t="shared" si="4"/>
        <v>3668</v>
      </c>
      <c r="Y38" s="14">
        <v>0</v>
      </c>
      <c r="Z38" s="29">
        <f t="shared" si="2"/>
        <v>3780.7</v>
      </c>
      <c r="AA38" s="14">
        <v>4235.7</v>
      </c>
      <c r="AB38" s="12" t="s">
        <v>0</v>
      </c>
      <c r="AC38" s="11" t="s">
        <v>837</v>
      </c>
      <c r="AD38" s="11" t="s">
        <v>29</v>
      </c>
      <c r="AE38" s="11" t="s">
        <v>99</v>
      </c>
      <c r="AF38" s="11" t="s">
        <v>29</v>
      </c>
    </row>
    <row r="39" spans="1:32" ht="205.2" x14ac:dyDescent="0.25">
      <c r="A39" s="105"/>
      <c r="B39" s="15" t="s">
        <v>533</v>
      </c>
      <c r="C39" s="11" t="s">
        <v>750</v>
      </c>
      <c r="D39" s="12" t="s">
        <v>534</v>
      </c>
      <c r="E39" s="12" t="s">
        <v>0</v>
      </c>
      <c r="F39" s="14">
        <v>0</v>
      </c>
      <c r="G39" s="14">
        <v>188</v>
      </c>
      <c r="H39" s="12" t="s">
        <v>28</v>
      </c>
      <c r="I39" s="14">
        <v>0</v>
      </c>
      <c r="J39" s="14">
        <v>0</v>
      </c>
      <c r="K39" s="14">
        <v>0</v>
      </c>
      <c r="L39" s="14">
        <v>0</v>
      </c>
      <c r="M39" s="14">
        <v>0</v>
      </c>
      <c r="N39" s="14">
        <v>183.4</v>
      </c>
      <c r="O39" s="14">
        <f t="shared" ref="O39:O41" si="17">I39+K39+L39+M39+N39</f>
        <v>183.4</v>
      </c>
      <c r="P39" s="14">
        <f t="shared" ref="P39:P41" si="18">J39+K39+L39+M39+N39</f>
        <v>183.4</v>
      </c>
      <c r="Q39" s="14">
        <v>0</v>
      </c>
      <c r="R39" s="14">
        <v>0</v>
      </c>
      <c r="S39" s="14">
        <v>0</v>
      </c>
      <c r="T39" s="14">
        <v>0</v>
      </c>
      <c r="U39" s="14">
        <v>0</v>
      </c>
      <c r="V39" s="14">
        <f>SUM(Q39:U39)</f>
        <v>0</v>
      </c>
      <c r="W39" s="14">
        <v>0</v>
      </c>
      <c r="X39" s="29">
        <f>O39+V39+W39</f>
        <v>183.4</v>
      </c>
      <c r="Y39" s="14">
        <v>0</v>
      </c>
      <c r="Z39" s="29">
        <f t="shared" si="2"/>
        <v>371.4</v>
      </c>
      <c r="AA39" s="14">
        <f>Z39</f>
        <v>371.4</v>
      </c>
      <c r="AB39" s="12" t="s">
        <v>0</v>
      </c>
      <c r="AC39" s="11" t="s">
        <v>751</v>
      </c>
      <c r="AD39" s="11" t="s">
        <v>535</v>
      </c>
      <c r="AE39" s="11" t="s">
        <v>260</v>
      </c>
      <c r="AF39" s="11" t="s">
        <v>687</v>
      </c>
    </row>
    <row r="40" spans="1:32" ht="237.6" hidden="1" x14ac:dyDescent="0.25">
      <c r="A40" s="105"/>
      <c r="B40" s="15" t="s">
        <v>568</v>
      </c>
      <c r="C40" s="11" t="s">
        <v>569</v>
      </c>
      <c r="D40" s="12" t="s">
        <v>534</v>
      </c>
      <c r="E40" s="12" t="s">
        <v>0</v>
      </c>
      <c r="F40" s="14">
        <v>0</v>
      </c>
      <c r="G40" s="14">
        <v>0</v>
      </c>
      <c r="H40" s="12" t="s">
        <v>28</v>
      </c>
      <c r="I40" s="14">
        <v>0</v>
      </c>
      <c r="J40" s="14"/>
      <c r="K40" s="14">
        <v>0</v>
      </c>
      <c r="L40" s="14">
        <v>0</v>
      </c>
      <c r="M40" s="14">
        <v>0</v>
      </c>
      <c r="N40" s="14">
        <v>0</v>
      </c>
      <c r="O40" s="14">
        <f t="shared" si="17"/>
        <v>0</v>
      </c>
      <c r="P40" s="14">
        <f t="shared" si="18"/>
        <v>0</v>
      </c>
      <c r="Q40" s="14">
        <v>0</v>
      </c>
      <c r="R40" s="14">
        <v>0</v>
      </c>
      <c r="S40" s="14">
        <v>0</v>
      </c>
      <c r="T40" s="14">
        <v>0</v>
      </c>
      <c r="U40" s="14">
        <v>0</v>
      </c>
      <c r="V40" s="14">
        <f t="shared" ref="V40:V41" si="19">SUM(Q40:U40)</f>
        <v>0</v>
      </c>
      <c r="W40" s="14">
        <v>0</v>
      </c>
      <c r="X40" s="29">
        <f t="shared" ref="X40:X41" si="20">O40+V40+W40</f>
        <v>0</v>
      </c>
      <c r="Y40" s="14">
        <v>0</v>
      </c>
      <c r="Z40" s="29">
        <f t="shared" si="2"/>
        <v>0</v>
      </c>
      <c r="AA40" s="14">
        <v>108.63</v>
      </c>
      <c r="AB40" s="12" t="s">
        <v>0</v>
      </c>
      <c r="AC40" s="11" t="s">
        <v>724</v>
      </c>
      <c r="AD40" s="11" t="s">
        <v>571</v>
      </c>
      <c r="AE40" s="11" t="s">
        <v>302</v>
      </c>
      <c r="AF40" s="11" t="s">
        <v>688</v>
      </c>
    </row>
    <row r="41" spans="1:32" ht="194.4" x14ac:dyDescent="0.25">
      <c r="A41" s="105"/>
      <c r="B41" s="15" t="s">
        <v>822</v>
      </c>
      <c r="C41" s="11" t="s">
        <v>823</v>
      </c>
      <c r="D41" s="12" t="s">
        <v>824</v>
      </c>
      <c r="E41" s="12" t="s">
        <v>51</v>
      </c>
      <c r="F41" s="14">
        <v>0</v>
      </c>
      <c r="G41" s="14">
        <v>0</v>
      </c>
      <c r="H41" s="12" t="s">
        <v>28</v>
      </c>
      <c r="I41" s="14">
        <v>16.91</v>
      </c>
      <c r="J41" s="14">
        <v>118.54838709677418</v>
      </c>
      <c r="K41" s="14">
        <v>0</v>
      </c>
      <c r="L41" s="14">
        <v>95.84</v>
      </c>
      <c r="M41" s="14">
        <v>0</v>
      </c>
      <c r="N41" s="14">
        <v>0</v>
      </c>
      <c r="O41" s="14">
        <f t="shared" si="17"/>
        <v>112.75</v>
      </c>
      <c r="P41" s="14">
        <f t="shared" si="18"/>
        <v>214.38838709677418</v>
      </c>
      <c r="Q41" s="14">
        <v>245.58</v>
      </c>
      <c r="R41" s="14">
        <v>0</v>
      </c>
      <c r="S41" s="14">
        <v>1401.27</v>
      </c>
      <c r="T41" s="14">
        <v>0</v>
      </c>
      <c r="U41" s="14">
        <v>0</v>
      </c>
      <c r="V41" s="14">
        <f t="shared" si="19"/>
        <v>1646.85</v>
      </c>
      <c r="W41" s="14">
        <v>1646.86</v>
      </c>
      <c r="X41" s="29">
        <f t="shared" si="20"/>
        <v>3406.46</v>
      </c>
      <c r="Y41" s="14">
        <v>0</v>
      </c>
      <c r="Z41" s="29">
        <f t="shared" si="2"/>
        <v>3406.46</v>
      </c>
      <c r="AA41" s="14">
        <v>3500</v>
      </c>
      <c r="AB41" s="12" t="s">
        <v>0</v>
      </c>
      <c r="AC41" s="11" t="s">
        <v>827</v>
      </c>
      <c r="AD41" s="11" t="s">
        <v>825</v>
      </c>
      <c r="AE41" s="11" t="s">
        <v>99</v>
      </c>
      <c r="AF41" s="11" t="s">
        <v>826</v>
      </c>
    </row>
    <row r="42" spans="1:32" ht="25.2" customHeight="1" x14ac:dyDescent="0.25">
      <c r="A42" s="105"/>
      <c r="B42" s="103" t="s">
        <v>118</v>
      </c>
      <c r="C42" s="103"/>
      <c r="D42" s="2" t="s">
        <v>117</v>
      </c>
      <c r="E42" s="2" t="s">
        <v>29</v>
      </c>
      <c r="F42" s="31">
        <f>SUM(F43:F58)</f>
        <v>79789.990000000005</v>
      </c>
      <c r="G42" s="31">
        <f>SUM(G43:G58)</f>
        <v>15460.669999999998</v>
      </c>
      <c r="H42" s="2" t="s">
        <v>29</v>
      </c>
      <c r="I42" s="31">
        <f>SUM(I43:I61)</f>
        <v>0</v>
      </c>
      <c r="J42" s="31">
        <f t="shared" ref="J42:N42" si="21">SUM(J43:J61)</f>
        <v>0</v>
      </c>
      <c r="K42" s="31">
        <f t="shared" si="21"/>
        <v>0</v>
      </c>
      <c r="L42" s="31">
        <f t="shared" si="21"/>
        <v>0</v>
      </c>
      <c r="M42" s="31">
        <f t="shared" si="21"/>
        <v>0</v>
      </c>
      <c r="N42" s="31">
        <f t="shared" si="21"/>
        <v>7670.8219999999983</v>
      </c>
      <c r="O42" s="31">
        <f>I42+K42+L42+M42+N42</f>
        <v>7670.8219999999983</v>
      </c>
      <c r="P42" s="31">
        <f>J42+K42+L42+M42+N42</f>
        <v>7670.8219999999983</v>
      </c>
      <c r="Q42" s="31">
        <f>SUM(Q43:Q58)</f>
        <v>0</v>
      </c>
      <c r="R42" s="31">
        <f>SUM(R43:R58)</f>
        <v>0</v>
      </c>
      <c r="S42" s="31">
        <f>SUM(S43:S58)</f>
        <v>3091</v>
      </c>
      <c r="T42" s="31">
        <f>SUM(T43:T58)</f>
        <v>0</v>
      </c>
      <c r="U42" s="31">
        <f>SUM(U43:U58)</f>
        <v>9762.1701900000007</v>
      </c>
      <c r="V42" s="35">
        <f t="shared" si="6"/>
        <v>12853.170190000001</v>
      </c>
      <c r="W42" s="31">
        <f>SUM(W43:W58)</f>
        <v>18075.424999999999</v>
      </c>
      <c r="X42" s="43">
        <f t="shared" si="4"/>
        <v>38599.417189999993</v>
      </c>
      <c r="Y42" s="31">
        <f>SUM(Y43:Y58)</f>
        <v>1155</v>
      </c>
      <c r="Z42" s="43">
        <f t="shared" ref="Z42:Z72" si="22">Y42+X42+G42+F42</f>
        <v>135005.07718999998</v>
      </c>
      <c r="AA42" s="55" t="s">
        <v>29</v>
      </c>
      <c r="AB42" s="2" t="s">
        <v>29</v>
      </c>
      <c r="AC42" s="2" t="s">
        <v>29</v>
      </c>
      <c r="AD42" s="2" t="s">
        <v>29</v>
      </c>
      <c r="AE42" s="2" t="s">
        <v>29</v>
      </c>
      <c r="AF42" s="2" t="s">
        <v>29</v>
      </c>
    </row>
    <row r="43" spans="1:32" ht="173.25" customHeight="1" x14ac:dyDescent="0.25">
      <c r="A43" s="105"/>
      <c r="B43" s="10" t="s">
        <v>263</v>
      </c>
      <c r="C43" s="11" t="s">
        <v>264</v>
      </c>
      <c r="D43" s="12" t="s">
        <v>36</v>
      </c>
      <c r="E43" s="12" t="s">
        <v>0</v>
      </c>
      <c r="F43" s="14">
        <v>174.02</v>
      </c>
      <c r="G43" s="14">
        <v>1638.53</v>
      </c>
      <c r="H43" s="12" t="s">
        <v>28</v>
      </c>
      <c r="I43" s="14">
        <v>0</v>
      </c>
      <c r="J43" s="14">
        <v>0</v>
      </c>
      <c r="K43" s="14">
        <v>0</v>
      </c>
      <c r="L43" s="14">
        <v>0</v>
      </c>
      <c r="M43" s="14">
        <v>0</v>
      </c>
      <c r="N43" s="14">
        <v>81.099999999999994</v>
      </c>
      <c r="O43" s="14">
        <f t="shared" ref="O43" si="23">I43+K43+L43+M43+N43</f>
        <v>81.099999999999994</v>
      </c>
      <c r="P43" s="14">
        <f t="shared" ref="P43" si="24">J43+K43+L43+M43+N43</f>
        <v>81.099999999999994</v>
      </c>
      <c r="Q43" s="14">
        <v>0</v>
      </c>
      <c r="R43" s="14">
        <v>0</v>
      </c>
      <c r="S43" s="14">
        <v>0</v>
      </c>
      <c r="T43" s="14">
        <v>0</v>
      </c>
      <c r="U43" s="14">
        <v>275.90818999999999</v>
      </c>
      <c r="V43" s="14">
        <f t="shared" si="6"/>
        <v>275.90818999999999</v>
      </c>
      <c r="W43" s="14">
        <v>50</v>
      </c>
      <c r="X43" s="29">
        <f t="shared" si="4"/>
        <v>407.00819000000001</v>
      </c>
      <c r="Y43" s="14">
        <v>0</v>
      </c>
      <c r="Z43" s="29">
        <f t="shared" si="22"/>
        <v>2219.5581900000002</v>
      </c>
      <c r="AA43" s="13">
        <v>1333.85</v>
      </c>
      <c r="AB43" s="12" t="s">
        <v>51</v>
      </c>
      <c r="AC43" s="11" t="s">
        <v>819</v>
      </c>
      <c r="AD43" s="11" t="s">
        <v>545</v>
      </c>
      <c r="AE43" s="11" t="s">
        <v>265</v>
      </c>
      <c r="AF43" s="11" t="s">
        <v>689</v>
      </c>
    </row>
    <row r="44" spans="1:32" ht="64.8" x14ac:dyDescent="0.25">
      <c r="A44" s="105"/>
      <c r="B44" s="10" t="s">
        <v>266</v>
      </c>
      <c r="C44" s="11" t="s">
        <v>267</v>
      </c>
      <c r="D44" s="12" t="s">
        <v>36</v>
      </c>
      <c r="E44" s="12" t="s">
        <v>0</v>
      </c>
      <c r="F44" s="14">
        <v>280.31</v>
      </c>
      <c r="G44" s="14">
        <v>1378.5</v>
      </c>
      <c r="H44" s="12" t="s">
        <v>28</v>
      </c>
      <c r="I44" s="14">
        <v>0</v>
      </c>
      <c r="J44" s="14">
        <v>0</v>
      </c>
      <c r="K44" s="14">
        <v>0</v>
      </c>
      <c r="L44" s="14">
        <v>0</v>
      </c>
      <c r="M44" s="14">
        <v>0</v>
      </c>
      <c r="N44" s="14">
        <v>1820.7739999999999</v>
      </c>
      <c r="O44" s="14">
        <f t="shared" ref="O44" si="25">I44+K44+L44+M44+N44</f>
        <v>1820.7739999999999</v>
      </c>
      <c r="P44" s="14">
        <f t="shared" ref="P44" si="26">J44+K44+L44+M44+N44</f>
        <v>1820.7739999999999</v>
      </c>
      <c r="Q44" s="14">
        <v>0</v>
      </c>
      <c r="R44" s="14">
        <v>0</v>
      </c>
      <c r="S44" s="14">
        <v>0</v>
      </c>
      <c r="T44" s="14">
        <v>0</v>
      </c>
      <c r="U44" s="14">
        <v>820.70399999999995</v>
      </c>
      <c r="V44" s="14">
        <f t="shared" si="6"/>
        <v>820.70399999999995</v>
      </c>
      <c r="W44" s="14">
        <v>939.92499999999995</v>
      </c>
      <c r="X44" s="29">
        <f t="shared" si="4"/>
        <v>3581.4030000000002</v>
      </c>
      <c r="Y44" s="14">
        <v>0</v>
      </c>
      <c r="Z44" s="29">
        <f t="shared" si="22"/>
        <v>5240.2130000000006</v>
      </c>
      <c r="AA44" s="13">
        <v>1410.31</v>
      </c>
      <c r="AB44" s="12" t="s">
        <v>51</v>
      </c>
      <c r="AC44" s="11" t="s">
        <v>818</v>
      </c>
      <c r="AD44" s="11" t="s">
        <v>268</v>
      </c>
      <c r="AE44" s="11" t="s">
        <v>265</v>
      </c>
      <c r="AF44" s="11" t="s">
        <v>687</v>
      </c>
    </row>
    <row r="45" spans="1:32" ht="44.4" x14ac:dyDescent="0.25">
      <c r="A45" s="105"/>
      <c r="B45" s="10" t="s">
        <v>269</v>
      </c>
      <c r="C45" s="11" t="s">
        <v>5</v>
      </c>
      <c r="D45" s="12" t="s">
        <v>36</v>
      </c>
      <c r="E45" s="12" t="s">
        <v>51</v>
      </c>
      <c r="F45" s="14">
        <v>0</v>
      </c>
      <c r="G45" s="14">
        <v>100</v>
      </c>
      <c r="H45" s="12" t="s">
        <v>207</v>
      </c>
      <c r="I45" s="14">
        <v>0</v>
      </c>
      <c r="J45" s="14">
        <v>0</v>
      </c>
      <c r="K45" s="14">
        <v>0</v>
      </c>
      <c r="L45" s="14">
        <v>0</v>
      </c>
      <c r="M45" s="14">
        <v>0</v>
      </c>
      <c r="N45" s="14">
        <v>0</v>
      </c>
      <c r="O45" s="14">
        <f t="shared" ref="O45" si="27">I45+K45+L45+M45+N45</f>
        <v>0</v>
      </c>
      <c r="P45" s="14">
        <f t="shared" ref="P45" si="28">J45+K45+L45+M45+N45</f>
        <v>0</v>
      </c>
      <c r="Q45" s="14">
        <v>0</v>
      </c>
      <c r="R45" s="14">
        <v>0</v>
      </c>
      <c r="S45" s="14">
        <v>0</v>
      </c>
      <c r="T45" s="14">
        <v>0</v>
      </c>
      <c r="U45" s="14">
        <v>0</v>
      </c>
      <c r="V45" s="14">
        <f t="shared" si="6"/>
        <v>0</v>
      </c>
      <c r="W45" s="14">
        <v>6100</v>
      </c>
      <c r="X45" s="29">
        <f t="shared" si="4"/>
        <v>6100</v>
      </c>
      <c r="Y45" s="14">
        <v>0</v>
      </c>
      <c r="Z45" s="29">
        <f t="shared" si="22"/>
        <v>6200</v>
      </c>
      <c r="AA45" s="13">
        <v>6100000</v>
      </c>
      <c r="AB45" s="12" t="s">
        <v>0</v>
      </c>
      <c r="AC45" s="11" t="s">
        <v>645</v>
      </c>
      <c r="AD45" s="11" t="s">
        <v>270</v>
      </c>
      <c r="AE45" s="11" t="s">
        <v>265</v>
      </c>
      <c r="AF45" s="11" t="s">
        <v>687</v>
      </c>
    </row>
    <row r="46" spans="1:32" ht="44.4" hidden="1" x14ac:dyDescent="0.25">
      <c r="A46" s="105"/>
      <c r="B46" s="10" t="s">
        <v>271</v>
      </c>
      <c r="C46" s="11" t="s">
        <v>272</v>
      </c>
      <c r="D46" s="12" t="s">
        <v>36</v>
      </c>
      <c r="E46" s="12" t="s">
        <v>0</v>
      </c>
      <c r="F46" s="14">
        <v>1221.22</v>
      </c>
      <c r="G46" s="14">
        <v>5649.25</v>
      </c>
      <c r="H46" s="12" t="s">
        <v>184</v>
      </c>
      <c r="I46" s="14">
        <v>0</v>
      </c>
      <c r="J46" s="14"/>
      <c r="K46" s="14">
        <v>0</v>
      </c>
      <c r="L46" s="14">
        <v>0</v>
      </c>
      <c r="M46" s="14">
        <v>0</v>
      </c>
      <c r="N46" s="14">
        <v>0</v>
      </c>
      <c r="O46" s="14">
        <f t="shared" ref="O46:O58" si="29">SUM(I46:N46)</f>
        <v>0</v>
      </c>
      <c r="P46" s="14"/>
      <c r="Q46" s="14">
        <v>0</v>
      </c>
      <c r="R46" s="14">
        <v>0</v>
      </c>
      <c r="S46" s="14">
        <v>0</v>
      </c>
      <c r="T46" s="14">
        <v>0</v>
      </c>
      <c r="U46" s="14">
        <v>0</v>
      </c>
      <c r="V46" s="14">
        <f t="shared" si="6"/>
        <v>0</v>
      </c>
      <c r="W46" s="14">
        <v>0</v>
      </c>
      <c r="X46" s="29">
        <f t="shared" si="4"/>
        <v>0</v>
      </c>
      <c r="Y46" s="14">
        <v>0</v>
      </c>
      <c r="Z46" s="29">
        <f t="shared" si="22"/>
        <v>6870.47</v>
      </c>
      <c r="AA46" s="13">
        <v>6015.4229999999998</v>
      </c>
      <c r="AB46" s="12" t="s">
        <v>0</v>
      </c>
      <c r="AC46" s="11" t="s">
        <v>646</v>
      </c>
      <c r="AD46" s="11" t="s">
        <v>273</v>
      </c>
      <c r="AE46" s="11" t="s">
        <v>265</v>
      </c>
      <c r="AF46" s="11" t="s">
        <v>100</v>
      </c>
    </row>
    <row r="47" spans="1:32" ht="45.75" customHeight="1" x14ac:dyDescent="0.25">
      <c r="A47" s="105"/>
      <c r="B47" s="10" t="s">
        <v>274</v>
      </c>
      <c r="C47" s="11" t="s">
        <v>539</v>
      </c>
      <c r="D47" s="12" t="s">
        <v>36</v>
      </c>
      <c r="E47" s="12" t="s">
        <v>0</v>
      </c>
      <c r="F47" s="14">
        <v>0</v>
      </c>
      <c r="G47" s="14">
        <v>0</v>
      </c>
      <c r="H47" s="12" t="s">
        <v>207</v>
      </c>
      <c r="I47" s="14">
        <v>0</v>
      </c>
      <c r="J47" s="14">
        <v>0</v>
      </c>
      <c r="K47" s="14">
        <v>0</v>
      </c>
      <c r="L47" s="14">
        <v>0</v>
      </c>
      <c r="M47" s="14">
        <v>0</v>
      </c>
      <c r="N47" s="14">
        <v>0</v>
      </c>
      <c r="O47" s="14">
        <f t="shared" ref="O47" si="30">I47+K47+L47+M47+N47</f>
        <v>0</v>
      </c>
      <c r="P47" s="14">
        <f t="shared" ref="P47" si="31">J47+K47+L47+M47+N47</f>
        <v>0</v>
      </c>
      <c r="Q47" s="14">
        <v>0</v>
      </c>
      <c r="R47" s="14">
        <v>0</v>
      </c>
      <c r="S47" s="14">
        <v>0</v>
      </c>
      <c r="T47" s="14">
        <v>0</v>
      </c>
      <c r="U47" s="14">
        <v>0</v>
      </c>
      <c r="V47" s="14">
        <f t="shared" si="6"/>
        <v>0</v>
      </c>
      <c r="W47" s="14">
        <v>100</v>
      </c>
      <c r="X47" s="29">
        <f t="shared" si="4"/>
        <v>100</v>
      </c>
      <c r="Y47" s="14">
        <v>0</v>
      </c>
      <c r="Z47" s="29">
        <f t="shared" si="22"/>
        <v>100</v>
      </c>
      <c r="AA47" s="13">
        <v>150</v>
      </c>
      <c r="AB47" s="12" t="s">
        <v>51</v>
      </c>
      <c r="AC47" s="11" t="s">
        <v>647</v>
      </c>
      <c r="AD47" s="11" t="s">
        <v>275</v>
      </c>
      <c r="AE47" s="11" t="s">
        <v>265</v>
      </c>
      <c r="AF47" s="11" t="s">
        <v>687</v>
      </c>
    </row>
    <row r="48" spans="1:32" ht="409.6" x14ac:dyDescent="0.25">
      <c r="A48" s="105"/>
      <c r="B48" s="10" t="s">
        <v>276</v>
      </c>
      <c r="C48" s="11" t="s">
        <v>277</v>
      </c>
      <c r="D48" s="12" t="s">
        <v>36</v>
      </c>
      <c r="E48" s="12" t="s">
        <v>0</v>
      </c>
      <c r="F48" s="14">
        <v>5</v>
      </c>
      <c r="G48" s="14">
        <v>258.33999999999997</v>
      </c>
      <c r="H48" s="12" t="s">
        <v>28</v>
      </c>
      <c r="I48" s="14">
        <v>0</v>
      </c>
      <c r="J48" s="14">
        <v>0</v>
      </c>
      <c r="K48" s="14">
        <v>0</v>
      </c>
      <c r="L48" s="14">
        <v>0</v>
      </c>
      <c r="M48" s="14">
        <v>0</v>
      </c>
      <c r="N48" s="14">
        <v>266.65800000000002</v>
      </c>
      <c r="O48" s="14">
        <f t="shared" ref="O48" si="32">I48+K48+L48+M48+N48</f>
        <v>266.65800000000002</v>
      </c>
      <c r="P48" s="14">
        <f t="shared" ref="P48" si="33">J48+K48+L48+M48+N48</f>
        <v>266.65800000000002</v>
      </c>
      <c r="Q48" s="14">
        <v>0</v>
      </c>
      <c r="R48" s="14">
        <v>0</v>
      </c>
      <c r="S48" s="14">
        <v>0</v>
      </c>
      <c r="T48" s="14">
        <v>0</v>
      </c>
      <c r="U48" s="14">
        <v>120.158</v>
      </c>
      <c r="V48" s="14">
        <f t="shared" si="6"/>
        <v>120.158</v>
      </c>
      <c r="W48" s="14">
        <v>115</v>
      </c>
      <c r="X48" s="29">
        <f t="shared" si="4"/>
        <v>501.81600000000003</v>
      </c>
      <c r="Y48" s="14">
        <v>0</v>
      </c>
      <c r="Z48" s="29">
        <f t="shared" si="22"/>
        <v>765.15599999999995</v>
      </c>
      <c r="AA48" s="13">
        <v>437.505</v>
      </c>
      <c r="AB48" s="12" t="s">
        <v>51</v>
      </c>
      <c r="AC48" s="11" t="s">
        <v>752</v>
      </c>
      <c r="AD48" s="11" t="s">
        <v>278</v>
      </c>
      <c r="AE48" s="11" t="s">
        <v>265</v>
      </c>
      <c r="AF48" s="11" t="s">
        <v>687</v>
      </c>
    </row>
    <row r="49" spans="1:32" ht="151.19999999999999" hidden="1" x14ac:dyDescent="0.25">
      <c r="A49" s="105"/>
      <c r="B49" s="10" t="s">
        <v>279</v>
      </c>
      <c r="C49" s="28" t="s">
        <v>753</v>
      </c>
      <c r="D49" s="12" t="s">
        <v>280</v>
      </c>
      <c r="E49" s="12" t="s">
        <v>0</v>
      </c>
      <c r="F49" s="14">
        <v>72582.240000000005</v>
      </c>
      <c r="G49" s="14">
        <v>580.76</v>
      </c>
      <c r="H49" s="12" t="s">
        <v>28</v>
      </c>
      <c r="I49" s="14">
        <v>0</v>
      </c>
      <c r="J49" s="14"/>
      <c r="K49" s="14">
        <v>0</v>
      </c>
      <c r="L49" s="14">
        <v>0</v>
      </c>
      <c r="M49" s="14">
        <v>0</v>
      </c>
      <c r="N49" s="14">
        <v>0</v>
      </c>
      <c r="O49" s="14">
        <f t="shared" si="29"/>
        <v>0</v>
      </c>
      <c r="P49" s="14"/>
      <c r="Q49" s="14">
        <v>0</v>
      </c>
      <c r="R49" s="14">
        <v>0</v>
      </c>
      <c r="S49" s="14">
        <v>0</v>
      </c>
      <c r="T49" s="14">
        <v>0</v>
      </c>
      <c r="U49" s="14">
        <v>0</v>
      </c>
      <c r="V49" s="14">
        <f t="shared" si="6"/>
        <v>0</v>
      </c>
      <c r="W49" s="14">
        <v>0</v>
      </c>
      <c r="X49" s="29">
        <f t="shared" si="4"/>
        <v>0</v>
      </c>
      <c r="Y49" s="14">
        <v>0</v>
      </c>
      <c r="Z49" s="29">
        <f t="shared" si="22"/>
        <v>73163</v>
      </c>
      <c r="AA49" s="13">
        <v>73162</v>
      </c>
      <c r="AB49" s="12" t="s">
        <v>0</v>
      </c>
      <c r="AC49" s="28" t="s">
        <v>754</v>
      </c>
      <c r="AD49" s="11" t="s">
        <v>561</v>
      </c>
      <c r="AE49" s="11" t="s">
        <v>260</v>
      </c>
      <c r="AF49" s="11" t="s">
        <v>687</v>
      </c>
    </row>
    <row r="50" spans="1:32" ht="245.25" customHeight="1" x14ac:dyDescent="0.25">
      <c r="A50" s="105"/>
      <c r="B50" s="10" t="s">
        <v>281</v>
      </c>
      <c r="C50" s="11" t="s">
        <v>282</v>
      </c>
      <c r="D50" s="12" t="s">
        <v>280</v>
      </c>
      <c r="E50" s="12" t="s">
        <v>0</v>
      </c>
      <c r="F50" s="14">
        <v>0</v>
      </c>
      <c r="G50" s="14">
        <v>3361</v>
      </c>
      <c r="H50" s="12" t="s">
        <v>184</v>
      </c>
      <c r="I50" s="14">
        <v>0</v>
      </c>
      <c r="J50" s="14">
        <v>0</v>
      </c>
      <c r="K50" s="14">
        <v>0</v>
      </c>
      <c r="L50" s="14">
        <v>0</v>
      </c>
      <c r="M50" s="14">
        <v>0</v>
      </c>
      <c r="N50" s="14">
        <f>1157+810</f>
        <v>1967</v>
      </c>
      <c r="O50" s="14">
        <f t="shared" ref="O50" si="34">I50+K50+L50+M50+N50</f>
        <v>1967</v>
      </c>
      <c r="P50" s="14">
        <f t="shared" ref="P50" si="35">J50+K50+L50+M50+N50</f>
        <v>1967</v>
      </c>
      <c r="Q50" s="14">
        <v>0</v>
      </c>
      <c r="R50" s="14">
        <v>0</v>
      </c>
      <c r="S50" s="14">
        <v>0</v>
      </c>
      <c r="T50" s="14">
        <v>0</v>
      </c>
      <c r="U50" s="14">
        <f>1155+950</f>
        <v>2105</v>
      </c>
      <c r="V50" s="14">
        <f t="shared" si="6"/>
        <v>2105</v>
      </c>
      <c r="W50" s="14">
        <v>1155</v>
      </c>
      <c r="X50" s="29">
        <f t="shared" si="4"/>
        <v>5227</v>
      </c>
      <c r="Y50" s="14">
        <v>1155</v>
      </c>
      <c r="Z50" s="29">
        <f t="shared" si="22"/>
        <v>9743</v>
      </c>
      <c r="AA50" s="13">
        <f>Z50</f>
        <v>9743</v>
      </c>
      <c r="AB50" s="12" t="s">
        <v>51</v>
      </c>
      <c r="AC50" s="11" t="s">
        <v>820</v>
      </c>
      <c r="AD50" s="11" t="s">
        <v>29</v>
      </c>
      <c r="AE50" s="11" t="s">
        <v>260</v>
      </c>
      <c r="AF50" s="11" t="s">
        <v>687</v>
      </c>
    </row>
    <row r="51" spans="1:32" ht="43.2" hidden="1" x14ac:dyDescent="0.25">
      <c r="A51" s="105"/>
      <c r="B51" s="10" t="s">
        <v>283</v>
      </c>
      <c r="C51" s="11" t="s">
        <v>284</v>
      </c>
      <c r="D51" s="12" t="s">
        <v>280</v>
      </c>
      <c r="E51" s="12" t="s">
        <v>0</v>
      </c>
      <c r="F51" s="14">
        <v>0</v>
      </c>
      <c r="G51" s="14">
        <v>0</v>
      </c>
      <c r="H51" s="12" t="s">
        <v>184</v>
      </c>
      <c r="I51" s="14">
        <v>0</v>
      </c>
      <c r="J51" s="14"/>
      <c r="K51" s="14">
        <v>0</v>
      </c>
      <c r="L51" s="14">
        <v>0</v>
      </c>
      <c r="M51" s="14">
        <v>0</v>
      </c>
      <c r="N51" s="14">
        <v>0</v>
      </c>
      <c r="O51" s="14">
        <f t="shared" si="29"/>
        <v>0</v>
      </c>
      <c r="P51" s="14"/>
      <c r="Q51" s="14">
        <v>0</v>
      </c>
      <c r="R51" s="14">
        <v>0</v>
      </c>
      <c r="S51" s="14">
        <v>0</v>
      </c>
      <c r="T51" s="14">
        <v>0</v>
      </c>
      <c r="U51" s="14">
        <v>0</v>
      </c>
      <c r="V51" s="14">
        <f t="shared" si="6"/>
        <v>0</v>
      </c>
      <c r="W51" s="14">
        <v>0</v>
      </c>
      <c r="X51" s="29">
        <f t="shared" si="4"/>
        <v>0</v>
      </c>
      <c r="Y51" s="14">
        <v>0</v>
      </c>
      <c r="Z51" s="29">
        <f t="shared" si="22"/>
        <v>0</v>
      </c>
      <c r="AA51" s="13">
        <v>10000</v>
      </c>
      <c r="AB51" s="12" t="s">
        <v>0</v>
      </c>
      <c r="AC51" s="11" t="s">
        <v>648</v>
      </c>
      <c r="AD51" s="11" t="s">
        <v>536</v>
      </c>
      <c r="AE51" s="11" t="s">
        <v>260</v>
      </c>
      <c r="AF51" s="11" t="s">
        <v>97</v>
      </c>
    </row>
    <row r="52" spans="1:32" ht="32.4" hidden="1" x14ac:dyDescent="0.25">
      <c r="A52" s="105"/>
      <c r="B52" s="10" t="s">
        <v>285</v>
      </c>
      <c r="C52" s="11" t="s">
        <v>286</v>
      </c>
      <c r="D52" s="12" t="s">
        <v>287</v>
      </c>
      <c r="E52" s="12" t="s">
        <v>0</v>
      </c>
      <c r="F52" s="14">
        <v>650.20000000000005</v>
      </c>
      <c r="G52" s="14">
        <v>1516.8</v>
      </c>
      <c r="H52" s="12" t="s">
        <v>28</v>
      </c>
      <c r="I52" s="14">
        <v>0</v>
      </c>
      <c r="J52" s="14"/>
      <c r="K52" s="14">
        <v>0</v>
      </c>
      <c r="L52" s="14">
        <v>0</v>
      </c>
      <c r="M52" s="14">
        <v>0</v>
      </c>
      <c r="N52" s="14">
        <v>0</v>
      </c>
      <c r="O52" s="14">
        <f t="shared" si="29"/>
        <v>0</v>
      </c>
      <c r="P52" s="14"/>
      <c r="Q52" s="14">
        <v>0</v>
      </c>
      <c r="R52" s="14">
        <v>0</v>
      </c>
      <c r="S52" s="14">
        <v>0</v>
      </c>
      <c r="T52" s="14">
        <v>0</v>
      </c>
      <c r="U52" s="14">
        <v>0</v>
      </c>
      <c r="V52" s="14">
        <f t="shared" si="6"/>
        <v>0</v>
      </c>
      <c r="W52" s="14">
        <v>0</v>
      </c>
      <c r="X52" s="29">
        <f t="shared" si="4"/>
        <v>0</v>
      </c>
      <c r="Y52" s="14">
        <v>0</v>
      </c>
      <c r="Z52" s="29">
        <f t="shared" si="22"/>
        <v>2167</v>
      </c>
      <c r="AA52" s="13">
        <v>2167</v>
      </c>
      <c r="AB52" s="12" t="s">
        <v>0</v>
      </c>
      <c r="AC52" s="11" t="s">
        <v>649</v>
      </c>
      <c r="AD52" s="11" t="s">
        <v>519</v>
      </c>
      <c r="AE52" s="11" t="s">
        <v>260</v>
      </c>
      <c r="AF52" s="11" t="s">
        <v>97</v>
      </c>
    </row>
    <row r="53" spans="1:32" ht="381.75" customHeight="1" x14ac:dyDescent="0.25">
      <c r="A53" s="105"/>
      <c r="B53" s="10" t="s">
        <v>288</v>
      </c>
      <c r="C53" s="11" t="s">
        <v>579</v>
      </c>
      <c r="D53" s="12" t="s">
        <v>287</v>
      </c>
      <c r="E53" s="12"/>
      <c r="F53" s="14">
        <v>0</v>
      </c>
      <c r="G53" s="14">
        <v>0</v>
      </c>
      <c r="H53" s="12" t="s">
        <v>184</v>
      </c>
      <c r="I53" s="14">
        <v>0</v>
      </c>
      <c r="J53" s="14">
        <v>0</v>
      </c>
      <c r="K53" s="14">
        <v>0</v>
      </c>
      <c r="L53" s="14">
        <v>0</v>
      </c>
      <c r="M53" s="14">
        <v>0</v>
      </c>
      <c r="N53" s="14">
        <v>154.24</v>
      </c>
      <c r="O53" s="14">
        <f t="shared" ref="O53" si="36">I53+K53+L53+M53+N53</f>
        <v>154.24</v>
      </c>
      <c r="P53" s="14">
        <f t="shared" ref="P53" si="37">J53+K53+L53+M53+N53</f>
        <v>154.24</v>
      </c>
      <c r="Q53" s="14">
        <v>0</v>
      </c>
      <c r="R53" s="14">
        <v>0</v>
      </c>
      <c r="S53" s="14">
        <v>123.4</v>
      </c>
      <c r="T53" s="14">
        <v>0</v>
      </c>
      <c r="U53" s="14">
        <v>31</v>
      </c>
      <c r="V53" s="14">
        <f>SUM(Q53:U53)</f>
        <v>154.4</v>
      </c>
      <c r="W53" s="14">
        <v>154.19999999999999</v>
      </c>
      <c r="X53" s="29">
        <f>O53+V53+W53</f>
        <v>462.84</v>
      </c>
      <c r="Y53" s="14">
        <v>0</v>
      </c>
      <c r="Z53" s="29">
        <f t="shared" si="22"/>
        <v>462.84</v>
      </c>
      <c r="AA53" s="13">
        <f>1072.94+125</f>
        <v>1197.94</v>
      </c>
      <c r="AB53" s="12" t="s">
        <v>0</v>
      </c>
      <c r="AC53" s="11" t="s">
        <v>755</v>
      </c>
      <c r="AD53" s="11" t="s">
        <v>587</v>
      </c>
      <c r="AE53" s="11" t="s">
        <v>260</v>
      </c>
      <c r="AF53" s="11" t="s">
        <v>689</v>
      </c>
    </row>
    <row r="54" spans="1:32" ht="204.75" customHeight="1" x14ac:dyDescent="0.25">
      <c r="A54" s="105"/>
      <c r="B54" s="10" t="s">
        <v>290</v>
      </c>
      <c r="C54" s="11" t="s">
        <v>6</v>
      </c>
      <c r="D54" s="12" t="s">
        <v>287</v>
      </c>
      <c r="E54" s="12" t="s">
        <v>51</v>
      </c>
      <c r="F54" s="14">
        <v>0</v>
      </c>
      <c r="G54" s="14">
        <v>0</v>
      </c>
      <c r="H54" s="12" t="s">
        <v>184</v>
      </c>
      <c r="I54" s="14">
        <v>0</v>
      </c>
      <c r="J54" s="14">
        <v>0</v>
      </c>
      <c r="K54" s="14">
        <v>0</v>
      </c>
      <c r="L54" s="14">
        <v>0</v>
      </c>
      <c r="M54" s="14">
        <v>0</v>
      </c>
      <c r="N54" s="14">
        <v>500</v>
      </c>
      <c r="O54" s="14">
        <f t="shared" ref="O54" si="38">I54+K54+L54+M54+N54</f>
        <v>500</v>
      </c>
      <c r="P54" s="14">
        <f t="shared" ref="P54" si="39">J54+K54+L54+M54+N54</f>
        <v>500</v>
      </c>
      <c r="Q54" s="14">
        <v>0</v>
      </c>
      <c r="R54" s="14">
        <v>0</v>
      </c>
      <c r="S54" s="14">
        <v>650</v>
      </c>
      <c r="T54" s="14">
        <v>0</v>
      </c>
      <c r="U54" s="14">
        <v>350</v>
      </c>
      <c r="V54" s="14">
        <f t="shared" si="6"/>
        <v>1000</v>
      </c>
      <c r="W54" s="14">
        <v>600</v>
      </c>
      <c r="X54" s="29">
        <f t="shared" si="4"/>
        <v>2100</v>
      </c>
      <c r="Y54" s="14">
        <v>0</v>
      </c>
      <c r="Z54" s="29">
        <f t="shared" si="22"/>
        <v>2100</v>
      </c>
      <c r="AA54" s="13">
        <v>2000</v>
      </c>
      <c r="AB54" s="12" t="s">
        <v>0</v>
      </c>
      <c r="AC54" s="11" t="s">
        <v>756</v>
      </c>
      <c r="AD54" s="11" t="s">
        <v>289</v>
      </c>
      <c r="AE54" s="11" t="s">
        <v>260</v>
      </c>
      <c r="AF54" s="11" t="s">
        <v>687</v>
      </c>
    </row>
    <row r="55" spans="1:32" ht="138.75" customHeight="1" x14ac:dyDescent="0.25">
      <c r="A55" s="105"/>
      <c r="B55" s="10" t="s">
        <v>291</v>
      </c>
      <c r="C55" s="11" t="s">
        <v>292</v>
      </c>
      <c r="D55" s="12" t="s">
        <v>287</v>
      </c>
      <c r="E55" s="12" t="s">
        <v>51</v>
      </c>
      <c r="F55" s="14">
        <v>0</v>
      </c>
      <c r="G55" s="14">
        <v>0</v>
      </c>
      <c r="H55" s="12" t="s">
        <v>184</v>
      </c>
      <c r="I55" s="14">
        <v>0</v>
      </c>
      <c r="J55" s="14">
        <v>0</v>
      </c>
      <c r="K55" s="14">
        <v>0</v>
      </c>
      <c r="L55" s="14">
        <v>0</v>
      </c>
      <c r="M55" s="14">
        <v>0</v>
      </c>
      <c r="N55" s="14">
        <v>666.95</v>
      </c>
      <c r="O55" s="14">
        <f t="shared" ref="O55" si="40">I55+K55+L55+M55+N55</f>
        <v>666.95</v>
      </c>
      <c r="P55" s="14">
        <f t="shared" ref="P55" si="41">J55+K55+L55+M55+N55</f>
        <v>666.95</v>
      </c>
      <c r="Q55" s="14">
        <v>0</v>
      </c>
      <c r="R55" s="14">
        <v>0</v>
      </c>
      <c r="S55" s="14">
        <v>567</v>
      </c>
      <c r="T55" s="14">
        <v>0</v>
      </c>
      <c r="U55" s="14">
        <v>100</v>
      </c>
      <c r="V55" s="14">
        <f t="shared" si="6"/>
        <v>667</v>
      </c>
      <c r="W55" s="14">
        <v>656</v>
      </c>
      <c r="X55" s="29">
        <f t="shared" si="4"/>
        <v>1989.95</v>
      </c>
      <c r="Y55" s="14">
        <v>0</v>
      </c>
      <c r="Z55" s="29">
        <f t="shared" si="22"/>
        <v>1989.95</v>
      </c>
      <c r="AA55" s="13">
        <v>2000</v>
      </c>
      <c r="AB55" s="12" t="s">
        <v>0</v>
      </c>
      <c r="AC55" s="11" t="s">
        <v>757</v>
      </c>
      <c r="AD55" s="11" t="s">
        <v>293</v>
      </c>
      <c r="AE55" s="11" t="s">
        <v>260</v>
      </c>
      <c r="AF55" s="11" t="s">
        <v>689</v>
      </c>
    </row>
    <row r="56" spans="1:32" ht="151.19999999999999" x14ac:dyDescent="0.25">
      <c r="A56" s="105"/>
      <c r="B56" s="10" t="s">
        <v>294</v>
      </c>
      <c r="C56" s="11" t="s">
        <v>295</v>
      </c>
      <c r="D56" s="12" t="s">
        <v>287</v>
      </c>
      <c r="E56" s="12" t="s">
        <v>0</v>
      </c>
      <c r="F56" s="14">
        <v>0</v>
      </c>
      <c r="G56" s="14">
        <v>275</v>
      </c>
      <c r="H56" s="12" t="s">
        <v>184</v>
      </c>
      <c r="I56" s="14">
        <v>0</v>
      </c>
      <c r="J56" s="14">
        <v>0</v>
      </c>
      <c r="K56" s="14">
        <v>0</v>
      </c>
      <c r="L56" s="14">
        <v>0</v>
      </c>
      <c r="M56" s="14">
        <v>0</v>
      </c>
      <c r="N56" s="14">
        <v>300.2</v>
      </c>
      <c r="O56" s="14">
        <f t="shared" ref="O56" si="42">I56+K56+L56+M56+N56</f>
        <v>300.2</v>
      </c>
      <c r="P56" s="14">
        <f t="shared" ref="P56" si="43">J56+K56+L56+M56+N56</f>
        <v>300.2</v>
      </c>
      <c r="Q56" s="14">
        <v>0</v>
      </c>
      <c r="R56" s="14">
        <v>0</v>
      </c>
      <c r="S56" s="14">
        <f>1636.2+114.4</f>
        <v>1750.6000000000001</v>
      </c>
      <c r="T56" s="14">
        <v>0</v>
      </c>
      <c r="U56" s="14">
        <f>930.8+28.6</f>
        <v>959.4</v>
      </c>
      <c r="V56" s="14">
        <f t="shared" si="6"/>
        <v>2710</v>
      </c>
      <c r="W56" s="14">
        <f>2618.3+187</f>
        <v>2805.3</v>
      </c>
      <c r="X56" s="29">
        <f t="shared" si="4"/>
        <v>5815.5</v>
      </c>
      <c r="Y56" s="14">
        <v>0</v>
      </c>
      <c r="Z56" s="29">
        <f t="shared" si="22"/>
        <v>6090.5</v>
      </c>
      <c r="AA56" s="13">
        <v>7000</v>
      </c>
      <c r="AB56" s="12" t="s">
        <v>0</v>
      </c>
      <c r="AC56" s="11" t="s">
        <v>758</v>
      </c>
      <c r="AD56" s="11" t="s">
        <v>546</v>
      </c>
      <c r="AE56" s="11" t="s">
        <v>260</v>
      </c>
      <c r="AF56" s="11" t="s">
        <v>689</v>
      </c>
    </row>
    <row r="57" spans="1:32" ht="118.8" x14ac:dyDescent="0.25">
      <c r="A57" s="105"/>
      <c r="B57" s="10" t="s">
        <v>296</v>
      </c>
      <c r="C57" s="11" t="s">
        <v>297</v>
      </c>
      <c r="D57" s="12" t="s">
        <v>287</v>
      </c>
      <c r="E57" s="12" t="s">
        <v>51</v>
      </c>
      <c r="F57" s="14">
        <v>0</v>
      </c>
      <c r="G57" s="14">
        <v>500</v>
      </c>
      <c r="H57" s="12" t="s">
        <v>184</v>
      </c>
      <c r="I57" s="14">
        <v>0</v>
      </c>
      <c r="J57" s="14">
        <v>0</v>
      </c>
      <c r="K57" s="14">
        <v>0</v>
      </c>
      <c r="L57" s="14">
        <v>0</v>
      </c>
      <c r="M57" s="14">
        <v>0</v>
      </c>
      <c r="N57" s="14">
        <v>400</v>
      </c>
      <c r="O57" s="14">
        <f t="shared" ref="O57" si="44">I57+K57+L57+M57+N57</f>
        <v>400</v>
      </c>
      <c r="P57" s="14">
        <f t="shared" ref="P57" si="45">J57+K57+L57+M57+N57</f>
        <v>400</v>
      </c>
      <c r="Q57" s="14">
        <v>0</v>
      </c>
      <c r="R57" s="14">
        <v>0</v>
      </c>
      <c r="S57" s="14">
        <v>0</v>
      </c>
      <c r="T57" s="14">
        <v>0</v>
      </c>
      <c r="U57" s="14">
        <v>5000</v>
      </c>
      <c r="V57" s="14">
        <f t="shared" si="6"/>
        <v>5000</v>
      </c>
      <c r="W57" s="14">
        <v>5400</v>
      </c>
      <c r="X57" s="29">
        <f t="shared" si="4"/>
        <v>10800</v>
      </c>
      <c r="Y57" s="14">
        <v>0</v>
      </c>
      <c r="Z57" s="29">
        <f t="shared" si="22"/>
        <v>11300</v>
      </c>
      <c r="AA57" s="50">
        <f>Z57</f>
        <v>11300</v>
      </c>
      <c r="AB57" s="12" t="s">
        <v>0</v>
      </c>
      <c r="AC57" s="11" t="s">
        <v>759</v>
      </c>
      <c r="AD57" s="11" t="s">
        <v>562</v>
      </c>
      <c r="AE57" s="11" t="s">
        <v>260</v>
      </c>
      <c r="AF57" s="11" t="s">
        <v>687</v>
      </c>
    </row>
    <row r="58" spans="1:32" ht="21.6" hidden="1" x14ac:dyDescent="0.25">
      <c r="A58" s="105"/>
      <c r="B58" s="15" t="s">
        <v>34</v>
      </c>
      <c r="C58" s="11" t="s">
        <v>35</v>
      </c>
      <c r="D58" s="12" t="s">
        <v>36</v>
      </c>
      <c r="E58" s="12" t="s">
        <v>0</v>
      </c>
      <c r="F58" s="14">
        <v>4877</v>
      </c>
      <c r="G58" s="14">
        <v>202.49</v>
      </c>
      <c r="H58" s="12" t="s">
        <v>28</v>
      </c>
      <c r="I58" s="14">
        <v>0</v>
      </c>
      <c r="J58" s="14"/>
      <c r="K58" s="14">
        <v>0</v>
      </c>
      <c r="L58" s="14">
        <v>0</v>
      </c>
      <c r="M58" s="14">
        <v>0</v>
      </c>
      <c r="N58" s="14">
        <v>0</v>
      </c>
      <c r="O58" s="14">
        <f t="shared" si="29"/>
        <v>0</v>
      </c>
      <c r="P58" s="14"/>
      <c r="Q58" s="14">
        <v>0</v>
      </c>
      <c r="R58" s="14">
        <v>0</v>
      </c>
      <c r="S58" s="14">
        <v>0</v>
      </c>
      <c r="T58" s="14">
        <v>0</v>
      </c>
      <c r="U58" s="14">
        <v>0</v>
      </c>
      <c r="V58" s="14">
        <f t="shared" si="6"/>
        <v>0</v>
      </c>
      <c r="W58" s="14">
        <v>0</v>
      </c>
      <c r="X58" s="29">
        <f t="shared" si="4"/>
        <v>0</v>
      </c>
      <c r="Y58" s="14">
        <v>0</v>
      </c>
      <c r="Z58" s="29">
        <f t="shared" si="22"/>
        <v>5079.49</v>
      </c>
      <c r="AA58" s="13">
        <v>5377</v>
      </c>
      <c r="AB58" s="12" t="s">
        <v>0</v>
      </c>
      <c r="AC58" s="11" t="s">
        <v>63</v>
      </c>
      <c r="AD58" s="11" t="s">
        <v>37</v>
      </c>
      <c r="AE58" s="11" t="s">
        <v>38</v>
      </c>
      <c r="AF58" s="11" t="s">
        <v>97</v>
      </c>
    </row>
    <row r="59" spans="1:32" ht="43.2" hidden="1" x14ac:dyDescent="0.25">
      <c r="A59" s="105"/>
      <c r="B59" s="15" t="s">
        <v>95</v>
      </c>
      <c r="C59" s="11" t="s">
        <v>638</v>
      </c>
      <c r="D59" s="12" t="s">
        <v>287</v>
      </c>
      <c r="E59" s="12"/>
      <c r="F59" s="14">
        <v>0</v>
      </c>
      <c r="G59" s="14">
        <v>123.06</v>
      </c>
      <c r="H59" s="12" t="s">
        <v>184</v>
      </c>
      <c r="I59" s="14">
        <v>0</v>
      </c>
      <c r="J59" s="14"/>
      <c r="K59" s="14">
        <v>0</v>
      </c>
      <c r="L59" s="14">
        <v>0</v>
      </c>
      <c r="M59" s="14">
        <v>0</v>
      </c>
      <c r="N59" s="14">
        <v>0</v>
      </c>
      <c r="O59" s="14">
        <f>SUM(I59:N59)</f>
        <v>0</v>
      </c>
      <c r="P59" s="14"/>
      <c r="Q59" s="14">
        <v>0</v>
      </c>
      <c r="R59" s="14">
        <v>0</v>
      </c>
      <c r="S59" s="14">
        <v>0</v>
      </c>
      <c r="T59" s="14">
        <v>0</v>
      </c>
      <c r="U59" s="14">
        <v>0</v>
      </c>
      <c r="V59" s="14">
        <f>SUM(Q59:U59)</f>
        <v>0</v>
      </c>
      <c r="W59" s="14">
        <v>0</v>
      </c>
      <c r="X59" s="29">
        <f>O59+V59+W59</f>
        <v>0</v>
      </c>
      <c r="Y59" s="14">
        <v>0</v>
      </c>
      <c r="Z59" s="29">
        <f t="shared" si="22"/>
        <v>123.06</v>
      </c>
      <c r="AA59" s="13">
        <v>123.06</v>
      </c>
      <c r="AB59" s="12" t="s">
        <v>0</v>
      </c>
      <c r="AC59" s="11" t="s">
        <v>588</v>
      </c>
      <c r="AD59" s="11" t="s">
        <v>586</v>
      </c>
      <c r="AE59" s="11" t="s">
        <v>260</v>
      </c>
      <c r="AF59" s="11" t="s">
        <v>97</v>
      </c>
    </row>
    <row r="60" spans="1:32" ht="225.75" customHeight="1" x14ac:dyDescent="0.25">
      <c r="A60" s="105"/>
      <c r="B60" s="15" t="s">
        <v>580</v>
      </c>
      <c r="C60" s="11" t="s">
        <v>581</v>
      </c>
      <c r="D60" s="12" t="s">
        <v>287</v>
      </c>
      <c r="E60" s="12"/>
      <c r="F60" s="14">
        <v>0</v>
      </c>
      <c r="G60" s="14">
        <v>549</v>
      </c>
      <c r="H60" s="12" t="s">
        <v>184</v>
      </c>
      <c r="I60" s="14">
        <v>0</v>
      </c>
      <c r="J60" s="14">
        <v>0</v>
      </c>
      <c r="K60" s="14">
        <v>0</v>
      </c>
      <c r="L60" s="14">
        <v>0</v>
      </c>
      <c r="M60" s="14">
        <v>0</v>
      </c>
      <c r="N60" s="14">
        <v>1074.9000000000001</v>
      </c>
      <c r="O60" s="14">
        <f t="shared" ref="O60" si="46">I60+K60+L60+M60+N60</f>
        <v>1074.9000000000001</v>
      </c>
      <c r="P60" s="14">
        <f t="shared" ref="P60" si="47">J60+K60+L60+M60+N60</f>
        <v>1074.9000000000001</v>
      </c>
      <c r="Q60" s="14">
        <v>0</v>
      </c>
      <c r="R60" s="14">
        <v>0</v>
      </c>
      <c r="S60" s="14">
        <v>0</v>
      </c>
      <c r="T60" s="14">
        <v>0</v>
      </c>
      <c r="U60" s="14">
        <v>0</v>
      </c>
      <c r="V60" s="14">
        <f t="shared" si="6"/>
        <v>0</v>
      </c>
      <c r="W60" s="14">
        <v>0</v>
      </c>
      <c r="X60" s="29">
        <f t="shared" si="4"/>
        <v>1074.9000000000001</v>
      </c>
      <c r="Y60" s="14">
        <v>0</v>
      </c>
      <c r="Z60" s="29">
        <f t="shared" si="22"/>
        <v>1623.9</v>
      </c>
      <c r="AA60" s="13">
        <v>1098</v>
      </c>
      <c r="AB60" s="12" t="s">
        <v>0</v>
      </c>
      <c r="AC60" s="11" t="s">
        <v>760</v>
      </c>
      <c r="AD60" s="11" t="s">
        <v>585</v>
      </c>
      <c r="AE60" s="11" t="s">
        <v>260</v>
      </c>
      <c r="AF60" s="11" t="s">
        <v>687</v>
      </c>
    </row>
    <row r="61" spans="1:32" ht="205.2" x14ac:dyDescent="0.25">
      <c r="A61" s="105"/>
      <c r="B61" s="15" t="s">
        <v>582</v>
      </c>
      <c r="C61" s="11" t="s">
        <v>583</v>
      </c>
      <c r="D61" s="12" t="s">
        <v>287</v>
      </c>
      <c r="E61" s="12"/>
      <c r="F61" s="14">
        <v>0</v>
      </c>
      <c r="G61" s="14">
        <v>224.5</v>
      </c>
      <c r="H61" s="12" t="s">
        <v>184</v>
      </c>
      <c r="I61" s="14">
        <v>0</v>
      </c>
      <c r="J61" s="14">
        <v>0</v>
      </c>
      <c r="K61" s="14">
        <v>0</v>
      </c>
      <c r="L61" s="14">
        <v>0</v>
      </c>
      <c r="M61" s="14">
        <v>0</v>
      </c>
      <c r="N61" s="14">
        <v>439</v>
      </c>
      <c r="O61" s="14">
        <f t="shared" ref="O61" si="48">I61+K61+L61+M61+N61</f>
        <v>439</v>
      </c>
      <c r="P61" s="14">
        <f t="shared" ref="P61" si="49">J61+K61+L61+M61+N61</f>
        <v>439</v>
      </c>
      <c r="Q61" s="14">
        <v>0</v>
      </c>
      <c r="R61" s="14">
        <v>0</v>
      </c>
      <c r="S61" s="14">
        <v>0</v>
      </c>
      <c r="T61" s="14">
        <v>0</v>
      </c>
      <c r="U61" s="14">
        <v>0</v>
      </c>
      <c r="V61" s="14">
        <f t="shared" si="6"/>
        <v>0</v>
      </c>
      <c r="W61" s="14">
        <v>0</v>
      </c>
      <c r="X61" s="29">
        <f t="shared" si="4"/>
        <v>439</v>
      </c>
      <c r="Y61" s="14">
        <v>0</v>
      </c>
      <c r="Z61" s="29">
        <f t="shared" si="22"/>
        <v>663.5</v>
      </c>
      <c r="AA61" s="13">
        <v>449</v>
      </c>
      <c r="AB61" s="12" t="s">
        <v>0</v>
      </c>
      <c r="AC61" s="11" t="s">
        <v>761</v>
      </c>
      <c r="AD61" s="11" t="s">
        <v>584</v>
      </c>
      <c r="AE61" s="11" t="s">
        <v>260</v>
      </c>
      <c r="AF61" s="11" t="s">
        <v>689</v>
      </c>
    </row>
    <row r="62" spans="1:32" ht="25.2" customHeight="1" x14ac:dyDescent="0.25">
      <c r="A62" s="105"/>
      <c r="B62" s="103" t="s">
        <v>120</v>
      </c>
      <c r="C62" s="103"/>
      <c r="D62" s="2" t="s">
        <v>119</v>
      </c>
      <c r="E62" s="2" t="s">
        <v>29</v>
      </c>
      <c r="F62" s="31">
        <f>SUM(F63:F67)</f>
        <v>0</v>
      </c>
      <c r="G62" s="31">
        <f>SUM(G63:G67)</f>
        <v>7</v>
      </c>
      <c r="H62" s="2" t="s">
        <v>29</v>
      </c>
      <c r="I62" s="31">
        <f>SUM(I63:I67)</f>
        <v>0</v>
      </c>
      <c r="J62" s="31">
        <f t="shared" ref="J62:N62" si="50">SUM(J63:J67)</f>
        <v>7</v>
      </c>
      <c r="K62" s="31">
        <f t="shared" si="50"/>
        <v>0</v>
      </c>
      <c r="L62" s="31">
        <f t="shared" si="50"/>
        <v>0</v>
      </c>
      <c r="M62" s="31">
        <f t="shared" si="50"/>
        <v>0</v>
      </c>
      <c r="N62" s="31">
        <f t="shared" si="50"/>
        <v>0</v>
      </c>
      <c r="O62" s="31">
        <f>I62+K62+M62+L62+N62</f>
        <v>0</v>
      </c>
      <c r="P62" s="31">
        <f>J62+K62+L62+N62+M62</f>
        <v>7</v>
      </c>
      <c r="Q62" s="31">
        <f>SUM(Q63:Q67)</f>
        <v>0</v>
      </c>
      <c r="R62" s="31">
        <f>SUM(R63:R67)</f>
        <v>0</v>
      </c>
      <c r="S62" s="31">
        <f>SUM(S63:S67)</f>
        <v>0</v>
      </c>
      <c r="T62" s="31">
        <f>SUM(T63:T67)</f>
        <v>0</v>
      </c>
      <c r="U62" s="31">
        <f>SUM(U63:U67)</f>
        <v>0</v>
      </c>
      <c r="V62" s="35">
        <f t="shared" si="6"/>
        <v>0</v>
      </c>
      <c r="W62" s="31">
        <f>SUM(W63:W67)</f>
        <v>0</v>
      </c>
      <c r="X62" s="43">
        <f t="shared" si="4"/>
        <v>0</v>
      </c>
      <c r="Y62" s="31">
        <f>SUM(Y63:Y67)</f>
        <v>0</v>
      </c>
      <c r="Z62" s="43">
        <f t="shared" si="22"/>
        <v>7</v>
      </c>
      <c r="AA62" s="55" t="s">
        <v>29</v>
      </c>
      <c r="AB62" s="2" t="s">
        <v>29</v>
      </c>
      <c r="AC62" s="2" t="s">
        <v>29</v>
      </c>
      <c r="AD62" s="2" t="s">
        <v>29</v>
      </c>
      <c r="AE62" s="2" t="s">
        <v>29</v>
      </c>
      <c r="AF62" s="2" t="s">
        <v>29</v>
      </c>
    </row>
    <row r="63" spans="1:32" ht="75.599999999999994" hidden="1" x14ac:dyDescent="0.25">
      <c r="A63" s="105"/>
      <c r="B63" s="10" t="s">
        <v>298</v>
      </c>
      <c r="C63" s="11" t="s">
        <v>299</v>
      </c>
      <c r="D63" s="12" t="s">
        <v>300</v>
      </c>
      <c r="E63" s="12" t="s">
        <v>51</v>
      </c>
      <c r="F63" s="14">
        <v>0</v>
      </c>
      <c r="G63" s="14">
        <v>0</v>
      </c>
      <c r="H63" s="12" t="s">
        <v>184</v>
      </c>
      <c r="I63" s="14">
        <v>0</v>
      </c>
      <c r="J63" s="14"/>
      <c r="K63" s="14">
        <v>0</v>
      </c>
      <c r="L63" s="14">
        <v>0</v>
      </c>
      <c r="M63" s="14">
        <v>0</v>
      </c>
      <c r="N63" s="14">
        <v>0</v>
      </c>
      <c r="O63" s="14">
        <f t="shared" ref="O63:O66" si="51">SUM(I63:N63)</f>
        <v>0</v>
      </c>
      <c r="P63" s="14"/>
      <c r="Q63" s="14">
        <v>0</v>
      </c>
      <c r="R63" s="14">
        <v>0</v>
      </c>
      <c r="S63" s="14">
        <v>0</v>
      </c>
      <c r="T63" s="14">
        <v>0</v>
      </c>
      <c r="U63" s="14">
        <v>0</v>
      </c>
      <c r="V63" s="14">
        <f t="shared" si="6"/>
        <v>0</v>
      </c>
      <c r="W63" s="14">
        <v>0</v>
      </c>
      <c r="X63" s="29">
        <f t="shared" si="4"/>
        <v>0</v>
      </c>
      <c r="Y63" s="14">
        <v>0</v>
      </c>
      <c r="Z63" s="29">
        <f t="shared" si="22"/>
        <v>0</v>
      </c>
      <c r="AA63" s="13">
        <v>1800</v>
      </c>
      <c r="AB63" s="12" t="s">
        <v>0</v>
      </c>
      <c r="AC63" s="11" t="s">
        <v>7</v>
      </c>
      <c r="AD63" s="11" t="s">
        <v>301</v>
      </c>
      <c r="AE63" s="69" t="s">
        <v>762</v>
      </c>
      <c r="AF63" s="11" t="s">
        <v>302</v>
      </c>
    </row>
    <row r="64" spans="1:32" ht="75.599999999999994" hidden="1" x14ac:dyDescent="0.25">
      <c r="A64" s="105"/>
      <c r="B64" s="10" t="s">
        <v>303</v>
      </c>
      <c r="C64" s="11" t="s">
        <v>540</v>
      </c>
      <c r="D64" s="12" t="s">
        <v>300</v>
      </c>
      <c r="E64" s="12" t="s">
        <v>51</v>
      </c>
      <c r="F64" s="14">
        <v>0</v>
      </c>
      <c r="G64" s="14">
        <v>0</v>
      </c>
      <c r="H64" s="12" t="s">
        <v>184</v>
      </c>
      <c r="I64" s="14">
        <v>0</v>
      </c>
      <c r="J64" s="14"/>
      <c r="K64" s="14">
        <v>0</v>
      </c>
      <c r="L64" s="14">
        <v>0</v>
      </c>
      <c r="M64" s="14">
        <v>0</v>
      </c>
      <c r="N64" s="14">
        <v>0</v>
      </c>
      <c r="O64" s="14">
        <f t="shared" si="51"/>
        <v>0</v>
      </c>
      <c r="P64" s="14"/>
      <c r="Q64" s="14">
        <v>0</v>
      </c>
      <c r="R64" s="14">
        <v>0</v>
      </c>
      <c r="S64" s="14">
        <v>0</v>
      </c>
      <c r="T64" s="14">
        <v>0</v>
      </c>
      <c r="U64" s="14">
        <v>0</v>
      </c>
      <c r="V64" s="14">
        <f t="shared" si="6"/>
        <v>0</v>
      </c>
      <c r="W64" s="14">
        <v>0</v>
      </c>
      <c r="X64" s="29">
        <f t="shared" si="4"/>
        <v>0</v>
      </c>
      <c r="Y64" s="14">
        <v>0</v>
      </c>
      <c r="Z64" s="29">
        <f t="shared" si="22"/>
        <v>0</v>
      </c>
      <c r="AA64" s="13">
        <v>2400</v>
      </c>
      <c r="AB64" s="12" t="s">
        <v>0</v>
      </c>
      <c r="AC64" s="11" t="s">
        <v>7</v>
      </c>
      <c r="AD64" s="11" t="s">
        <v>301</v>
      </c>
      <c r="AE64" s="69" t="s">
        <v>762</v>
      </c>
      <c r="AF64" s="11" t="s">
        <v>302</v>
      </c>
    </row>
    <row r="65" spans="1:32" ht="75.599999999999994" hidden="1" x14ac:dyDescent="0.25">
      <c r="A65" s="105"/>
      <c r="B65" s="10" t="s">
        <v>304</v>
      </c>
      <c r="C65" s="11" t="s">
        <v>538</v>
      </c>
      <c r="D65" s="12" t="s">
        <v>300</v>
      </c>
      <c r="E65" s="12" t="s">
        <v>51</v>
      </c>
      <c r="F65" s="14">
        <v>0</v>
      </c>
      <c r="G65" s="14">
        <v>0</v>
      </c>
      <c r="H65" s="12" t="s">
        <v>207</v>
      </c>
      <c r="I65" s="14">
        <v>0</v>
      </c>
      <c r="J65" s="14"/>
      <c r="K65" s="14">
        <v>0</v>
      </c>
      <c r="L65" s="14">
        <v>0</v>
      </c>
      <c r="M65" s="14">
        <v>0</v>
      </c>
      <c r="N65" s="14">
        <v>0</v>
      </c>
      <c r="O65" s="14">
        <f t="shared" si="51"/>
        <v>0</v>
      </c>
      <c r="P65" s="14"/>
      <c r="Q65" s="14">
        <v>0</v>
      </c>
      <c r="R65" s="14">
        <v>0</v>
      </c>
      <c r="S65" s="14">
        <v>0</v>
      </c>
      <c r="T65" s="14">
        <v>0</v>
      </c>
      <c r="U65" s="14">
        <v>0</v>
      </c>
      <c r="V65" s="14">
        <f t="shared" si="6"/>
        <v>0</v>
      </c>
      <c r="W65" s="14">
        <v>0</v>
      </c>
      <c r="X65" s="29">
        <f t="shared" si="4"/>
        <v>0</v>
      </c>
      <c r="Y65" s="14">
        <v>0</v>
      </c>
      <c r="Z65" s="29">
        <f t="shared" si="22"/>
        <v>0</v>
      </c>
      <c r="AA65" s="13">
        <v>1207.2</v>
      </c>
      <c r="AB65" s="12" t="s">
        <v>0</v>
      </c>
      <c r="AC65" s="11" t="s">
        <v>7</v>
      </c>
      <c r="AD65" s="11" t="s">
        <v>301</v>
      </c>
      <c r="AE65" s="69" t="s">
        <v>762</v>
      </c>
      <c r="AF65" s="11" t="s">
        <v>302</v>
      </c>
    </row>
    <row r="66" spans="1:32" ht="64.8" hidden="1" x14ac:dyDescent="0.25">
      <c r="A66" s="105"/>
      <c r="B66" s="10" t="s">
        <v>305</v>
      </c>
      <c r="C66" s="11" t="s">
        <v>541</v>
      </c>
      <c r="D66" s="12" t="s">
        <v>300</v>
      </c>
      <c r="E66" s="12" t="s">
        <v>51</v>
      </c>
      <c r="F66" s="14">
        <v>0</v>
      </c>
      <c r="G66" s="14">
        <v>0</v>
      </c>
      <c r="H66" s="12" t="s">
        <v>184</v>
      </c>
      <c r="I66" s="14">
        <v>0</v>
      </c>
      <c r="J66" s="14"/>
      <c r="K66" s="14">
        <v>0</v>
      </c>
      <c r="L66" s="14">
        <v>0</v>
      </c>
      <c r="M66" s="14">
        <v>0</v>
      </c>
      <c r="N66" s="14">
        <v>0</v>
      </c>
      <c r="O66" s="14">
        <f t="shared" si="51"/>
        <v>0</v>
      </c>
      <c r="P66" s="14"/>
      <c r="Q66" s="14">
        <v>0</v>
      </c>
      <c r="R66" s="14">
        <v>0</v>
      </c>
      <c r="S66" s="14">
        <v>0</v>
      </c>
      <c r="T66" s="14">
        <v>0</v>
      </c>
      <c r="U66" s="14">
        <v>0</v>
      </c>
      <c r="V66" s="14">
        <f t="shared" si="6"/>
        <v>0</v>
      </c>
      <c r="W66" s="14">
        <v>0</v>
      </c>
      <c r="X66" s="29">
        <f t="shared" si="4"/>
        <v>0</v>
      </c>
      <c r="Y66" s="14">
        <v>0</v>
      </c>
      <c r="Z66" s="29">
        <f t="shared" si="22"/>
        <v>0</v>
      </c>
      <c r="AA66" s="13">
        <v>1200</v>
      </c>
      <c r="AB66" s="12" t="s">
        <v>0</v>
      </c>
      <c r="AC66" s="11" t="s">
        <v>7</v>
      </c>
      <c r="AD66" s="11" t="s">
        <v>547</v>
      </c>
      <c r="AE66" s="69" t="s">
        <v>763</v>
      </c>
      <c r="AF66" s="11" t="s">
        <v>302</v>
      </c>
    </row>
    <row r="67" spans="1:32" ht="129.6" x14ac:dyDescent="0.25">
      <c r="A67" s="105"/>
      <c r="B67" s="10" t="s">
        <v>306</v>
      </c>
      <c r="C67" s="11" t="s">
        <v>307</v>
      </c>
      <c r="D67" s="12" t="s">
        <v>308</v>
      </c>
      <c r="E67" s="12" t="s">
        <v>0</v>
      </c>
      <c r="F67" s="14">
        <v>0</v>
      </c>
      <c r="G67" s="14">
        <v>7</v>
      </c>
      <c r="H67" s="12" t="s">
        <v>184</v>
      </c>
      <c r="I67" s="14">
        <v>0</v>
      </c>
      <c r="J67" s="14">
        <v>7</v>
      </c>
      <c r="K67" s="14">
        <v>0</v>
      </c>
      <c r="L67" s="14">
        <v>0</v>
      </c>
      <c r="M67" s="14">
        <v>0</v>
      </c>
      <c r="N67" s="14">
        <v>0</v>
      </c>
      <c r="O67" s="14">
        <f t="shared" ref="O67" si="52">I67+K67+L67+M67+N67</f>
        <v>0</v>
      </c>
      <c r="P67" s="14">
        <f t="shared" ref="P67" si="53">J67+K67+L67+M67+N67</f>
        <v>7</v>
      </c>
      <c r="Q67" s="14">
        <v>0</v>
      </c>
      <c r="R67" s="14">
        <v>0</v>
      </c>
      <c r="S67" s="14">
        <v>0</v>
      </c>
      <c r="T67" s="14">
        <v>0</v>
      </c>
      <c r="U67" s="14">
        <v>0</v>
      </c>
      <c r="V67" s="14">
        <f t="shared" si="6"/>
        <v>0</v>
      </c>
      <c r="W67" s="14">
        <v>0</v>
      </c>
      <c r="X67" s="29">
        <f t="shared" si="4"/>
        <v>0</v>
      </c>
      <c r="Y67" s="14">
        <v>0</v>
      </c>
      <c r="Z67" s="29">
        <f t="shared" si="22"/>
        <v>7</v>
      </c>
      <c r="AA67" s="13">
        <v>252</v>
      </c>
      <c r="AB67" s="12" t="s">
        <v>59</v>
      </c>
      <c r="AC67" s="11" t="s">
        <v>661</v>
      </c>
      <c r="AD67" s="11" t="s">
        <v>309</v>
      </c>
      <c r="AE67" s="11" t="s">
        <v>302</v>
      </c>
      <c r="AF67" s="11" t="s">
        <v>690</v>
      </c>
    </row>
    <row r="68" spans="1:32" ht="25.2" customHeight="1" x14ac:dyDescent="0.25">
      <c r="A68" s="127"/>
      <c r="B68" s="104" t="s">
        <v>122</v>
      </c>
      <c r="C68" s="104"/>
      <c r="D68" s="6" t="s">
        <v>121</v>
      </c>
      <c r="E68" s="6" t="s">
        <v>29</v>
      </c>
      <c r="F68" s="32">
        <f>F69+F98+F101</f>
        <v>15315.560000000001</v>
      </c>
      <c r="G68" s="32">
        <f>G69+G98+G101</f>
        <v>16389.666000000001</v>
      </c>
      <c r="H68" s="6" t="s">
        <v>29</v>
      </c>
      <c r="I68" s="32">
        <f>I69+I98+I101</f>
        <v>387.17700000000002</v>
      </c>
      <c r="J68" s="32">
        <f t="shared" ref="J68:N68" si="54">J69+J98+J101</f>
        <v>1735.962</v>
      </c>
      <c r="K68" s="32">
        <f t="shared" si="54"/>
        <v>471.84699999999998</v>
      </c>
      <c r="L68" s="32">
        <f t="shared" si="54"/>
        <v>0</v>
      </c>
      <c r="M68" s="32">
        <f t="shared" si="54"/>
        <v>0</v>
      </c>
      <c r="N68" s="32">
        <f t="shared" si="54"/>
        <v>0</v>
      </c>
      <c r="O68" s="32">
        <f>I68+K68+L68+M68+N68</f>
        <v>859.024</v>
      </c>
      <c r="P68" s="32">
        <f>J68+K68+L68+M68+N68</f>
        <v>2207.8090000000002</v>
      </c>
      <c r="Q68" s="32">
        <f>Q69+Q98+Q101</f>
        <v>349.72</v>
      </c>
      <c r="R68" s="32">
        <f>R69+R98+R101</f>
        <v>3147.45</v>
      </c>
      <c r="S68" s="32">
        <f>S69+S98+S101</f>
        <v>0</v>
      </c>
      <c r="T68" s="32">
        <f>T69+T98+T101</f>
        <v>0</v>
      </c>
      <c r="U68" s="32">
        <f>U69+U98+U101</f>
        <v>0</v>
      </c>
      <c r="V68" s="32">
        <f t="shared" si="6"/>
        <v>3497.17</v>
      </c>
      <c r="W68" s="32">
        <f>W69+W98+W101</f>
        <v>3939.58</v>
      </c>
      <c r="X68" s="44">
        <f t="shared" si="4"/>
        <v>8295.7740000000013</v>
      </c>
      <c r="Y68" s="32">
        <f>Y69+Y98+Y101</f>
        <v>6037.18</v>
      </c>
      <c r="Z68" s="44">
        <f t="shared" si="22"/>
        <v>46038.180000000008</v>
      </c>
      <c r="AA68" s="56" t="s">
        <v>29</v>
      </c>
      <c r="AB68" s="6" t="s">
        <v>29</v>
      </c>
      <c r="AC68" s="6" t="s">
        <v>29</v>
      </c>
      <c r="AD68" s="6" t="s">
        <v>29</v>
      </c>
      <c r="AE68" s="6" t="s">
        <v>29</v>
      </c>
      <c r="AF68" s="6" t="s">
        <v>29</v>
      </c>
    </row>
    <row r="69" spans="1:32" ht="25.2" customHeight="1" x14ac:dyDescent="0.25">
      <c r="A69" s="127"/>
      <c r="B69" s="103" t="s">
        <v>124</v>
      </c>
      <c r="C69" s="103"/>
      <c r="D69" s="2" t="s">
        <v>123</v>
      </c>
      <c r="E69" s="2" t="s">
        <v>29</v>
      </c>
      <c r="F69" s="31">
        <f>SUM(F70:F95)</f>
        <v>15315.560000000001</v>
      </c>
      <c r="G69" s="31">
        <f>SUM(G70:G95)</f>
        <v>16365.466</v>
      </c>
      <c r="H69" s="2" t="s">
        <v>29</v>
      </c>
      <c r="I69" s="31">
        <f>SUM(I70:I97)</f>
        <v>369.91800000000001</v>
      </c>
      <c r="J69" s="31">
        <f t="shared" ref="J69:N69" si="55">SUM(J70:J97)</f>
        <v>1648.5840000000001</v>
      </c>
      <c r="K69" s="31">
        <f t="shared" si="55"/>
        <v>471.84699999999998</v>
      </c>
      <c r="L69" s="31">
        <f t="shared" si="55"/>
        <v>0</v>
      </c>
      <c r="M69" s="31">
        <f t="shared" si="55"/>
        <v>0</v>
      </c>
      <c r="N69" s="31">
        <f t="shared" si="55"/>
        <v>0</v>
      </c>
      <c r="O69" s="31">
        <f>I69+K69+M69+L69+N69</f>
        <v>841.76499999999999</v>
      </c>
      <c r="P69" s="31">
        <f>J69+K69+L69+N69+M69</f>
        <v>2120.431</v>
      </c>
      <c r="Q69" s="31">
        <f>SUM(Q70:Q95)</f>
        <v>349.72</v>
      </c>
      <c r="R69" s="31">
        <f>SUM(R70:R95)</f>
        <v>3147.45</v>
      </c>
      <c r="S69" s="31">
        <f>SUM(S70:S95)</f>
        <v>0</v>
      </c>
      <c r="T69" s="31">
        <f>SUM(T70:T95)</f>
        <v>0</v>
      </c>
      <c r="U69" s="31">
        <f>SUM(U70:U95)</f>
        <v>0</v>
      </c>
      <c r="V69" s="35">
        <f t="shared" si="6"/>
        <v>3497.17</v>
      </c>
      <c r="W69" s="31">
        <f>SUM(W70:W95)</f>
        <v>3939.58</v>
      </c>
      <c r="X69" s="43">
        <f t="shared" si="4"/>
        <v>8278.5149999999994</v>
      </c>
      <c r="Y69" s="31">
        <f>SUM(Y70:Y95)</f>
        <v>6037.18</v>
      </c>
      <c r="Z69" s="43">
        <f t="shared" si="22"/>
        <v>45996.721000000005</v>
      </c>
      <c r="AA69" s="55" t="s">
        <v>29</v>
      </c>
      <c r="AB69" s="2" t="s">
        <v>29</v>
      </c>
      <c r="AC69" s="2" t="s">
        <v>29</v>
      </c>
      <c r="AD69" s="2" t="s">
        <v>29</v>
      </c>
      <c r="AE69" s="2" t="s">
        <v>29</v>
      </c>
      <c r="AF69" s="2" t="s">
        <v>29</v>
      </c>
    </row>
    <row r="70" spans="1:32" ht="64.8" x14ac:dyDescent="0.25">
      <c r="A70" s="127"/>
      <c r="B70" s="17" t="s">
        <v>68</v>
      </c>
      <c r="C70" s="11" t="s">
        <v>310</v>
      </c>
      <c r="D70" s="12" t="s">
        <v>311</v>
      </c>
      <c r="E70" s="12" t="s">
        <v>0</v>
      </c>
      <c r="F70" s="14">
        <v>1483.51</v>
      </c>
      <c r="G70" s="14">
        <v>927.38</v>
      </c>
      <c r="H70" s="12" t="s">
        <v>28</v>
      </c>
      <c r="I70" s="14">
        <v>0</v>
      </c>
      <c r="J70" s="14">
        <v>68.400000000000006</v>
      </c>
      <c r="K70" s="14">
        <v>0</v>
      </c>
      <c r="L70" s="14">
        <v>0</v>
      </c>
      <c r="M70" s="14">
        <v>0</v>
      </c>
      <c r="N70" s="14">
        <v>0</v>
      </c>
      <c r="O70" s="14">
        <f t="shared" ref="O70" si="56">I70+K70+L70+M70+N70</f>
        <v>0</v>
      </c>
      <c r="P70" s="14">
        <f t="shared" ref="P70" si="57">J70+K70+L70+M70+N70</f>
        <v>68.400000000000006</v>
      </c>
      <c r="Q70" s="14">
        <v>171</v>
      </c>
      <c r="R70" s="14">
        <v>1539</v>
      </c>
      <c r="S70" s="14">
        <v>0</v>
      </c>
      <c r="T70" s="14">
        <v>0</v>
      </c>
      <c r="U70" s="14">
        <v>0</v>
      </c>
      <c r="V70" s="14">
        <f t="shared" si="6"/>
        <v>1710</v>
      </c>
      <c r="W70" s="14">
        <v>1026</v>
      </c>
      <c r="X70" s="29">
        <f t="shared" si="4"/>
        <v>2736</v>
      </c>
      <c r="Y70" s="14">
        <v>0</v>
      </c>
      <c r="Z70" s="29">
        <f t="shared" si="22"/>
        <v>5146.8900000000003</v>
      </c>
      <c r="AA70" s="13">
        <v>6912.58</v>
      </c>
      <c r="AB70" s="12" t="s">
        <v>51</v>
      </c>
      <c r="AC70" s="11" t="s">
        <v>734</v>
      </c>
      <c r="AD70" s="11" t="s">
        <v>312</v>
      </c>
      <c r="AE70" s="11" t="s">
        <v>30</v>
      </c>
      <c r="AF70" s="11" t="s">
        <v>691</v>
      </c>
    </row>
    <row r="71" spans="1:32" ht="64.8" hidden="1" x14ac:dyDescent="0.25">
      <c r="A71" s="127"/>
      <c r="B71" s="17" t="s">
        <v>69</v>
      </c>
      <c r="C71" s="11" t="s">
        <v>313</v>
      </c>
      <c r="D71" s="12" t="s">
        <v>311</v>
      </c>
      <c r="E71" s="12" t="s">
        <v>0</v>
      </c>
      <c r="F71" s="14">
        <v>0</v>
      </c>
      <c r="G71" s="14">
        <v>0</v>
      </c>
      <c r="H71" s="12" t="s">
        <v>28</v>
      </c>
      <c r="I71" s="14">
        <v>0</v>
      </c>
      <c r="J71" s="14"/>
      <c r="K71" s="14">
        <v>0</v>
      </c>
      <c r="L71" s="14">
        <v>0</v>
      </c>
      <c r="M71" s="14">
        <v>0</v>
      </c>
      <c r="N71" s="14">
        <v>0</v>
      </c>
      <c r="O71" s="14">
        <f t="shared" ref="O71:O95" si="58">SUM(I71:N71)</f>
        <v>0</v>
      </c>
      <c r="P71" s="14"/>
      <c r="Q71" s="14">
        <v>0</v>
      </c>
      <c r="R71" s="14">
        <v>0</v>
      </c>
      <c r="S71" s="14">
        <v>0</v>
      </c>
      <c r="T71" s="14">
        <v>0</v>
      </c>
      <c r="U71" s="14">
        <v>0</v>
      </c>
      <c r="V71" s="14">
        <f t="shared" si="6"/>
        <v>0</v>
      </c>
      <c r="W71" s="14">
        <v>0</v>
      </c>
      <c r="X71" s="29">
        <f t="shared" si="4"/>
        <v>0</v>
      </c>
      <c r="Y71" s="14">
        <v>0</v>
      </c>
      <c r="Z71" s="29">
        <f t="shared" si="22"/>
        <v>0</v>
      </c>
      <c r="AA71" s="13">
        <v>4800</v>
      </c>
      <c r="AB71" s="12" t="s">
        <v>59</v>
      </c>
      <c r="AC71" s="11" t="s">
        <v>553</v>
      </c>
      <c r="AD71" s="11" t="s">
        <v>312</v>
      </c>
      <c r="AE71" s="69" t="s">
        <v>764</v>
      </c>
      <c r="AF71" s="11" t="s">
        <v>592</v>
      </c>
    </row>
    <row r="72" spans="1:32" ht="64.8" hidden="1" x14ac:dyDescent="0.25">
      <c r="A72" s="127"/>
      <c r="B72" s="17" t="s">
        <v>70</v>
      </c>
      <c r="C72" s="11" t="s">
        <v>314</v>
      </c>
      <c r="D72" s="12" t="s">
        <v>311</v>
      </c>
      <c r="E72" s="12" t="s">
        <v>51</v>
      </c>
      <c r="F72" s="14">
        <v>0</v>
      </c>
      <c r="G72" s="14">
        <v>0</v>
      </c>
      <c r="H72" s="12" t="s">
        <v>28</v>
      </c>
      <c r="I72" s="14">
        <v>0</v>
      </c>
      <c r="J72" s="14"/>
      <c r="K72" s="14">
        <v>0</v>
      </c>
      <c r="L72" s="14">
        <v>0</v>
      </c>
      <c r="M72" s="14">
        <v>0</v>
      </c>
      <c r="N72" s="14">
        <v>0</v>
      </c>
      <c r="O72" s="14">
        <f t="shared" si="58"/>
        <v>0</v>
      </c>
      <c r="P72" s="14"/>
      <c r="Q72" s="14">
        <v>0</v>
      </c>
      <c r="R72" s="14">
        <v>0</v>
      </c>
      <c r="S72" s="14">
        <v>0</v>
      </c>
      <c r="T72" s="14">
        <v>0</v>
      </c>
      <c r="U72" s="14">
        <v>0</v>
      </c>
      <c r="V72" s="14">
        <f t="shared" si="6"/>
        <v>0</v>
      </c>
      <c r="W72" s="14">
        <v>0</v>
      </c>
      <c r="X72" s="29">
        <f t="shared" si="4"/>
        <v>0</v>
      </c>
      <c r="Y72" s="14">
        <v>0</v>
      </c>
      <c r="Z72" s="29">
        <f t="shared" si="22"/>
        <v>0</v>
      </c>
      <c r="AA72" s="13">
        <v>4800</v>
      </c>
      <c r="AB72" s="12" t="s">
        <v>51</v>
      </c>
      <c r="AC72" s="11" t="s">
        <v>315</v>
      </c>
      <c r="AD72" s="11" t="s">
        <v>312</v>
      </c>
      <c r="AE72" s="69" t="s">
        <v>764</v>
      </c>
      <c r="AF72" s="11" t="s">
        <v>593</v>
      </c>
    </row>
    <row r="73" spans="1:32" ht="118.8" x14ac:dyDescent="0.25">
      <c r="A73" s="127"/>
      <c r="B73" s="17" t="s">
        <v>71</v>
      </c>
      <c r="C73" s="11" t="s">
        <v>316</v>
      </c>
      <c r="D73" s="12" t="s">
        <v>311</v>
      </c>
      <c r="E73" s="12" t="s">
        <v>51</v>
      </c>
      <c r="F73" s="14">
        <v>0</v>
      </c>
      <c r="G73" s="14">
        <v>0</v>
      </c>
      <c r="H73" s="12" t="s">
        <v>28</v>
      </c>
      <c r="I73" s="14">
        <v>0</v>
      </c>
      <c r="J73" s="14">
        <v>0</v>
      </c>
      <c r="K73" s="14">
        <v>0</v>
      </c>
      <c r="L73" s="14">
        <v>0</v>
      </c>
      <c r="M73" s="14">
        <v>0</v>
      </c>
      <c r="N73" s="14">
        <v>0</v>
      </c>
      <c r="O73" s="14">
        <f t="shared" ref="O73" si="59">I73+K73+L73+M73+N73</f>
        <v>0</v>
      </c>
      <c r="P73" s="14">
        <f t="shared" ref="P73" si="60">J73+K73+L73+M73+N73</f>
        <v>0</v>
      </c>
      <c r="Q73" s="14">
        <v>0</v>
      </c>
      <c r="R73" s="14">
        <v>0</v>
      </c>
      <c r="S73" s="14">
        <v>0</v>
      </c>
      <c r="T73" s="14">
        <v>0</v>
      </c>
      <c r="U73" s="14">
        <v>0</v>
      </c>
      <c r="V73" s="14">
        <f t="shared" si="6"/>
        <v>0</v>
      </c>
      <c r="W73" s="14">
        <v>500</v>
      </c>
      <c r="X73" s="29">
        <f t="shared" si="4"/>
        <v>500</v>
      </c>
      <c r="Y73" s="14">
        <v>4250</v>
      </c>
      <c r="Z73" s="29">
        <f t="shared" ref="Z73:Z105" si="61">Y73+X73+G73+F73</f>
        <v>4750</v>
      </c>
      <c r="AA73" s="13">
        <v>4800</v>
      </c>
      <c r="AB73" s="12" t="s">
        <v>51</v>
      </c>
      <c r="AC73" s="11" t="s">
        <v>315</v>
      </c>
      <c r="AD73" s="11" t="s">
        <v>312</v>
      </c>
      <c r="AE73" s="11" t="s">
        <v>601</v>
      </c>
      <c r="AF73" s="11" t="s">
        <v>692</v>
      </c>
    </row>
    <row r="74" spans="1:32" ht="36" hidden="1" customHeight="1" x14ac:dyDescent="0.25">
      <c r="A74" s="127"/>
      <c r="B74" s="17" t="s">
        <v>72</v>
      </c>
      <c r="C74" s="11" t="s">
        <v>317</v>
      </c>
      <c r="D74" s="12" t="s">
        <v>311</v>
      </c>
      <c r="E74" s="12" t="s">
        <v>51</v>
      </c>
      <c r="F74" s="14">
        <v>0</v>
      </c>
      <c r="G74" s="14">
        <v>0</v>
      </c>
      <c r="H74" s="12" t="s">
        <v>207</v>
      </c>
      <c r="I74" s="14">
        <v>0</v>
      </c>
      <c r="J74" s="14"/>
      <c r="K74" s="14">
        <v>0</v>
      </c>
      <c r="L74" s="14">
        <v>0</v>
      </c>
      <c r="M74" s="14">
        <v>0</v>
      </c>
      <c r="N74" s="14">
        <v>0</v>
      </c>
      <c r="O74" s="14">
        <f t="shared" si="58"/>
        <v>0</v>
      </c>
      <c r="P74" s="14"/>
      <c r="Q74" s="14">
        <v>0</v>
      </c>
      <c r="R74" s="14">
        <v>0</v>
      </c>
      <c r="S74" s="14">
        <v>0</v>
      </c>
      <c r="T74" s="14">
        <v>0</v>
      </c>
      <c r="U74" s="14">
        <v>0</v>
      </c>
      <c r="V74" s="14">
        <f t="shared" si="6"/>
        <v>0</v>
      </c>
      <c r="W74" s="14">
        <v>0</v>
      </c>
      <c r="X74" s="29">
        <f t="shared" si="4"/>
        <v>0</v>
      </c>
      <c r="Y74" s="14">
        <v>0</v>
      </c>
      <c r="Z74" s="29">
        <f t="shared" si="61"/>
        <v>0</v>
      </c>
      <c r="AA74" s="13">
        <v>4800</v>
      </c>
      <c r="AB74" s="12" t="s">
        <v>51</v>
      </c>
      <c r="AC74" s="11" t="s">
        <v>315</v>
      </c>
      <c r="AD74" s="11" t="s">
        <v>312</v>
      </c>
      <c r="AE74" s="69" t="s">
        <v>764</v>
      </c>
      <c r="AF74" s="11" t="s">
        <v>594</v>
      </c>
    </row>
    <row r="75" spans="1:32" ht="28.2" hidden="1" customHeight="1" x14ac:dyDescent="0.25">
      <c r="A75" s="127"/>
      <c r="B75" s="17" t="s">
        <v>73</v>
      </c>
      <c r="C75" s="11" t="s">
        <v>318</v>
      </c>
      <c r="D75" s="12" t="s">
        <v>311</v>
      </c>
      <c r="E75" s="12" t="s">
        <v>51</v>
      </c>
      <c r="F75" s="14">
        <v>0</v>
      </c>
      <c r="G75" s="14">
        <v>0</v>
      </c>
      <c r="H75" s="12" t="s">
        <v>207</v>
      </c>
      <c r="I75" s="14">
        <v>0</v>
      </c>
      <c r="J75" s="14"/>
      <c r="K75" s="14">
        <v>0</v>
      </c>
      <c r="L75" s="14">
        <v>0</v>
      </c>
      <c r="M75" s="14">
        <v>0</v>
      </c>
      <c r="N75" s="14">
        <v>0</v>
      </c>
      <c r="O75" s="14">
        <f t="shared" si="58"/>
        <v>0</v>
      </c>
      <c r="P75" s="14"/>
      <c r="Q75" s="14">
        <v>0</v>
      </c>
      <c r="R75" s="14">
        <v>0</v>
      </c>
      <c r="S75" s="14">
        <v>0</v>
      </c>
      <c r="T75" s="14">
        <v>0</v>
      </c>
      <c r="U75" s="14">
        <v>0</v>
      </c>
      <c r="V75" s="14">
        <f t="shared" si="6"/>
        <v>0</v>
      </c>
      <c r="W75" s="14">
        <v>0</v>
      </c>
      <c r="X75" s="29">
        <f t="shared" si="4"/>
        <v>0</v>
      </c>
      <c r="Y75" s="14">
        <v>0</v>
      </c>
      <c r="Z75" s="29">
        <f t="shared" si="61"/>
        <v>0</v>
      </c>
      <c r="AA75" s="13">
        <v>4800</v>
      </c>
      <c r="AB75" s="12" t="s">
        <v>51</v>
      </c>
      <c r="AC75" s="11" t="s">
        <v>315</v>
      </c>
      <c r="AD75" s="11" t="s">
        <v>312</v>
      </c>
      <c r="AE75" s="69" t="s">
        <v>764</v>
      </c>
      <c r="AF75" s="11" t="s">
        <v>595</v>
      </c>
    </row>
    <row r="76" spans="1:32" ht="30.6" hidden="1" customHeight="1" x14ac:dyDescent="0.25">
      <c r="A76" s="127"/>
      <c r="B76" s="17" t="s">
        <v>74</v>
      </c>
      <c r="C76" s="11" t="s">
        <v>319</v>
      </c>
      <c r="D76" s="12" t="s">
        <v>311</v>
      </c>
      <c r="E76" s="12" t="s">
        <v>51</v>
      </c>
      <c r="F76" s="14">
        <v>0</v>
      </c>
      <c r="G76" s="14">
        <v>0</v>
      </c>
      <c r="H76" s="12" t="s">
        <v>207</v>
      </c>
      <c r="I76" s="14">
        <v>0</v>
      </c>
      <c r="J76" s="14"/>
      <c r="K76" s="14">
        <v>0</v>
      </c>
      <c r="L76" s="14">
        <v>0</v>
      </c>
      <c r="M76" s="14">
        <v>0</v>
      </c>
      <c r="N76" s="14">
        <v>0</v>
      </c>
      <c r="O76" s="14">
        <f t="shared" si="58"/>
        <v>0</v>
      </c>
      <c r="P76" s="14"/>
      <c r="Q76" s="14">
        <v>0</v>
      </c>
      <c r="R76" s="14">
        <v>0</v>
      </c>
      <c r="S76" s="14">
        <v>0</v>
      </c>
      <c r="T76" s="14">
        <v>0</v>
      </c>
      <c r="U76" s="14">
        <v>0</v>
      </c>
      <c r="V76" s="14">
        <f t="shared" si="6"/>
        <v>0</v>
      </c>
      <c r="W76" s="14">
        <v>0</v>
      </c>
      <c r="X76" s="29">
        <f t="shared" si="4"/>
        <v>0</v>
      </c>
      <c r="Y76" s="14">
        <v>0</v>
      </c>
      <c r="Z76" s="29">
        <f t="shared" si="61"/>
        <v>0</v>
      </c>
      <c r="AA76" s="13">
        <v>4800</v>
      </c>
      <c r="AB76" s="12" t="s">
        <v>51</v>
      </c>
      <c r="AC76" s="11" t="s">
        <v>315</v>
      </c>
      <c r="AD76" s="11" t="s">
        <v>312</v>
      </c>
      <c r="AE76" s="69" t="s">
        <v>764</v>
      </c>
      <c r="AF76" s="11" t="s">
        <v>596</v>
      </c>
    </row>
    <row r="77" spans="1:32" ht="21" hidden="1" customHeight="1" x14ac:dyDescent="0.25">
      <c r="A77" s="127"/>
      <c r="B77" s="17" t="s">
        <v>75</v>
      </c>
      <c r="C77" s="11" t="s">
        <v>320</v>
      </c>
      <c r="D77" s="12" t="s">
        <v>311</v>
      </c>
      <c r="E77" s="12" t="s">
        <v>51</v>
      </c>
      <c r="F77" s="14">
        <v>0</v>
      </c>
      <c r="G77" s="14">
        <v>0</v>
      </c>
      <c r="H77" s="12" t="s">
        <v>207</v>
      </c>
      <c r="I77" s="14">
        <v>0</v>
      </c>
      <c r="J77" s="14"/>
      <c r="K77" s="14">
        <v>0</v>
      </c>
      <c r="L77" s="14">
        <v>0</v>
      </c>
      <c r="M77" s="14">
        <v>0</v>
      </c>
      <c r="N77" s="14">
        <v>0</v>
      </c>
      <c r="O77" s="14">
        <f t="shared" si="58"/>
        <v>0</v>
      </c>
      <c r="P77" s="14"/>
      <c r="Q77" s="14">
        <v>0</v>
      </c>
      <c r="R77" s="14">
        <v>0</v>
      </c>
      <c r="S77" s="14">
        <v>0</v>
      </c>
      <c r="T77" s="14">
        <v>0</v>
      </c>
      <c r="U77" s="14">
        <v>0</v>
      </c>
      <c r="V77" s="14">
        <f t="shared" si="6"/>
        <v>0</v>
      </c>
      <c r="W77" s="14">
        <v>0</v>
      </c>
      <c r="X77" s="29">
        <f t="shared" si="4"/>
        <v>0</v>
      </c>
      <c r="Y77" s="14">
        <v>0</v>
      </c>
      <c r="Z77" s="29">
        <f t="shared" si="61"/>
        <v>0</v>
      </c>
      <c r="AA77" s="13">
        <v>2400</v>
      </c>
      <c r="AB77" s="12" t="s">
        <v>51</v>
      </c>
      <c r="AC77" s="11" t="s">
        <v>315</v>
      </c>
      <c r="AD77" s="11" t="s">
        <v>312</v>
      </c>
      <c r="AE77" s="69" t="s">
        <v>764</v>
      </c>
      <c r="AF77" s="11" t="s">
        <v>597</v>
      </c>
    </row>
    <row r="78" spans="1:32" ht="15" hidden="1" customHeight="1" x14ac:dyDescent="0.25">
      <c r="A78" s="127"/>
      <c r="B78" s="17" t="s">
        <v>76</v>
      </c>
      <c r="C78" s="11" t="s">
        <v>321</v>
      </c>
      <c r="D78" s="12" t="s">
        <v>311</v>
      </c>
      <c r="E78" s="12" t="s">
        <v>51</v>
      </c>
      <c r="F78" s="14">
        <v>0</v>
      </c>
      <c r="G78" s="14">
        <v>0</v>
      </c>
      <c r="H78" s="12" t="s">
        <v>207</v>
      </c>
      <c r="I78" s="14">
        <v>0</v>
      </c>
      <c r="J78" s="14"/>
      <c r="K78" s="14">
        <v>0</v>
      </c>
      <c r="L78" s="14">
        <v>0</v>
      </c>
      <c r="M78" s="14">
        <v>0</v>
      </c>
      <c r="N78" s="14">
        <v>0</v>
      </c>
      <c r="O78" s="14">
        <f>SUM(I78:N78)</f>
        <v>0</v>
      </c>
      <c r="P78" s="14"/>
      <c r="Q78" s="14">
        <v>0</v>
      </c>
      <c r="R78" s="14">
        <v>0</v>
      </c>
      <c r="S78" s="14">
        <v>0</v>
      </c>
      <c r="T78" s="14">
        <v>0</v>
      </c>
      <c r="U78" s="14">
        <v>0</v>
      </c>
      <c r="V78" s="14">
        <f t="shared" si="6"/>
        <v>0</v>
      </c>
      <c r="W78" s="14">
        <v>0</v>
      </c>
      <c r="X78" s="29">
        <f t="shared" si="4"/>
        <v>0</v>
      </c>
      <c r="Y78" s="14">
        <v>0</v>
      </c>
      <c r="Z78" s="29">
        <f t="shared" si="61"/>
        <v>0</v>
      </c>
      <c r="AA78" s="13">
        <v>4800</v>
      </c>
      <c r="AB78" s="12" t="s">
        <v>51</v>
      </c>
      <c r="AC78" s="11" t="s">
        <v>315</v>
      </c>
      <c r="AD78" s="11" t="s">
        <v>312</v>
      </c>
      <c r="AE78" s="69" t="s">
        <v>764</v>
      </c>
      <c r="AF78" s="11" t="s">
        <v>598</v>
      </c>
    </row>
    <row r="79" spans="1:32" ht="31.2" hidden="1" customHeight="1" x14ac:dyDescent="0.25">
      <c r="A79" s="127"/>
      <c r="B79" s="17" t="s">
        <v>77</v>
      </c>
      <c r="C79" s="11" t="s">
        <v>673</v>
      </c>
      <c r="D79" s="12" t="s">
        <v>311</v>
      </c>
      <c r="E79" s="12" t="s">
        <v>51</v>
      </c>
      <c r="F79" s="14">
        <v>0</v>
      </c>
      <c r="G79" s="14">
        <v>0</v>
      </c>
      <c r="H79" s="12" t="s">
        <v>184</v>
      </c>
      <c r="I79" s="14">
        <v>0</v>
      </c>
      <c r="J79" s="14"/>
      <c r="K79" s="14">
        <v>0</v>
      </c>
      <c r="L79" s="14">
        <v>0</v>
      </c>
      <c r="M79" s="14">
        <v>0</v>
      </c>
      <c r="N79" s="14">
        <v>0</v>
      </c>
      <c r="O79" s="14">
        <f t="shared" si="58"/>
        <v>0</v>
      </c>
      <c r="P79" s="14"/>
      <c r="Q79" s="14">
        <v>0</v>
      </c>
      <c r="R79" s="14">
        <v>0</v>
      </c>
      <c r="S79" s="14">
        <v>0</v>
      </c>
      <c r="T79" s="14">
        <v>0</v>
      </c>
      <c r="U79" s="14">
        <v>0</v>
      </c>
      <c r="V79" s="14">
        <f t="shared" si="6"/>
        <v>0</v>
      </c>
      <c r="W79" s="14">
        <v>0</v>
      </c>
      <c r="X79" s="29">
        <f t="shared" ref="X79:X147" si="62">O79+V79+W79</f>
        <v>0</v>
      </c>
      <c r="Y79" s="14">
        <v>0</v>
      </c>
      <c r="Z79" s="29">
        <f t="shared" si="61"/>
        <v>0</v>
      </c>
      <c r="AA79" s="13">
        <v>4800</v>
      </c>
      <c r="AB79" s="12" t="s">
        <v>51</v>
      </c>
      <c r="AC79" s="11" t="s">
        <v>672</v>
      </c>
      <c r="AD79" s="11" t="s">
        <v>312</v>
      </c>
      <c r="AE79" s="11" t="s">
        <v>601</v>
      </c>
      <c r="AF79" s="11" t="s">
        <v>599</v>
      </c>
    </row>
    <row r="80" spans="1:32" ht="108" x14ac:dyDescent="0.25">
      <c r="A80" s="127"/>
      <c r="B80" s="17" t="s">
        <v>78</v>
      </c>
      <c r="C80" s="11" t="s">
        <v>322</v>
      </c>
      <c r="D80" s="12" t="s">
        <v>311</v>
      </c>
      <c r="E80" s="12" t="s">
        <v>51</v>
      </c>
      <c r="F80" s="14">
        <v>0</v>
      </c>
      <c r="G80" s="14">
        <v>225.89</v>
      </c>
      <c r="H80" s="12" t="s">
        <v>28</v>
      </c>
      <c r="I80" s="14">
        <v>15.9</v>
      </c>
      <c r="J80" s="14">
        <v>199.5</v>
      </c>
      <c r="K80" s="14">
        <v>0</v>
      </c>
      <c r="L80" s="14">
        <v>0</v>
      </c>
      <c r="M80" s="14">
        <v>0</v>
      </c>
      <c r="N80" s="14">
        <v>0</v>
      </c>
      <c r="O80" s="14">
        <f t="shared" ref="O80" si="63">I80+K80+L80+M80+N80</f>
        <v>15.9</v>
      </c>
      <c r="P80" s="14">
        <f t="shared" ref="P80" si="64">J80+K80+L80+M80+N80</f>
        <v>199.5</v>
      </c>
      <c r="Q80" s="14">
        <v>0</v>
      </c>
      <c r="R80" s="14">
        <v>0</v>
      </c>
      <c r="S80" s="14">
        <v>0</v>
      </c>
      <c r="T80" s="14">
        <v>0</v>
      </c>
      <c r="U80" s="14">
        <v>0</v>
      </c>
      <c r="V80" s="14">
        <f t="shared" si="6"/>
        <v>0</v>
      </c>
      <c r="W80" s="14">
        <v>0</v>
      </c>
      <c r="X80" s="29">
        <f t="shared" si="62"/>
        <v>15.9</v>
      </c>
      <c r="Y80" s="14">
        <v>0</v>
      </c>
      <c r="Z80" s="29">
        <f t="shared" si="61"/>
        <v>241.79</v>
      </c>
      <c r="AA80" s="13">
        <v>3600</v>
      </c>
      <c r="AB80" s="12" t="s">
        <v>51</v>
      </c>
      <c r="AC80" s="11" t="s">
        <v>839</v>
      </c>
      <c r="AD80" s="11" t="s">
        <v>323</v>
      </c>
      <c r="AE80" s="11" t="s">
        <v>324</v>
      </c>
      <c r="AF80" s="11" t="s">
        <v>765</v>
      </c>
    </row>
    <row r="81" spans="1:32" ht="54" hidden="1" x14ac:dyDescent="0.25">
      <c r="A81" s="127"/>
      <c r="B81" s="17" t="s">
        <v>79</v>
      </c>
      <c r="C81" s="11" t="s">
        <v>325</v>
      </c>
      <c r="D81" s="12" t="s">
        <v>311</v>
      </c>
      <c r="E81" s="12" t="s">
        <v>51</v>
      </c>
      <c r="F81" s="14">
        <v>0</v>
      </c>
      <c r="G81" s="14">
        <v>0</v>
      </c>
      <c r="H81" s="12" t="s">
        <v>184</v>
      </c>
      <c r="I81" s="14">
        <v>0</v>
      </c>
      <c r="J81" s="14"/>
      <c r="K81" s="14">
        <v>0</v>
      </c>
      <c r="L81" s="14">
        <v>0</v>
      </c>
      <c r="M81" s="14">
        <v>0</v>
      </c>
      <c r="N81" s="14">
        <v>0</v>
      </c>
      <c r="O81" s="14">
        <f t="shared" si="58"/>
        <v>0</v>
      </c>
      <c r="P81" s="14"/>
      <c r="Q81" s="14">
        <v>0</v>
      </c>
      <c r="R81" s="14">
        <v>0</v>
      </c>
      <c r="S81" s="14">
        <v>0</v>
      </c>
      <c r="T81" s="14">
        <v>0</v>
      </c>
      <c r="U81" s="14">
        <v>0</v>
      </c>
      <c r="V81" s="14">
        <f t="shared" si="6"/>
        <v>0</v>
      </c>
      <c r="W81" s="14">
        <v>0</v>
      </c>
      <c r="X81" s="29">
        <f t="shared" si="62"/>
        <v>0</v>
      </c>
      <c r="Y81" s="14">
        <v>0</v>
      </c>
      <c r="Z81" s="29">
        <f t="shared" si="61"/>
        <v>0</v>
      </c>
      <c r="AA81" s="13">
        <v>4800</v>
      </c>
      <c r="AB81" s="12" t="s">
        <v>51</v>
      </c>
      <c r="AC81" s="11" t="s">
        <v>674</v>
      </c>
      <c r="AD81" s="11" t="s">
        <v>326</v>
      </c>
      <c r="AE81" s="11" t="s">
        <v>601</v>
      </c>
      <c r="AF81" s="11" t="s">
        <v>599</v>
      </c>
    </row>
    <row r="82" spans="1:32" ht="317.39999999999998" customHeight="1" x14ac:dyDescent="0.25">
      <c r="A82" s="127"/>
      <c r="B82" s="17" t="s">
        <v>80</v>
      </c>
      <c r="C82" s="11" t="s">
        <v>575</v>
      </c>
      <c r="D82" s="12" t="s">
        <v>33</v>
      </c>
      <c r="E82" s="12" t="s">
        <v>0</v>
      </c>
      <c r="F82" s="14">
        <v>440</v>
      </c>
      <c r="G82" s="14">
        <f>124.64-57.33</f>
        <v>67.31</v>
      </c>
      <c r="H82" s="12" t="s">
        <v>28</v>
      </c>
      <c r="I82" s="14">
        <v>249.49</v>
      </c>
      <c r="J82" s="14">
        <v>222.85</v>
      </c>
      <c r="K82" s="14">
        <v>0</v>
      </c>
      <c r="L82" s="14">
        <v>0</v>
      </c>
      <c r="M82" s="14">
        <v>0</v>
      </c>
      <c r="N82" s="14">
        <v>0</v>
      </c>
      <c r="O82" s="14">
        <f t="shared" ref="O82" si="65">I82+K82+L82+M82+N82</f>
        <v>249.49</v>
      </c>
      <c r="P82" s="14">
        <f t="shared" ref="P82" si="66">J82+K82+L82+M82+N82</f>
        <v>222.85</v>
      </c>
      <c r="Q82" s="14">
        <v>178.72</v>
      </c>
      <c r="R82" s="14">
        <v>1608.45</v>
      </c>
      <c r="S82" s="14">
        <v>0</v>
      </c>
      <c r="T82" s="14">
        <v>0</v>
      </c>
      <c r="U82" s="14">
        <v>0</v>
      </c>
      <c r="V82" s="14">
        <f>SUM(Q82:U82)</f>
        <v>1787.17</v>
      </c>
      <c r="W82" s="14">
        <f>2382.89+30.69</f>
        <v>2413.58</v>
      </c>
      <c r="X82" s="29">
        <f t="shared" si="62"/>
        <v>4450.24</v>
      </c>
      <c r="Y82" s="14">
        <v>1787.18</v>
      </c>
      <c r="Z82" s="29">
        <f t="shared" si="61"/>
        <v>6744.7300000000005</v>
      </c>
      <c r="AA82" s="13">
        <v>6744.74</v>
      </c>
      <c r="AB82" s="12" t="s">
        <v>51</v>
      </c>
      <c r="AC82" s="11" t="s">
        <v>840</v>
      </c>
      <c r="AD82" s="11" t="s">
        <v>327</v>
      </c>
      <c r="AE82" s="11" t="s">
        <v>30</v>
      </c>
      <c r="AF82" s="11" t="s">
        <v>693</v>
      </c>
    </row>
    <row r="83" spans="1:32" ht="129.6" x14ac:dyDescent="0.25">
      <c r="A83" s="127"/>
      <c r="B83" s="17" t="s">
        <v>81</v>
      </c>
      <c r="C83" s="11" t="s">
        <v>328</v>
      </c>
      <c r="D83" s="12" t="s">
        <v>33</v>
      </c>
      <c r="E83" s="12" t="s">
        <v>0</v>
      </c>
      <c r="F83" s="14">
        <v>9.6300000000000008</v>
      </c>
      <c r="G83" s="14">
        <v>41.246000000000002</v>
      </c>
      <c r="H83" s="12" t="s">
        <v>28</v>
      </c>
      <c r="I83" s="14">
        <v>86.097999999999999</v>
      </c>
      <c r="J83" s="14">
        <v>32.49</v>
      </c>
      <c r="K83" s="14">
        <v>471.84699999999998</v>
      </c>
      <c r="L83" s="14">
        <v>0</v>
      </c>
      <c r="M83" s="14">
        <v>0</v>
      </c>
      <c r="N83" s="14">
        <v>0</v>
      </c>
      <c r="O83" s="14">
        <f t="shared" ref="O83" si="67">I83+K83+L83+M83+N83</f>
        <v>557.94499999999994</v>
      </c>
      <c r="P83" s="14">
        <f t="shared" ref="P83" si="68">J83+K83+L83+M83+N83</f>
        <v>504.33699999999999</v>
      </c>
      <c r="Q83" s="14">
        <v>0</v>
      </c>
      <c r="R83" s="14">
        <v>0</v>
      </c>
      <c r="S83" s="14">
        <v>0</v>
      </c>
      <c r="T83" s="14">
        <v>0</v>
      </c>
      <c r="U83" s="14">
        <v>0</v>
      </c>
      <c r="V83" s="14">
        <f>SUM(Q83:U83)</f>
        <v>0</v>
      </c>
      <c r="W83" s="14">
        <v>0</v>
      </c>
      <c r="X83" s="29">
        <f>O83+V83+W83</f>
        <v>557.94499999999994</v>
      </c>
      <c r="Y83" s="14">
        <v>0</v>
      </c>
      <c r="Z83" s="29">
        <f t="shared" si="61"/>
        <v>608.82099999999991</v>
      </c>
      <c r="AA83" s="13">
        <v>555.22</v>
      </c>
      <c r="AB83" s="12" t="s">
        <v>0</v>
      </c>
      <c r="AC83" s="11" t="s">
        <v>841</v>
      </c>
      <c r="AD83" s="11" t="s">
        <v>329</v>
      </c>
      <c r="AE83" s="11" t="s">
        <v>30</v>
      </c>
      <c r="AF83" s="11" t="s">
        <v>694</v>
      </c>
    </row>
    <row r="84" spans="1:32" ht="43.2" hidden="1" x14ac:dyDescent="0.25">
      <c r="A84" s="127"/>
      <c r="B84" s="17" t="s">
        <v>82</v>
      </c>
      <c r="C84" s="11" t="s">
        <v>330</v>
      </c>
      <c r="D84" s="12" t="s">
        <v>33</v>
      </c>
      <c r="E84" s="12" t="s">
        <v>51</v>
      </c>
      <c r="F84" s="14">
        <v>0</v>
      </c>
      <c r="G84" s="14">
        <v>0</v>
      </c>
      <c r="H84" s="12" t="s">
        <v>184</v>
      </c>
      <c r="I84" s="14">
        <v>0</v>
      </c>
      <c r="J84" s="14"/>
      <c r="K84" s="14">
        <v>0</v>
      </c>
      <c r="L84" s="14">
        <v>0</v>
      </c>
      <c r="M84" s="14">
        <v>0</v>
      </c>
      <c r="N84" s="14">
        <v>0</v>
      </c>
      <c r="O84" s="14">
        <f t="shared" si="58"/>
        <v>0</v>
      </c>
      <c r="P84" s="14"/>
      <c r="Q84" s="14">
        <v>0</v>
      </c>
      <c r="R84" s="14">
        <v>0</v>
      </c>
      <c r="S84" s="14">
        <v>0</v>
      </c>
      <c r="T84" s="14">
        <v>0</v>
      </c>
      <c r="U84" s="14">
        <v>0</v>
      </c>
      <c r="V84" s="14">
        <f t="shared" ref="V84:V150" si="69">SUM(Q84:U84)</f>
        <v>0</v>
      </c>
      <c r="W84" s="14">
        <v>0</v>
      </c>
      <c r="X84" s="29">
        <f t="shared" si="62"/>
        <v>0</v>
      </c>
      <c r="Y84" s="14">
        <v>0</v>
      </c>
      <c r="Z84" s="29">
        <f t="shared" si="61"/>
        <v>0</v>
      </c>
      <c r="AA84" s="13">
        <v>1200</v>
      </c>
      <c r="AB84" s="12" t="s">
        <v>51</v>
      </c>
      <c r="AC84" s="11" t="s">
        <v>331</v>
      </c>
      <c r="AD84" s="11" t="s">
        <v>31</v>
      </c>
      <c r="AE84" s="11" t="s">
        <v>324</v>
      </c>
      <c r="AF84" s="11" t="s">
        <v>639</v>
      </c>
    </row>
    <row r="85" spans="1:32" ht="64.8" hidden="1" x14ac:dyDescent="0.25">
      <c r="A85" s="127"/>
      <c r="B85" s="17" t="s">
        <v>83</v>
      </c>
      <c r="C85" s="11" t="s">
        <v>332</v>
      </c>
      <c r="D85" s="12" t="s">
        <v>33</v>
      </c>
      <c r="E85" s="12" t="s">
        <v>51</v>
      </c>
      <c r="F85" s="14">
        <v>0</v>
      </c>
      <c r="G85" s="14">
        <v>0</v>
      </c>
      <c r="H85" s="12" t="s">
        <v>184</v>
      </c>
      <c r="I85" s="14">
        <v>0</v>
      </c>
      <c r="J85" s="14"/>
      <c r="K85" s="14">
        <v>0</v>
      </c>
      <c r="L85" s="14">
        <v>0</v>
      </c>
      <c r="M85" s="14">
        <v>0</v>
      </c>
      <c r="N85" s="14">
        <v>0</v>
      </c>
      <c r="O85" s="14">
        <f>SUM(I85:N85)</f>
        <v>0</v>
      </c>
      <c r="P85" s="14"/>
      <c r="Q85" s="14">
        <v>0</v>
      </c>
      <c r="R85" s="14">
        <v>0</v>
      </c>
      <c r="S85" s="14">
        <v>0</v>
      </c>
      <c r="T85" s="14">
        <v>0</v>
      </c>
      <c r="U85" s="14">
        <v>0</v>
      </c>
      <c r="V85" s="14">
        <f t="shared" si="69"/>
        <v>0</v>
      </c>
      <c r="W85" s="14">
        <v>0</v>
      </c>
      <c r="X85" s="29">
        <f t="shared" si="62"/>
        <v>0</v>
      </c>
      <c r="Y85" s="14">
        <v>0</v>
      </c>
      <c r="Z85" s="29">
        <f t="shared" si="61"/>
        <v>0</v>
      </c>
      <c r="AA85" s="13">
        <v>6000</v>
      </c>
      <c r="AB85" s="12" t="s">
        <v>51</v>
      </c>
      <c r="AC85" s="11" t="s">
        <v>675</v>
      </c>
      <c r="AD85" s="11" t="s">
        <v>333</v>
      </c>
      <c r="AE85" s="11" t="s">
        <v>601</v>
      </c>
      <c r="AF85" s="11" t="s">
        <v>600</v>
      </c>
    </row>
    <row r="86" spans="1:32" ht="135.75" customHeight="1" x14ac:dyDescent="0.25">
      <c r="A86" s="127"/>
      <c r="B86" s="17" t="s">
        <v>84</v>
      </c>
      <c r="C86" s="11" t="s">
        <v>334</v>
      </c>
      <c r="D86" s="12" t="s">
        <v>33</v>
      </c>
      <c r="E86" s="12" t="s">
        <v>51</v>
      </c>
      <c r="F86" s="14">
        <v>86.61</v>
      </c>
      <c r="G86" s="14">
        <v>328.27</v>
      </c>
      <c r="H86" s="12" t="s">
        <v>28</v>
      </c>
      <c r="I86" s="14">
        <v>18.43</v>
      </c>
      <c r="J86" s="14">
        <v>600.62400000000002</v>
      </c>
      <c r="K86" s="14">
        <v>0</v>
      </c>
      <c r="L86" s="14">
        <v>0</v>
      </c>
      <c r="M86" s="14">
        <v>0</v>
      </c>
      <c r="N86" s="14">
        <v>0</v>
      </c>
      <c r="O86" s="14">
        <f t="shared" ref="O86" si="70">I86+K86+L86+M86+N86</f>
        <v>18.43</v>
      </c>
      <c r="P86" s="14">
        <f t="shared" ref="P86" si="71">J86+K86+L86+M86+N86</f>
        <v>600.62400000000002</v>
      </c>
      <c r="Q86" s="14">
        <v>0</v>
      </c>
      <c r="R86" s="14">
        <v>0</v>
      </c>
      <c r="S86" s="14">
        <v>0</v>
      </c>
      <c r="T86" s="14">
        <v>0</v>
      </c>
      <c r="U86" s="14">
        <v>0</v>
      </c>
      <c r="V86" s="14">
        <f t="shared" si="69"/>
        <v>0</v>
      </c>
      <c r="W86" s="14">
        <v>0</v>
      </c>
      <c r="X86" s="29">
        <f t="shared" si="62"/>
        <v>18.43</v>
      </c>
      <c r="Y86" s="14">
        <v>0</v>
      </c>
      <c r="Z86" s="29">
        <f t="shared" si="61"/>
        <v>433.31</v>
      </c>
      <c r="AA86" s="13">
        <v>3600</v>
      </c>
      <c r="AB86" s="12" t="s">
        <v>51</v>
      </c>
      <c r="AC86" s="11" t="s">
        <v>842</v>
      </c>
      <c r="AD86" s="11" t="s">
        <v>336</v>
      </c>
      <c r="AE86" s="11" t="s">
        <v>324</v>
      </c>
      <c r="AF86" s="11" t="s">
        <v>766</v>
      </c>
    </row>
    <row r="87" spans="1:32" ht="86.4" hidden="1" x14ac:dyDescent="0.25">
      <c r="A87" s="127"/>
      <c r="B87" s="17" t="s">
        <v>85</v>
      </c>
      <c r="C87" s="28" t="s">
        <v>767</v>
      </c>
      <c r="D87" s="12" t="s">
        <v>27</v>
      </c>
      <c r="E87" s="12" t="s">
        <v>0</v>
      </c>
      <c r="F87" s="14">
        <v>8.4700000000000006</v>
      </c>
      <c r="G87" s="14">
        <v>1715.96</v>
      </c>
      <c r="H87" s="12" t="s">
        <v>28</v>
      </c>
      <c r="I87" s="14">
        <v>0</v>
      </c>
      <c r="J87" s="14"/>
      <c r="K87" s="14">
        <v>0</v>
      </c>
      <c r="L87" s="14">
        <v>0</v>
      </c>
      <c r="M87" s="14">
        <v>0</v>
      </c>
      <c r="N87" s="14">
        <v>0</v>
      </c>
      <c r="O87" s="14">
        <f t="shared" si="58"/>
        <v>0</v>
      </c>
      <c r="P87" s="14"/>
      <c r="Q87" s="14">
        <v>0</v>
      </c>
      <c r="R87" s="14">
        <v>0</v>
      </c>
      <c r="S87" s="14">
        <v>0</v>
      </c>
      <c r="T87" s="14">
        <v>0</v>
      </c>
      <c r="U87" s="14">
        <v>0</v>
      </c>
      <c r="V87" s="14">
        <f t="shared" si="69"/>
        <v>0</v>
      </c>
      <c r="W87" s="14">
        <v>0</v>
      </c>
      <c r="X87" s="29">
        <f t="shared" si="62"/>
        <v>0</v>
      </c>
      <c r="Y87" s="14">
        <v>0</v>
      </c>
      <c r="Z87" s="29">
        <f t="shared" si="61"/>
        <v>1724.43</v>
      </c>
      <c r="AA87" s="13">
        <v>1527.47</v>
      </c>
      <c r="AB87" s="12" t="s">
        <v>51</v>
      </c>
      <c r="AC87" s="28" t="s">
        <v>768</v>
      </c>
      <c r="AD87" s="11" t="s">
        <v>337</v>
      </c>
      <c r="AE87" s="11" t="s">
        <v>30</v>
      </c>
      <c r="AF87" s="11" t="s">
        <v>695</v>
      </c>
    </row>
    <row r="88" spans="1:32" ht="108" hidden="1" x14ac:dyDescent="0.25">
      <c r="A88" s="127"/>
      <c r="B88" s="17" t="s">
        <v>86</v>
      </c>
      <c r="C88" s="28" t="s">
        <v>769</v>
      </c>
      <c r="D88" s="12" t="s">
        <v>27</v>
      </c>
      <c r="E88" s="12" t="s">
        <v>0</v>
      </c>
      <c r="F88" s="14">
        <v>11.43</v>
      </c>
      <c r="G88" s="14">
        <v>1203.76</v>
      </c>
      <c r="H88" s="12" t="s">
        <v>28</v>
      </c>
      <c r="I88" s="14">
        <v>0</v>
      </c>
      <c r="J88" s="14"/>
      <c r="K88" s="14">
        <v>0</v>
      </c>
      <c r="L88" s="14">
        <v>0</v>
      </c>
      <c r="M88" s="14">
        <v>0</v>
      </c>
      <c r="N88" s="14">
        <v>0</v>
      </c>
      <c r="O88" s="14">
        <f t="shared" si="58"/>
        <v>0</v>
      </c>
      <c r="P88" s="14"/>
      <c r="Q88" s="14">
        <v>0</v>
      </c>
      <c r="R88" s="14">
        <v>0</v>
      </c>
      <c r="S88" s="14">
        <v>0</v>
      </c>
      <c r="T88" s="14">
        <v>0</v>
      </c>
      <c r="U88" s="14">
        <v>0</v>
      </c>
      <c r="V88" s="14">
        <f t="shared" si="69"/>
        <v>0</v>
      </c>
      <c r="W88" s="14">
        <v>0</v>
      </c>
      <c r="X88" s="29">
        <f t="shared" si="62"/>
        <v>0</v>
      </c>
      <c r="Y88" s="14">
        <v>0</v>
      </c>
      <c r="Z88" s="29">
        <f t="shared" si="61"/>
        <v>1215.19</v>
      </c>
      <c r="AA88" s="13">
        <f>Z88</f>
        <v>1215.19</v>
      </c>
      <c r="AB88" s="12" t="s">
        <v>51</v>
      </c>
      <c r="AC88" s="28" t="s">
        <v>770</v>
      </c>
      <c r="AD88" s="11" t="s">
        <v>337</v>
      </c>
      <c r="AE88" s="11" t="s">
        <v>30</v>
      </c>
      <c r="AF88" s="11" t="s">
        <v>696</v>
      </c>
    </row>
    <row r="89" spans="1:32" ht="32.4" x14ac:dyDescent="0.25">
      <c r="A89" s="127"/>
      <c r="B89" s="17" t="s">
        <v>87</v>
      </c>
      <c r="C89" s="11" t="s">
        <v>338</v>
      </c>
      <c r="D89" s="12" t="s">
        <v>27</v>
      </c>
      <c r="E89" s="12" t="s">
        <v>0</v>
      </c>
      <c r="F89" s="14">
        <v>0</v>
      </c>
      <c r="G89" s="14">
        <v>74.17</v>
      </c>
      <c r="H89" s="12" t="s">
        <v>28</v>
      </c>
      <c r="I89" s="14">
        <v>0</v>
      </c>
      <c r="J89" s="14">
        <v>524.72</v>
      </c>
      <c r="K89" s="14">
        <v>0</v>
      </c>
      <c r="L89" s="14">
        <v>0</v>
      </c>
      <c r="M89" s="14">
        <v>0</v>
      </c>
      <c r="N89" s="14">
        <v>0</v>
      </c>
      <c r="O89" s="14">
        <f t="shared" ref="O89" si="72">I89+K89+L89+M89+N89</f>
        <v>0</v>
      </c>
      <c r="P89" s="14">
        <f t="shared" ref="P89" si="73">J89+K89+L89+M89+N89</f>
        <v>524.72</v>
      </c>
      <c r="Q89" s="14">
        <v>0</v>
      </c>
      <c r="R89" s="14">
        <v>0</v>
      </c>
      <c r="S89" s="14">
        <v>0</v>
      </c>
      <c r="T89" s="14">
        <v>0</v>
      </c>
      <c r="U89" s="14">
        <v>0</v>
      </c>
      <c r="V89" s="14">
        <f t="shared" si="69"/>
        <v>0</v>
      </c>
      <c r="W89" s="14">
        <v>0</v>
      </c>
      <c r="X89" s="29">
        <f t="shared" si="62"/>
        <v>0</v>
      </c>
      <c r="Y89" s="14">
        <v>0</v>
      </c>
      <c r="Z89" s="29">
        <f t="shared" si="61"/>
        <v>74.17</v>
      </c>
      <c r="AA89" s="13">
        <v>1920</v>
      </c>
      <c r="AB89" s="12" t="s">
        <v>51</v>
      </c>
      <c r="AC89" s="11" t="s">
        <v>650</v>
      </c>
      <c r="AD89" s="11" t="s">
        <v>337</v>
      </c>
      <c r="AE89" s="11" t="s">
        <v>601</v>
      </c>
      <c r="AF89" s="11" t="s">
        <v>697</v>
      </c>
    </row>
    <row r="90" spans="1:32" ht="32.4" hidden="1" x14ac:dyDescent="0.25">
      <c r="A90" s="127"/>
      <c r="B90" s="17" t="s">
        <v>88</v>
      </c>
      <c r="C90" s="11" t="s">
        <v>339</v>
      </c>
      <c r="D90" s="12" t="s">
        <v>27</v>
      </c>
      <c r="E90" s="12" t="s">
        <v>0</v>
      </c>
      <c r="F90" s="14">
        <v>0</v>
      </c>
      <c r="G90" s="14">
        <v>0</v>
      </c>
      <c r="H90" s="12" t="s">
        <v>184</v>
      </c>
      <c r="I90" s="14">
        <v>0</v>
      </c>
      <c r="J90" s="14"/>
      <c r="K90" s="14">
        <v>0</v>
      </c>
      <c r="L90" s="14">
        <v>0</v>
      </c>
      <c r="M90" s="14">
        <v>0</v>
      </c>
      <c r="N90" s="14">
        <v>0</v>
      </c>
      <c r="O90" s="14">
        <f t="shared" si="58"/>
        <v>0</v>
      </c>
      <c r="P90" s="14"/>
      <c r="Q90" s="14">
        <v>0</v>
      </c>
      <c r="R90" s="14">
        <v>0</v>
      </c>
      <c r="S90" s="14">
        <v>0</v>
      </c>
      <c r="T90" s="14">
        <v>0</v>
      </c>
      <c r="U90" s="14">
        <v>0</v>
      </c>
      <c r="V90" s="14">
        <f t="shared" si="69"/>
        <v>0</v>
      </c>
      <c r="W90" s="14">
        <v>0</v>
      </c>
      <c r="X90" s="29">
        <f t="shared" si="62"/>
        <v>0</v>
      </c>
      <c r="Y90" s="14">
        <v>0</v>
      </c>
      <c r="Z90" s="29">
        <f t="shared" si="61"/>
        <v>0</v>
      </c>
      <c r="AA90" s="13">
        <v>1200</v>
      </c>
      <c r="AB90" s="12" t="s">
        <v>51</v>
      </c>
      <c r="AC90" s="11" t="s">
        <v>340</v>
      </c>
      <c r="AD90" s="11" t="s">
        <v>337</v>
      </c>
      <c r="AE90" s="11" t="s">
        <v>601</v>
      </c>
      <c r="AF90" s="11" t="s">
        <v>602</v>
      </c>
    </row>
    <row r="91" spans="1:32" ht="32.4" hidden="1" x14ac:dyDescent="0.25">
      <c r="A91" s="127"/>
      <c r="B91" s="17" t="s">
        <v>89</v>
      </c>
      <c r="C91" s="11" t="s">
        <v>341</v>
      </c>
      <c r="D91" s="12" t="s">
        <v>27</v>
      </c>
      <c r="E91" s="12" t="s">
        <v>51</v>
      </c>
      <c r="F91" s="14">
        <v>0</v>
      </c>
      <c r="G91" s="14">
        <v>0</v>
      </c>
      <c r="H91" s="12" t="s">
        <v>184</v>
      </c>
      <c r="I91" s="14">
        <v>0</v>
      </c>
      <c r="J91" s="14"/>
      <c r="K91" s="14">
        <v>0</v>
      </c>
      <c r="L91" s="14">
        <v>0</v>
      </c>
      <c r="M91" s="14">
        <v>0</v>
      </c>
      <c r="N91" s="14">
        <v>0</v>
      </c>
      <c r="O91" s="14">
        <f t="shared" si="58"/>
        <v>0</v>
      </c>
      <c r="P91" s="14"/>
      <c r="Q91" s="14">
        <v>0</v>
      </c>
      <c r="R91" s="14">
        <v>0</v>
      </c>
      <c r="S91" s="14">
        <v>0</v>
      </c>
      <c r="T91" s="14">
        <v>0</v>
      </c>
      <c r="U91" s="14">
        <v>0</v>
      </c>
      <c r="V91" s="14">
        <f t="shared" si="69"/>
        <v>0</v>
      </c>
      <c r="W91" s="14">
        <v>0</v>
      </c>
      <c r="X91" s="29">
        <f t="shared" si="62"/>
        <v>0</v>
      </c>
      <c r="Y91" s="14">
        <v>0</v>
      </c>
      <c r="Z91" s="29">
        <f t="shared" si="61"/>
        <v>0</v>
      </c>
      <c r="AA91" s="13">
        <v>1560</v>
      </c>
      <c r="AB91" s="12" t="s">
        <v>51</v>
      </c>
      <c r="AC91" s="11" t="s">
        <v>651</v>
      </c>
      <c r="AD91" s="11" t="s">
        <v>337</v>
      </c>
      <c r="AE91" s="11" t="s">
        <v>601</v>
      </c>
      <c r="AF91" s="11" t="s">
        <v>602</v>
      </c>
    </row>
    <row r="92" spans="1:32" ht="32.4" x14ac:dyDescent="0.25">
      <c r="A92" s="127"/>
      <c r="B92" s="16" t="s">
        <v>731</v>
      </c>
      <c r="C92" s="11" t="s">
        <v>342</v>
      </c>
      <c r="D92" s="12" t="s">
        <v>27</v>
      </c>
      <c r="E92" s="12" t="s">
        <v>51</v>
      </c>
      <c r="F92" s="14">
        <v>0</v>
      </c>
      <c r="G92" s="14">
        <v>9.68</v>
      </c>
      <c r="H92" s="12" t="s">
        <v>184</v>
      </c>
      <c r="I92" s="14">
        <v>0</v>
      </c>
      <c r="J92" s="14">
        <v>0</v>
      </c>
      <c r="K92" s="14">
        <v>0</v>
      </c>
      <c r="L92" s="14">
        <v>0</v>
      </c>
      <c r="M92" s="14">
        <v>0</v>
      </c>
      <c r="N92" s="14">
        <v>0</v>
      </c>
      <c r="O92" s="14">
        <f t="shared" ref="O92" si="74">I92+K92+L92+M92+N92</f>
        <v>0</v>
      </c>
      <c r="P92" s="14">
        <f t="shared" ref="P92" si="75">J92+K92+L92+M92+N92</f>
        <v>0</v>
      </c>
      <c r="Q92" s="14">
        <v>0</v>
      </c>
      <c r="R92" s="14">
        <v>0</v>
      </c>
      <c r="S92" s="14">
        <v>0</v>
      </c>
      <c r="T92" s="14">
        <v>0</v>
      </c>
      <c r="U92" s="14">
        <v>0</v>
      </c>
      <c r="V92" s="14">
        <f t="shared" si="69"/>
        <v>0</v>
      </c>
      <c r="W92" s="14">
        <v>0</v>
      </c>
      <c r="X92" s="29">
        <f t="shared" si="62"/>
        <v>0</v>
      </c>
      <c r="Y92" s="14">
        <v>0</v>
      </c>
      <c r="Z92" s="29">
        <f t="shared" si="61"/>
        <v>9.68</v>
      </c>
      <c r="AA92" s="13">
        <v>1900</v>
      </c>
      <c r="AB92" s="12" t="s">
        <v>51</v>
      </c>
      <c r="AC92" s="11" t="s">
        <v>29</v>
      </c>
      <c r="AD92" s="11" t="s">
        <v>337</v>
      </c>
      <c r="AE92" s="11" t="s">
        <v>601</v>
      </c>
      <c r="AF92" s="11" t="s">
        <v>698</v>
      </c>
    </row>
    <row r="93" spans="1:32" ht="43.2" hidden="1" x14ac:dyDescent="0.25">
      <c r="A93" s="127"/>
      <c r="B93" s="17" t="s">
        <v>90</v>
      </c>
      <c r="C93" s="11" t="s">
        <v>8</v>
      </c>
      <c r="D93" s="12" t="s">
        <v>27</v>
      </c>
      <c r="E93" s="12" t="s">
        <v>51</v>
      </c>
      <c r="F93" s="14">
        <v>0</v>
      </c>
      <c r="G93" s="14">
        <v>0</v>
      </c>
      <c r="H93" s="12" t="s">
        <v>184</v>
      </c>
      <c r="I93" s="14">
        <v>0</v>
      </c>
      <c r="J93" s="14"/>
      <c r="K93" s="14">
        <v>0</v>
      </c>
      <c r="L93" s="14">
        <v>0</v>
      </c>
      <c r="M93" s="14">
        <v>0</v>
      </c>
      <c r="N93" s="14">
        <v>0</v>
      </c>
      <c r="O93" s="14">
        <f t="shared" si="58"/>
        <v>0</v>
      </c>
      <c r="P93" s="14"/>
      <c r="Q93" s="14">
        <v>0</v>
      </c>
      <c r="R93" s="14">
        <v>0</v>
      </c>
      <c r="S93" s="14">
        <v>0</v>
      </c>
      <c r="T93" s="14">
        <v>0</v>
      </c>
      <c r="U93" s="14">
        <v>0</v>
      </c>
      <c r="V93" s="14">
        <f t="shared" si="69"/>
        <v>0</v>
      </c>
      <c r="W93" s="14">
        <v>0</v>
      </c>
      <c r="X93" s="29">
        <f t="shared" si="62"/>
        <v>0</v>
      </c>
      <c r="Y93" s="14">
        <v>0</v>
      </c>
      <c r="Z93" s="29">
        <f t="shared" si="61"/>
        <v>0</v>
      </c>
      <c r="AA93" s="13">
        <v>240</v>
      </c>
      <c r="AB93" s="12" t="s">
        <v>51</v>
      </c>
      <c r="AC93" s="11" t="s">
        <v>343</v>
      </c>
      <c r="AD93" s="11" t="s">
        <v>344</v>
      </c>
      <c r="AE93" s="11" t="s">
        <v>324</v>
      </c>
      <c r="AF93" s="11" t="s">
        <v>603</v>
      </c>
    </row>
    <row r="94" spans="1:32" ht="97.2" hidden="1" x14ac:dyDescent="0.25">
      <c r="A94" s="127"/>
      <c r="B94" s="16" t="s">
        <v>44</v>
      </c>
      <c r="C94" s="11" t="s">
        <v>26</v>
      </c>
      <c r="D94" s="12" t="s">
        <v>33</v>
      </c>
      <c r="E94" s="12" t="s">
        <v>0</v>
      </c>
      <c r="F94" s="14">
        <v>5387.89</v>
      </c>
      <c r="G94" s="14">
        <v>952.38</v>
      </c>
      <c r="H94" s="12" t="s">
        <v>28</v>
      </c>
      <c r="I94" s="14">
        <v>0</v>
      </c>
      <c r="J94" s="14"/>
      <c r="K94" s="14">
        <v>0</v>
      </c>
      <c r="L94" s="14">
        <v>0</v>
      </c>
      <c r="M94" s="14">
        <v>0</v>
      </c>
      <c r="N94" s="14">
        <v>0</v>
      </c>
      <c r="O94" s="14">
        <f t="shared" si="58"/>
        <v>0</v>
      </c>
      <c r="P94" s="14"/>
      <c r="Q94" s="14">
        <v>0</v>
      </c>
      <c r="R94" s="14">
        <v>0</v>
      </c>
      <c r="S94" s="14">
        <v>0</v>
      </c>
      <c r="T94" s="14">
        <v>0</v>
      </c>
      <c r="U94" s="14">
        <v>0</v>
      </c>
      <c r="V94" s="14">
        <f t="shared" si="69"/>
        <v>0</v>
      </c>
      <c r="W94" s="14">
        <v>0</v>
      </c>
      <c r="X94" s="29">
        <f t="shared" si="62"/>
        <v>0</v>
      </c>
      <c r="Y94" s="14">
        <v>0</v>
      </c>
      <c r="Z94" s="29">
        <f t="shared" si="61"/>
        <v>6340.27</v>
      </c>
      <c r="AA94" s="13">
        <f>Z94</f>
        <v>6340.27</v>
      </c>
      <c r="AB94" s="12" t="s">
        <v>0</v>
      </c>
      <c r="AC94" s="28" t="s">
        <v>771</v>
      </c>
      <c r="AD94" s="11" t="s">
        <v>548</v>
      </c>
      <c r="AE94" s="11" t="s">
        <v>30</v>
      </c>
      <c r="AF94" s="11" t="s">
        <v>602</v>
      </c>
    </row>
    <row r="95" spans="1:32" ht="151.19999999999999" hidden="1" x14ac:dyDescent="0.25">
      <c r="A95" s="127"/>
      <c r="B95" s="16" t="s">
        <v>45</v>
      </c>
      <c r="C95" s="11" t="s">
        <v>32</v>
      </c>
      <c r="D95" s="12" t="s">
        <v>33</v>
      </c>
      <c r="E95" s="12" t="s">
        <v>0</v>
      </c>
      <c r="F95" s="14">
        <v>7888.02</v>
      </c>
      <c r="G95" s="14">
        <v>10819.42</v>
      </c>
      <c r="H95" s="12" t="s">
        <v>28</v>
      </c>
      <c r="I95" s="14">
        <v>0</v>
      </c>
      <c r="J95" s="14"/>
      <c r="K95" s="14">
        <v>0</v>
      </c>
      <c r="L95" s="14">
        <v>0</v>
      </c>
      <c r="M95" s="14">
        <v>0</v>
      </c>
      <c r="N95" s="14">
        <v>0</v>
      </c>
      <c r="O95" s="14">
        <f t="shared" si="58"/>
        <v>0</v>
      </c>
      <c r="P95" s="14"/>
      <c r="Q95" s="14">
        <v>0</v>
      </c>
      <c r="R95" s="14">
        <v>0</v>
      </c>
      <c r="S95" s="14">
        <v>0</v>
      </c>
      <c r="T95" s="14">
        <v>0</v>
      </c>
      <c r="U95" s="14">
        <v>0</v>
      </c>
      <c r="V95" s="14">
        <f t="shared" si="69"/>
        <v>0</v>
      </c>
      <c r="W95" s="14">
        <v>0</v>
      </c>
      <c r="X95" s="29">
        <f t="shared" si="62"/>
        <v>0</v>
      </c>
      <c r="Y95" s="14">
        <v>0</v>
      </c>
      <c r="Z95" s="29">
        <f t="shared" si="61"/>
        <v>18707.440000000002</v>
      </c>
      <c r="AA95" s="13">
        <f>16600.42+2000</f>
        <v>18600.419999999998</v>
      </c>
      <c r="AB95" s="12" t="s">
        <v>51</v>
      </c>
      <c r="AC95" s="28" t="s">
        <v>772</v>
      </c>
      <c r="AD95" s="11" t="s">
        <v>548</v>
      </c>
      <c r="AE95" s="11" t="s">
        <v>30</v>
      </c>
      <c r="AF95" s="11" t="s">
        <v>604</v>
      </c>
    </row>
    <row r="96" spans="1:32" ht="162" hidden="1" x14ac:dyDescent="0.25">
      <c r="A96" s="127"/>
      <c r="B96" s="16" t="s">
        <v>565</v>
      </c>
      <c r="C96" s="11" t="s">
        <v>567</v>
      </c>
      <c r="D96" s="12" t="s">
        <v>566</v>
      </c>
      <c r="E96" s="51" t="s">
        <v>0</v>
      </c>
      <c r="F96" s="14">
        <v>0</v>
      </c>
      <c r="G96" s="14">
        <v>0</v>
      </c>
      <c r="H96" s="12" t="s">
        <v>28</v>
      </c>
      <c r="I96" s="14">
        <v>0</v>
      </c>
      <c r="J96" s="14"/>
      <c r="K96" s="14">
        <v>0</v>
      </c>
      <c r="L96" s="14">
        <v>0</v>
      </c>
      <c r="M96" s="14">
        <v>0</v>
      </c>
      <c r="N96" s="14">
        <v>0</v>
      </c>
      <c r="O96" s="14">
        <f t="shared" ref="O96" si="76">SUM(I96:N96)</f>
        <v>0</v>
      </c>
      <c r="P96" s="14"/>
      <c r="Q96" s="14">
        <v>0</v>
      </c>
      <c r="R96" s="14">
        <v>0</v>
      </c>
      <c r="S96" s="14">
        <v>0</v>
      </c>
      <c r="T96" s="14">
        <v>0</v>
      </c>
      <c r="U96" s="14">
        <v>0</v>
      </c>
      <c r="V96" s="14">
        <f>SUM(Q96:U96)</f>
        <v>0</v>
      </c>
      <c r="W96" s="14">
        <v>0</v>
      </c>
      <c r="X96" s="29">
        <f>O96+V96+W96</f>
        <v>0</v>
      </c>
      <c r="Y96" s="14">
        <v>0</v>
      </c>
      <c r="Z96" s="29">
        <f t="shared" si="61"/>
        <v>0</v>
      </c>
      <c r="AA96" s="29">
        <f>Z96</f>
        <v>0</v>
      </c>
      <c r="AB96" s="12" t="s">
        <v>0</v>
      </c>
      <c r="AC96" s="11" t="s">
        <v>652</v>
      </c>
      <c r="AD96" s="11" t="s">
        <v>613</v>
      </c>
      <c r="AE96" s="11" t="s">
        <v>605</v>
      </c>
      <c r="AF96" s="11" t="s">
        <v>699</v>
      </c>
    </row>
    <row r="97" spans="1:32" ht="66.75" customHeight="1" x14ac:dyDescent="0.25">
      <c r="A97" s="127"/>
      <c r="B97" s="16" t="s">
        <v>572</v>
      </c>
      <c r="C97" s="11" t="s">
        <v>573</v>
      </c>
      <c r="D97" s="12" t="s">
        <v>33</v>
      </c>
      <c r="E97" s="12"/>
      <c r="F97" s="14">
        <v>0</v>
      </c>
      <c r="G97" s="14">
        <v>0</v>
      </c>
      <c r="H97" s="12" t="s">
        <v>184</v>
      </c>
      <c r="I97" s="14">
        <v>0</v>
      </c>
      <c r="J97" s="14">
        <v>0</v>
      </c>
      <c r="K97" s="14">
        <v>0</v>
      </c>
      <c r="L97" s="14">
        <v>0</v>
      </c>
      <c r="M97" s="14">
        <v>0</v>
      </c>
      <c r="N97" s="14">
        <v>0</v>
      </c>
      <c r="O97" s="14">
        <f t="shared" ref="O97" si="77">I97+K97+L97+M97+N97</f>
        <v>0</v>
      </c>
      <c r="P97" s="14">
        <f t="shared" ref="P97" si="78">J97+K97+L97+M97+N97</f>
        <v>0</v>
      </c>
      <c r="Q97" s="14">
        <v>0</v>
      </c>
      <c r="R97" s="14">
        <v>0</v>
      </c>
      <c r="S97" s="14">
        <v>0</v>
      </c>
      <c r="T97" s="14">
        <v>0</v>
      </c>
      <c r="U97" s="14">
        <v>0</v>
      </c>
      <c r="V97" s="14">
        <f>SUM(Q97:U97)</f>
        <v>0</v>
      </c>
      <c r="W97" s="14">
        <v>0</v>
      </c>
      <c r="X97" s="29">
        <f>O97+V97+W97</f>
        <v>0</v>
      </c>
      <c r="Y97" s="14">
        <v>0</v>
      </c>
      <c r="Z97" s="29">
        <f t="shared" si="61"/>
        <v>0</v>
      </c>
      <c r="AA97" s="13">
        <v>700</v>
      </c>
      <c r="AB97" s="12" t="s">
        <v>0</v>
      </c>
      <c r="AC97" s="11" t="s">
        <v>773</v>
      </c>
      <c r="AD97" s="11" t="s">
        <v>574</v>
      </c>
      <c r="AE97" s="11" t="s">
        <v>605</v>
      </c>
      <c r="AF97" s="11" t="s">
        <v>700</v>
      </c>
    </row>
    <row r="98" spans="1:32" ht="25.2" customHeight="1" x14ac:dyDescent="0.25">
      <c r="A98" s="127"/>
      <c r="B98" s="103" t="s">
        <v>127</v>
      </c>
      <c r="C98" s="103"/>
      <c r="D98" s="2" t="s">
        <v>126</v>
      </c>
      <c r="E98" s="2" t="s">
        <v>29</v>
      </c>
      <c r="F98" s="31">
        <f>SUM(F99:F100)</f>
        <v>0</v>
      </c>
      <c r="G98" s="31">
        <f>SUM(G99:G100)</f>
        <v>0</v>
      </c>
      <c r="H98" s="2" t="s">
        <v>29</v>
      </c>
      <c r="I98" s="31">
        <f>SUM(I99:I100)</f>
        <v>9.56</v>
      </c>
      <c r="J98" s="31">
        <f t="shared" ref="J98:N98" si="79">SUM(J99:J100)</f>
        <v>14.52</v>
      </c>
      <c r="K98" s="31">
        <f t="shared" si="79"/>
        <v>0</v>
      </c>
      <c r="L98" s="31">
        <f t="shared" si="79"/>
        <v>0</v>
      </c>
      <c r="M98" s="31">
        <f t="shared" si="79"/>
        <v>0</v>
      </c>
      <c r="N98" s="31">
        <f t="shared" si="79"/>
        <v>0</v>
      </c>
      <c r="O98" s="35">
        <f>I98+K98+L98+M98+N98</f>
        <v>9.56</v>
      </c>
      <c r="P98" s="35">
        <f>J98+K98+L98+M98+N98</f>
        <v>14.52</v>
      </c>
      <c r="Q98" s="31">
        <f>SUM(Q99:Q100)</f>
        <v>0</v>
      </c>
      <c r="R98" s="31">
        <f>SUM(R99:R100)</f>
        <v>0</v>
      </c>
      <c r="S98" s="31">
        <f>SUM(S99:S100)</f>
        <v>0</v>
      </c>
      <c r="T98" s="31">
        <f>SUM(T99:T100)</f>
        <v>0</v>
      </c>
      <c r="U98" s="31">
        <f>SUM(U99:U100)</f>
        <v>0</v>
      </c>
      <c r="V98" s="35">
        <f t="shared" si="69"/>
        <v>0</v>
      </c>
      <c r="W98" s="31">
        <f>SUM(W99:W100)</f>
        <v>0</v>
      </c>
      <c r="X98" s="43">
        <f t="shared" si="62"/>
        <v>9.56</v>
      </c>
      <c r="Y98" s="31">
        <f>SUM(Y99:Y100)</f>
        <v>0</v>
      </c>
      <c r="Z98" s="43">
        <f t="shared" si="61"/>
        <v>9.56</v>
      </c>
      <c r="AA98" s="55" t="s">
        <v>29</v>
      </c>
      <c r="AB98" s="2" t="s">
        <v>29</v>
      </c>
      <c r="AC98" s="2" t="s">
        <v>29</v>
      </c>
      <c r="AD98" s="2" t="s">
        <v>29</v>
      </c>
      <c r="AE98" s="2" t="s">
        <v>29</v>
      </c>
      <c r="AF98" s="2" t="s">
        <v>29</v>
      </c>
    </row>
    <row r="99" spans="1:32" ht="86.4" x14ac:dyDescent="0.25">
      <c r="A99" s="127"/>
      <c r="B99" s="17" t="s">
        <v>345</v>
      </c>
      <c r="C99" s="11" t="s">
        <v>9</v>
      </c>
      <c r="D99" s="12" t="s">
        <v>125</v>
      </c>
      <c r="E99" s="12" t="s">
        <v>51</v>
      </c>
      <c r="F99" s="14">
        <v>0</v>
      </c>
      <c r="G99" s="14">
        <v>0</v>
      </c>
      <c r="H99" s="12" t="s">
        <v>184</v>
      </c>
      <c r="I99" s="14">
        <v>9.56</v>
      </c>
      <c r="J99" s="14">
        <v>14.52</v>
      </c>
      <c r="K99" s="14">
        <v>0</v>
      </c>
      <c r="L99" s="14">
        <v>0</v>
      </c>
      <c r="M99" s="14">
        <v>0</v>
      </c>
      <c r="N99" s="14">
        <v>0</v>
      </c>
      <c r="O99" s="14">
        <f t="shared" ref="O99" si="80">I99+K99+L99+M99+N99</f>
        <v>9.56</v>
      </c>
      <c r="P99" s="14">
        <f t="shared" ref="P99" si="81">J99+K99+L99+M99+N99</f>
        <v>14.52</v>
      </c>
      <c r="Q99" s="14">
        <v>0</v>
      </c>
      <c r="R99" s="14">
        <v>0</v>
      </c>
      <c r="S99" s="14">
        <v>0</v>
      </c>
      <c r="T99" s="14">
        <v>0</v>
      </c>
      <c r="U99" s="14">
        <v>0</v>
      </c>
      <c r="V99" s="14">
        <f t="shared" si="69"/>
        <v>0</v>
      </c>
      <c r="W99" s="14">
        <v>0</v>
      </c>
      <c r="X99" s="29">
        <f t="shared" si="62"/>
        <v>9.56</v>
      </c>
      <c r="Y99" s="14">
        <v>0</v>
      </c>
      <c r="Z99" s="29">
        <f t="shared" si="61"/>
        <v>9.56</v>
      </c>
      <c r="AA99" s="13">
        <v>240</v>
      </c>
      <c r="AB99" s="12" t="s">
        <v>51</v>
      </c>
      <c r="AC99" s="11" t="s">
        <v>774</v>
      </c>
      <c r="AD99" s="11" t="s">
        <v>346</v>
      </c>
      <c r="AE99" s="11" t="s">
        <v>324</v>
      </c>
      <c r="AF99" s="11" t="s">
        <v>701</v>
      </c>
    </row>
    <row r="100" spans="1:32" ht="65.25" customHeight="1" x14ac:dyDescent="0.25">
      <c r="A100" s="127"/>
      <c r="B100" s="16" t="s">
        <v>629</v>
      </c>
      <c r="C100" s="11" t="s">
        <v>729</v>
      </c>
      <c r="D100" s="12" t="s">
        <v>630</v>
      </c>
      <c r="E100" s="12"/>
      <c r="F100" s="14">
        <v>0</v>
      </c>
      <c r="G100" s="14">
        <v>0</v>
      </c>
      <c r="H100" s="12" t="s">
        <v>28</v>
      </c>
      <c r="I100" s="14">
        <v>0</v>
      </c>
      <c r="J100" s="14">
        <v>0</v>
      </c>
      <c r="K100" s="14">
        <v>0</v>
      </c>
      <c r="L100" s="14">
        <v>0</v>
      </c>
      <c r="M100" s="14">
        <v>0</v>
      </c>
      <c r="N100" s="14">
        <v>0</v>
      </c>
      <c r="O100" s="14">
        <f>I100+K100+L100+M100+N100</f>
        <v>0</v>
      </c>
      <c r="P100" s="14">
        <f>J100+K100+L100+M100+N100</f>
        <v>0</v>
      </c>
      <c r="Q100" s="14">
        <v>0</v>
      </c>
      <c r="R100" s="14">
        <v>0</v>
      </c>
      <c r="S100" s="14">
        <v>0</v>
      </c>
      <c r="T100" s="14">
        <v>0</v>
      </c>
      <c r="U100" s="14">
        <v>0</v>
      </c>
      <c r="V100" s="14">
        <f t="shared" si="69"/>
        <v>0</v>
      </c>
      <c r="W100" s="14">
        <v>0</v>
      </c>
      <c r="X100" s="29">
        <f t="shared" si="62"/>
        <v>0</v>
      </c>
      <c r="Y100" s="14">
        <v>0</v>
      </c>
      <c r="Z100" s="29">
        <f t="shared" si="61"/>
        <v>0</v>
      </c>
      <c r="AA100" s="13">
        <v>165.85</v>
      </c>
      <c r="AB100" s="12" t="s">
        <v>51</v>
      </c>
      <c r="AC100" s="11" t="s">
        <v>676</v>
      </c>
      <c r="AD100" s="11" t="s">
        <v>658</v>
      </c>
      <c r="AE100" s="11" t="s">
        <v>631</v>
      </c>
      <c r="AF100" s="11" t="s">
        <v>605</v>
      </c>
    </row>
    <row r="101" spans="1:32" ht="36" customHeight="1" x14ac:dyDescent="0.25">
      <c r="A101" s="127"/>
      <c r="B101" s="103" t="s">
        <v>129</v>
      </c>
      <c r="C101" s="103"/>
      <c r="D101" s="2" t="s">
        <v>128</v>
      </c>
      <c r="E101" s="2" t="s">
        <v>29</v>
      </c>
      <c r="F101" s="31">
        <f>SUM(F102)</f>
        <v>0</v>
      </c>
      <c r="G101" s="31">
        <f>SUM(G102)</f>
        <v>24.2</v>
      </c>
      <c r="H101" s="2" t="s">
        <v>29</v>
      </c>
      <c r="I101" s="31">
        <f>SUM(I102)</f>
        <v>7.6989999999999998</v>
      </c>
      <c r="J101" s="31">
        <f t="shared" ref="J101:N101" si="82">SUM(J102)</f>
        <v>72.858000000000004</v>
      </c>
      <c r="K101" s="31">
        <f t="shared" si="82"/>
        <v>0</v>
      </c>
      <c r="L101" s="31">
        <f t="shared" si="82"/>
        <v>0</v>
      </c>
      <c r="M101" s="31">
        <f t="shared" si="82"/>
        <v>0</v>
      </c>
      <c r="N101" s="31">
        <f t="shared" si="82"/>
        <v>0</v>
      </c>
      <c r="O101" s="35">
        <f>I101+K101+L101+M101+N101</f>
        <v>7.6989999999999998</v>
      </c>
      <c r="P101" s="35">
        <f>J101+K101+L101+M101+N101</f>
        <v>72.858000000000004</v>
      </c>
      <c r="Q101" s="31">
        <f>SUM(Q102)</f>
        <v>0</v>
      </c>
      <c r="R101" s="31">
        <f>SUM(R102)</f>
        <v>0</v>
      </c>
      <c r="S101" s="31">
        <f>SUM(S102)</f>
        <v>0</v>
      </c>
      <c r="T101" s="31">
        <f>SUM(T102)</f>
        <v>0</v>
      </c>
      <c r="U101" s="31">
        <f>SUM(U102)</f>
        <v>0</v>
      </c>
      <c r="V101" s="35">
        <f t="shared" si="69"/>
        <v>0</v>
      </c>
      <c r="W101" s="31">
        <f>SUM(W102)</f>
        <v>0</v>
      </c>
      <c r="X101" s="43">
        <f t="shared" si="62"/>
        <v>7.6989999999999998</v>
      </c>
      <c r="Y101" s="31">
        <f>SUM(Y102)</f>
        <v>0</v>
      </c>
      <c r="Z101" s="43">
        <f t="shared" si="61"/>
        <v>31.899000000000001</v>
      </c>
      <c r="AA101" s="55" t="s">
        <v>29</v>
      </c>
      <c r="AB101" s="2" t="s">
        <v>29</v>
      </c>
      <c r="AC101" s="2" t="s">
        <v>29</v>
      </c>
      <c r="AD101" s="2" t="s">
        <v>29</v>
      </c>
      <c r="AE101" s="2" t="s">
        <v>29</v>
      </c>
      <c r="AF101" s="2" t="s">
        <v>29</v>
      </c>
    </row>
    <row r="102" spans="1:32" ht="75.599999999999994" x14ac:dyDescent="0.25">
      <c r="A102" s="127"/>
      <c r="B102" s="17" t="s">
        <v>347</v>
      </c>
      <c r="C102" s="11" t="s">
        <v>348</v>
      </c>
      <c r="D102" s="12" t="s">
        <v>349</v>
      </c>
      <c r="E102" s="12" t="s">
        <v>51</v>
      </c>
      <c r="F102" s="14">
        <v>0</v>
      </c>
      <c r="G102" s="14">
        <v>24.2</v>
      </c>
      <c r="H102" s="12" t="s">
        <v>184</v>
      </c>
      <c r="I102" s="14">
        <v>7.6989999999999998</v>
      </c>
      <c r="J102" s="14">
        <v>72.858000000000004</v>
      </c>
      <c r="K102" s="14">
        <v>0</v>
      </c>
      <c r="L102" s="14">
        <v>0</v>
      </c>
      <c r="M102" s="14">
        <v>0</v>
      </c>
      <c r="N102" s="14">
        <v>0</v>
      </c>
      <c r="O102" s="14">
        <f t="shared" ref="O102" si="83">I102+K102+L102+M102+N102</f>
        <v>7.6989999999999998</v>
      </c>
      <c r="P102" s="14">
        <f t="shared" ref="P102" si="84">J102+K102+L102+M102+N102</f>
        <v>72.858000000000004</v>
      </c>
      <c r="Q102" s="14">
        <v>0</v>
      </c>
      <c r="R102" s="14">
        <v>0</v>
      </c>
      <c r="S102" s="14">
        <v>0</v>
      </c>
      <c r="T102" s="14">
        <v>0</v>
      </c>
      <c r="U102" s="14">
        <v>0</v>
      </c>
      <c r="V102" s="14">
        <f t="shared" si="69"/>
        <v>0</v>
      </c>
      <c r="W102" s="14">
        <v>0</v>
      </c>
      <c r="X102" s="29">
        <f t="shared" si="62"/>
        <v>7.6989999999999998</v>
      </c>
      <c r="Y102" s="14">
        <v>0</v>
      </c>
      <c r="Z102" s="29">
        <f t="shared" si="61"/>
        <v>31.899000000000001</v>
      </c>
      <c r="AA102" s="13">
        <v>240</v>
      </c>
      <c r="AB102" s="12" t="s">
        <v>51</v>
      </c>
      <c r="AC102" s="11" t="s">
        <v>775</v>
      </c>
      <c r="AD102" s="11" t="s">
        <v>350</v>
      </c>
      <c r="AE102" s="11" t="s">
        <v>324</v>
      </c>
      <c r="AF102" s="11" t="s">
        <v>702</v>
      </c>
    </row>
    <row r="103" spans="1:32" ht="25.2" customHeight="1" x14ac:dyDescent="0.25">
      <c r="A103" s="115"/>
      <c r="B103" s="114" t="s">
        <v>132</v>
      </c>
      <c r="C103" s="114"/>
      <c r="D103" s="3" t="s">
        <v>131</v>
      </c>
      <c r="E103" s="3" t="s">
        <v>29</v>
      </c>
      <c r="F103" s="33">
        <f>F104+F108+F111</f>
        <v>279.89</v>
      </c>
      <c r="G103" s="33">
        <f>G104+G108+G111</f>
        <v>40.03</v>
      </c>
      <c r="H103" s="3" t="s">
        <v>29</v>
      </c>
      <c r="I103" s="33">
        <f>I104+I108+I111</f>
        <v>14.584</v>
      </c>
      <c r="J103" s="33">
        <f t="shared" ref="J103:N103" si="85">J104+J108+J111</f>
        <v>385.67399999999998</v>
      </c>
      <c r="K103" s="33">
        <f t="shared" si="85"/>
        <v>0</v>
      </c>
      <c r="L103" s="33">
        <f t="shared" si="85"/>
        <v>0</v>
      </c>
      <c r="M103" s="33">
        <f t="shared" si="85"/>
        <v>0</v>
      </c>
      <c r="N103" s="33">
        <f t="shared" si="85"/>
        <v>25</v>
      </c>
      <c r="O103" s="33">
        <f>I103+K103+L103+M103+N103</f>
        <v>39.584000000000003</v>
      </c>
      <c r="P103" s="33">
        <f>J103+K103+L103+M103+N103</f>
        <v>410.67399999999998</v>
      </c>
      <c r="Q103" s="33">
        <f>Q104+Q108+Q111</f>
        <v>18</v>
      </c>
      <c r="R103" s="33">
        <f>R104+R108+R111</f>
        <v>0</v>
      </c>
      <c r="S103" s="33">
        <f>S104+S108+S111</f>
        <v>0</v>
      </c>
      <c r="T103" s="33">
        <f>T104+T108+T111</f>
        <v>0</v>
      </c>
      <c r="U103" s="33">
        <f>U104+U108+U111</f>
        <v>5</v>
      </c>
      <c r="V103" s="33">
        <f t="shared" si="69"/>
        <v>23</v>
      </c>
      <c r="W103" s="33">
        <f>W104+W108+W111</f>
        <v>245</v>
      </c>
      <c r="X103" s="45">
        <f t="shared" si="62"/>
        <v>307.584</v>
      </c>
      <c r="Y103" s="33">
        <f>Y104+Y108+Y111</f>
        <v>0</v>
      </c>
      <c r="Z103" s="45">
        <f t="shared" si="61"/>
        <v>627.50400000000002</v>
      </c>
      <c r="AA103" s="60" t="s">
        <v>29</v>
      </c>
      <c r="AB103" s="3" t="s">
        <v>29</v>
      </c>
      <c r="AC103" s="3" t="s">
        <v>29</v>
      </c>
      <c r="AD103" s="3" t="s">
        <v>29</v>
      </c>
      <c r="AE103" s="3" t="s">
        <v>29</v>
      </c>
      <c r="AF103" s="3" t="s">
        <v>29</v>
      </c>
    </row>
    <row r="104" spans="1:32" ht="25.2" customHeight="1" x14ac:dyDescent="0.25">
      <c r="A104" s="115"/>
      <c r="B104" s="103" t="s">
        <v>133</v>
      </c>
      <c r="C104" s="103"/>
      <c r="D104" s="2" t="s">
        <v>130</v>
      </c>
      <c r="E104" s="2" t="s">
        <v>29</v>
      </c>
      <c r="F104" s="31">
        <f>SUM(F105:F107)</f>
        <v>0</v>
      </c>
      <c r="G104" s="31">
        <f>SUM(G105:G107)</f>
        <v>0</v>
      </c>
      <c r="H104" s="2" t="s">
        <v>29</v>
      </c>
      <c r="I104" s="31">
        <f>SUM(I105:I107)</f>
        <v>10.228</v>
      </c>
      <c r="J104" s="31">
        <f t="shared" ref="J104:N104" si="86">SUM(J105:J107)</f>
        <v>122.83199999999999</v>
      </c>
      <c r="K104" s="31">
        <f t="shared" si="86"/>
        <v>0</v>
      </c>
      <c r="L104" s="31">
        <f t="shared" si="86"/>
        <v>0</v>
      </c>
      <c r="M104" s="31">
        <f t="shared" si="86"/>
        <v>0</v>
      </c>
      <c r="N104" s="31">
        <f t="shared" si="86"/>
        <v>0</v>
      </c>
      <c r="O104" s="35">
        <f>I104+K104+L104+M104+N104</f>
        <v>10.228</v>
      </c>
      <c r="P104" s="35">
        <f>J104+K104+L104+M104+N104</f>
        <v>122.83199999999999</v>
      </c>
      <c r="Q104" s="31">
        <f>SUM(Q105:Q107)</f>
        <v>0</v>
      </c>
      <c r="R104" s="31">
        <f>SUM(R105:R107)</f>
        <v>0</v>
      </c>
      <c r="S104" s="31">
        <f>SUM(S105:S107)</f>
        <v>0</v>
      </c>
      <c r="T104" s="31">
        <f>SUM(T105:T107)</f>
        <v>0</v>
      </c>
      <c r="U104" s="31">
        <f>SUM(U105:U107)</f>
        <v>0</v>
      </c>
      <c r="V104" s="35">
        <f t="shared" si="69"/>
        <v>0</v>
      </c>
      <c r="W104" s="31">
        <f>SUM(W105:W107)</f>
        <v>0</v>
      </c>
      <c r="X104" s="43">
        <f t="shared" si="62"/>
        <v>10.228</v>
      </c>
      <c r="Y104" s="31">
        <f>SUM(Y105:Y107)</f>
        <v>0</v>
      </c>
      <c r="Z104" s="43">
        <f t="shared" si="61"/>
        <v>10.228</v>
      </c>
      <c r="AA104" s="55" t="s">
        <v>29</v>
      </c>
      <c r="AB104" s="2" t="s">
        <v>29</v>
      </c>
      <c r="AC104" s="2" t="s">
        <v>29</v>
      </c>
      <c r="AD104" s="2" t="s">
        <v>29</v>
      </c>
      <c r="AE104" s="2" t="s">
        <v>29</v>
      </c>
      <c r="AF104" s="2" t="s">
        <v>29</v>
      </c>
    </row>
    <row r="105" spans="1:32" ht="75.599999999999994" x14ac:dyDescent="0.25">
      <c r="A105" s="115"/>
      <c r="B105" s="18" t="s">
        <v>351</v>
      </c>
      <c r="C105" s="11" t="s">
        <v>10</v>
      </c>
      <c r="D105" s="12" t="s">
        <v>570</v>
      </c>
      <c r="E105" s="12" t="s">
        <v>0</v>
      </c>
      <c r="F105" s="14">
        <v>0</v>
      </c>
      <c r="G105" s="14">
        <v>0</v>
      </c>
      <c r="H105" s="12" t="s">
        <v>28</v>
      </c>
      <c r="I105" s="14">
        <v>10.228</v>
      </c>
      <c r="J105" s="14">
        <v>122.83199999999999</v>
      </c>
      <c r="K105" s="14">
        <v>0</v>
      </c>
      <c r="L105" s="14">
        <v>0</v>
      </c>
      <c r="M105" s="14">
        <v>0</v>
      </c>
      <c r="N105" s="14">
        <v>0</v>
      </c>
      <c r="O105" s="14">
        <f t="shared" ref="O105" si="87">I105+K105+L105+M105+N105</f>
        <v>10.228</v>
      </c>
      <c r="P105" s="14">
        <f t="shared" ref="P105" si="88">J105+K105+L105+M105+N105</f>
        <v>122.83199999999999</v>
      </c>
      <c r="Q105" s="14">
        <v>0</v>
      </c>
      <c r="R105" s="14">
        <v>0</v>
      </c>
      <c r="S105" s="14">
        <v>0</v>
      </c>
      <c r="T105" s="14">
        <v>0</v>
      </c>
      <c r="U105" s="14">
        <v>0</v>
      </c>
      <c r="V105" s="14">
        <f t="shared" si="69"/>
        <v>0</v>
      </c>
      <c r="W105" s="14">
        <v>0</v>
      </c>
      <c r="X105" s="29">
        <f t="shared" si="62"/>
        <v>10.228</v>
      </c>
      <c r="Y105" s="14">
        <v>0</v>
      </c>
      <c r="Z105" s="29">
        <f t="shared" si="61"/>
        <v>10.228</v>
      </c>
      <c r="AA105" s="13">
        <v>240</v>
      </c>
      <c r="AB105" s="12" t="s">
        <v>51</v>
      </c>
      <c r="AC105" s="11" t="s">
        <v>776</v>
      </c>
      <c r="AD105" s="11" t="s">
        <v>29</v>
      </c>
      <c r="AE105" s="11" t="s">
        <v>324</v>
      </c>
      <c r="AF105" s="11" t="s">
        <v>777</v>
      </c>
    </row>
    <row r="106" spans="1:32" ht="43.2" x14ac:dyDescent="0.25">
      <c r="A106" s="115"/>
      <c r="B106" s="18" t="s">
        <v>352</v>
      </c>
      <c r="C106" s="11" t="s">
        <v>353</v>
      </c>
      <c r="D106" s="12" t="s">
        <v>354</v>
      </c>
      <c r="E106" s="12" t="s">
        <v>0</v>
      </c>
      <c r="F106" s="14">
        <v>0</v>
      </c>
      <c r="G106" s="14">
        <v>0</v>
      </c>
      <c r="H106" s="12" t="s">
        <v>184</v>
      </c>
      <c r="I106" s="14">
        <v>0</v>
      </c>
      <c r="J106" s="14">
        <v>0</v>
      </c>
      <c r="K106" s="14">
        <v>0</v>
      </c>
      <c r="L106" s="14">
        <v>0</v>
      </c>
      <c r="M106" s="14">
        <v>0</v>
      </c>
      <c r="N106" s="14">
        <v>0</v>
      </c>
      <c r="O106" s="14">
        <f t="shared" ref="O106" si="89">I106+K106+L106+M106+N106</f>
        <v>0</v>
      </c>
      <c r="P106" s="14">
        <f t="shared" ref="P106" si="90">J106+K106+L106+M106+N106</f>
        <v>0</v>
      </c>
      <c r="Q106" s="14">
        <v>0</v>
      </c>
      <c r="R106" s="14">
        <v>0</v>
      </c>
      <c r="S106" s="14">
        <v>0</v>
      </c>
      <c r="T106" s="14">
        <v>0</v>
      </c>
      <c r="U106" s="14">
        <v>0</v>
      </c>
      <c r="V106" s="14">
        <f t="shared" si="69"/>
        <v>0</v>
      </c>
      <c r="W106" s="14">
        <v>0</v>
      </c>
      <c r="X106" s="29">
        <f t="shared" si="62"/>
        <v>0</v>
      </c>
      <c r="Y106" s="14">
        <v>0</v>
      </c>
      <c r="Z106" s="29">
        <f t="shared" ref="Z106:Z126" si="91">Y106+X106+G106+F106</f>
        <v>0</v>
      </c>
      <c r="AA106" s="13">
        <v>240</v>
      </c>
      <c r="AB106" s="12" t="s">
        <v>51</v>
      </c>
      <c r="AC106" s="11" t="s">
        <v>662</v>
      </c>
      <c r="AD106" s="11" t="s">
        <v>29</v>
      </c>
      <c r="AE106" s="11" t="s">
        <v>324</v>
      </c>
      <c r="AF106" s="11" t="s">
        <v>703</v>
      </c>
    </row>
    <row r="107" spans="1:32" ht="21.6" hidden="1" x14ac:dyDescent="0.25">
      <c r="A107" s="115"/>
      <c r="B107" s="18" t="s">
        <v>355</v>
      </c>
      <c r="C107" s="11" t="s">
        <v>356</v>
      </c>
      <c r="D107" s="12" t="s">
        <v>357</v>
      </c>
      <c r="E107" s="12" t="s">
        <v>0</v>
      </c>
      <c r="F107" s="14">
        <v>0</v>
      </c>
      <c r="G107" s="14">
        <v>0</v>
      </c>
      <c r="H107" s="12" t="s">
        <v>184</v>
      </c>
      <c r="I107" s="14">
        <v>0</v>
      </c>
      <c r="J107" s="14"/>
      <c r="K107" s="14">
        <v>0</v>
      </c>
      <c r="L107" s="14">
        <v>0</v>
      </c>
      <c r="M107" s="14">
        <v>0</v>
      </c>
      <c r="N107" s="14">
        <v>0</v>
      </c>
      <c r="O107" s="14">
        <f>SUM(I107:N107)</f>
        <v>0</v>
      </c>
      <c r="P107" s="14"/>
      <c r="Q107" s="14">
        <v>0</v>
      </c>
      <c r="R107" s="14">
        <v>0</v>
      </c>
      <c r="S107" s="14">
        <v>0</v>
      </c>
      <c r="T107" s="14">
        <v>0</v>
      </c>
      <c r="U107" s="14">
        <v>0</v>
      </c>
      <c r="V107" s="14">
        <f t="shared" si="69"/>
        <v>0</v>
      </c>
      <c r="W107" s="14">
        <v>0</v>
      </c>
      <c r="X107" s="29">
        <f t="shared" si="62"/>
        <v>0</v>
      </c>
      <c r="Y107" s="14">
        <v>0</v>
      </c>
      <c r="Z107" s="29">
        <f t="shared" si="91"/>
        <v>0</v>
      </c>
      <c r="AA107" s="13">
        <v>2400</v>
      </c>
      <c r="AB107" s="12" t="s">
        <v>0</v>
      </c>
      <c r="AC107" s="11" t="s">
        <v>358</v>
      </c>
      <c r="AD107" s="11" t="s">
        <v>359</v>
      </c>
      <c r="AE107" s="11" t="s">
        <v>64</v>
      </c>
      <c r="AF107" s="22"/>
    </row>
    <row r="108" spans="1:32" ht="25.2" customHeight="1" x14ac:dyDescent="0.25">
      <c r="A108" s="115"/>
      <c r="B108" s="103" t="s">
        <v>135</v>
      </c>
      <c r="C108" s="103"/>
      <c r="D108" s="2" t="s">
        <v>134</v>
      </c>
      <c r="E108" s="2" t="s">
        <v>29</v>
      </c>
      <c r="F108" s="31">
        <f>SUM(F109:F110)</f>
        <v>270.33</v>
      </c>
      <c r="G108" s="31">
        <f>SUM(G109:G110)</f>
        <v>37</v>
      </c>
      <c r="H108" s="2" t="s">
        <v>29</v>
      </c>
      <c r="I108" s="31">
        <f>SUM(I109:I110)</f>
        <v>0</v>
      </c>
      <c r="J108" s="31">
        <f t="shared" ref="J108:N108" si="92">SUM(J109:J110)</f>
        <v>177.48099999999999</v>
      </c>
      <c r="K108" s="31">
        <f t="shared" si="92"/>
        <v>0</v>
      </c>
      <c r="L108" s="31">
        <f t="shared" si="92"/>
        <v>0</v>
      </c>
      <c r="M108" s="31">
        <f t="shared" si="92"/>
        <v>0</v>
      </c>
      <c r="N108" s="31">
        <f t="shared" si="92"/>
        <v>25</v>
      </c>
      <c r="O108" s="35">
        <f>I108+K108+L108+M108+N108</f>
        <v>25</v>
      </c>
      <c r="P108" s="35">
        <f>J108+K108+L108+M108+N108</f>
        <v>202.48099999999999</v>
      </c>
      <c r="Q108" s="31">
        <f>SUM(Q109:Q110)</f>
        <v>18</v>
      </c>
      <c r="R108" s="31">
        <f>SUM(R109:R110)</f>
        <v>0</v>
      </c>
      <c r="S108" s="31">
        <f>SUM(S109:S110)</f>
        <v>0</v>
      </c>
      <c r="T108" s="31">
        <f>SUM(T109:T110)</f>
        <v>0</v>
      </c>
      <c r="U108" s="31">
        <f>SUM(U109:U110)</f>
        <v>5</v>
      </c>
      <c r="V108" s="35">
        <f t="shared" si="69"/>
        <v>23</v>
      </c>
      <c r="W108" s="31">
        <f>SUM(W109:W110)</f>
        <v>245</v>
      </c>
      <c r="X108" s="43">
        <f t="shared" si="62"/>
        <v>293</v>
      </c>
      <c r="Y108" s="31">
        <f>SUM(Y109:Y110)</f>
        <v>0</v>
      </c>
      <c r="Z108" s="43">
        <f t="shared" si="91"/>
        <v>600.32999999999993</v>
      </c>
      <c r="AA108" s="55" t="s">
        <v>29</v>
      </c>
      <c r="AB108" s="2" t="s">
        <v>29</v>
      </c>
      <c r="AC108" s="2" t="s">
        <v>29</v>
      </c>
      <c r="AD108" s="2" t="s">
        <v>29</v>
      </c>
      <c r="AE108" s="2" t="s">
        <v>29</v>
      </c>
      <c r="AF108" s="2" t="s">
        <v>29</v>
      </c>
    </row>
    <row r="109" spans="1:32" ht="86.4" x14ac:dyDescent="0.25">
      <c r="A109" s="115"/>
      <c r="B109" s="18" t="s">
        <v>360</v>
      </c>
      <c r="C109" s="11" t="s">
        <v>361</v>
      </c>
      <c r="D109" s="12" t="s">
        <v>362</v>
      </c>
      <c r="E109" s="12" t="s">
        <v>0</v>
      </c>
      <c r="F109" s="14">
        <v>270.33</v>
      </c>
      <c r="G109" s="14">
        <v>37</v>
      </c>
      <c r="H109" s="12" t="s">
        <v>184</v>
      </c>
      <c r="I109" s="14">
        <v>0</v>
      </c>
      <c r="J109" s="14">
        <v>177.48099999999999</v>
      </c>
      <c r="K109" s="14">
        <v>0</v>
      </c>
      <c r="L109" s="14">
        <v>0</v>
      </c>
      <c r="M109" s="14">
        <v>0</v>
      </c>
      <c r="N109" s="14">
        <v>25</v>
      </c>
      <c r="O109" s="14">
        <f t="shared" ref="O109" si="93">I109+K109+L109+M109+N109</f>
        <v>25</v>
      </c>
      <c r="P109" s="14">
        <f t="shared" ref="P109" si="94">J109+K109+L109+M109+N109</f>
        <v>202.48099999999999</v>
      </c>
      <c r="Q109" s="14">
        <v>18</v>
      </c>
      <c r="R109" s="14">
        <v>0</v>
      </c>
      <c r="S109" s="14">
        <v>0</v>
      </c>
      <c r="T109" s="14">
        <v>0</v>
      </c>
      <c r="U109" s="14">
        <v>5</v>
      </c>
      <c r="V109" s="14">
        <f t="shared" si="69"/>
        <v>23</v>
      </c>
      <c r="W109" s="14">
        <v>245</v>
      </c>
      <c r="X109" s="29">
        <f t="shared" si="62"/>
        <v>293</v>
      </c>
      <c r="Y109" s="14">
        <v>0</v>
      </c>
      <c r="Z109" s="29">
        <f t="shared" si="91"/>
        <v>600.32999999999993</v>
      </c>
      <c r="AA109" s="13">
        <v>9600</v>
      </c>
      <c r="AB109" s="12" t="s">
        <v>59</v>
      </c>
      <c r="AC109" s="11" t="s">
        <v>29</v>
      </c>
      <c r="AD109" s="11" t="s">
        <v>363</v>
      </c>
      <c r="AE109" s="11" t="s">
        <v>97</v>
      </c>
      <c r="AF109" s="11" t="s">
        <v>704</v>
      </c>
    </row>
    <row r="110" spans="1:32" ht="43.2" hidden="1" x14ac:dyDescent="0.25">
      <c r="A110" s="115"/>
      <c r="B110" s="18" t="s">
        <v>364</v>
      </c>
      <c r="C110" s="11" t="s">
        <v>365</v>
      </c>
      <c r="D110" s="12" t="s">
        <v>366</v>
      </c>
      <c r="E110" s="12" t="s">
        <v>51</v>
      </c>
      <c r="F110" s="14">
        <v>0</v>
      </c>
      <c r="G110" s="14">
        <v>0</v>
      </c>
      <c r="H110" s="12" t="s">
        <v>184</v>
      </c>
      <c r="I110" s="14">
        <v>0</v>
      </c>
      <c r="J110" s="14"/>
      <c r="K110" s="14">
        <v>0</v>
      </c>
      <c r="L110" s="14">
        <v>0</v>
      </c>
      <c r="M110" s="14">
        <v>0</v>
      </c>
      <c r="N110" s="14">
        <v>0</v>
      </c>
      <c r="O110" s="14">
        <f t="shared" ref="O110:O116" si="95">SUM(I110:N110)</f>
        <v>0</v>
      </c>
      <c r="P110" s="14"/>
      <c r="Q110" s="14">
        <v>0</v>
      </c>
      <c r="R110" s="14">
        <v>0</v>
      </c>
      <c r="S110" s="14">
        <v>0</v>
      </c>
      <c r="T110" s="14">
        <v>0</v>
      </c>
      <c r="U110" s="14">
        <v>0</v>
      </c>
      <c r="V110" s="14">
        <f t="shared" si="69"/>
        <v>0</v>
      </c>
      <c r="W110" s="14">
        <v>0</v>
      </c>
      <c r="X110" s="29">
        <f t="shared" si="62"/>
        <v>0</v>
      </c>
      <c r="Y110" s="14">
        <v>0</v>
      </c>
      <c r="Z110" s="29">
        <f t="shared" si="91"/>
        <v>0</v>
      </c>
      <c r="AA110" s="13">
        <v>240</v>
      </c>
      <c r="AB110" s="12" t="s">
        <v>0</v>
      </c>
      <c r="AC110" s="11" t="s">
        <v>367</v>
      </c>
      <c r="AD110" s="11" t="s">
        <v>368</v>
      </c>
      <c r="AE110" s="11" t="s">
        <v>324</v>
      </c>
      <c r="AF110" s="11" t="s">
        <v>606</v>
      </c>
    </row>
    <row r="111" spans="1:32" ht="25.2" customHeight="1" x14ac:dyDescent="0.25">
      <c r="A111" s="115"/>
      <c r="B111" s="103" t="s">
        <v>137</v>
      </c>
      <c r="C111" s="103"/>
      <c r="D111" s="2" t="s">
        <v>136</v>
      </c>
      <c r="E111" s="2" t="s">
        <v>29</v>
      </c>
      <c r="F111" s="31">
        <f>SUM(F112:F113)</f>
        <v>9.56</v>
      </c>
      <c r="G111" s="31">
        <f>SUM(G112:G113)</f>
        <v>3.03</v>
      </c>
      <c r="H111" s="2" t="s">
        <v>29</v>
      </c>
      <c r="I111" s="31">
        <f>SUM(I112:I113)</f>
        <v>4.3559999999999999</v>
      </c>
      <c r="J111" s="31">
        <f t="shared" ref="J111:N111" si="96">SUM(J112:J113)</f>
        <v>85.361000000000004</v>
      </c>
      <c r="K111" s="31">
        <f t="shared" si="96"/>
        <v>0</v>
      </c>
      <c r="L111" s="31">
        <f t="shared" si="96"/>
        <v>0</v>
      </c>
      <c r="M111" s="31">
        <f t="shared" si="96"/>
        <v>0</v>
      </c>
      <c r="N111" s="31">
        <f t="shared" si="96"/>
        <v>0</v>
      </c>
      <c r="O111" s="35">
        <f>I111+K111+L111+M111+N111</f>
        <v>4.3559999999999999</v>
      </c>
      <c r="P111" s="35">
        <f>J111+K111+L111+M111+N111</f>
        <v>85.361000000000004</v>
      </c>
      <c r="Q111" s="31">
        <f>SUM(Q112:Q113)</f>
        <v>0</v>
      </c>
      <c r="R111" s="31">
        <f>SUM(R112:R113)</f>
        <v>0</v>
      </c>
      <c r="S111" s="31">
        <f>SUM(S112:S113)</f>
        <v>0</v>
      </c>
      <c r="T111" s="31">
        <f>SUM(T112:T113)</f>
        <v>0</v>
      </c>
      <c r="U111" s="31">
        <f>SUM(U112:U113)</f>
        <v>0</v>
      </c>
      <c r="V111" s="35">
        <f t="shared" si="69"/>
        <v>0</v>
      </c>
      <c r="W111" s="31">
        <f>SUM(W112:W113)</f>
        <v>0</v>
      </c>
      <c r="X111" s="43">
        <f t="shared" si="62"/>
        <v>4.3559999999999999</v>
      </c>
      <c r="Y111" s="31">
        <f>SUM(Y112:Y113)</f>
        <v>0</v>
      </c>
      <c r="Z111" s="43">
        <f t="shared" si="91"/>
        <v>16.945999999999998</v>
      </c>
      <c r="AA111" s="55" t="s">
        <v>29</v>
      </c>
      <c r="AB111" s="2" t="s">
        <v>29</v>
      </c>
      <c r="AC111" s="2" t="s">
        <v>29</v>
      </c>
      <c r="AD111" s="2" t="s">
        <v>29</v>
      </c>
      <c r="AE111" s="2" t="s">
        <v>29</v>
      </c>
      <c r="AF111" s="2" t="s">
        <v>29</v>
      </c>
    </row>
    <row r="112" spans="1:32" ht="75.599999999999994" x14ac:dyDescent="0.25">
      <c r="A112" s="115"/>
      <c r="B112" s="18" t="s">
        <v>369</v>
      </c>
      <c r="C112" s="11" t="s">
        <v>54</v>
      </c>
      <c r="D112" s="12" t="s">
        <v>92</v>
      </c>
      <c r="E112" s="12" t="s">
        <v>0</v>
      </c>
      <c r="F112" s="14">
        <v>9.56</v>
      </c>
      <c r="G112" s="14">
        <v>3.03</v>
      </c>
      <c r="H112" s="12" t="s">
        <v>184</v>
      </c>
      <c r="I112" s="14">
        <v>3.0249999999999999</v>
      </c>
      <c r="J112" s="14">
        <v>84.03</v>
      </c>
      <c r="K112" s="14">
        <v>0</v>
      </c>
      <c r="L112" s="14">
        <v>0</v>
      </c>
      <c r="M112" s="14">
        <v>0</v>
      </c>
      <c r="N112" s="14">
        <v>0</v>
      </c>
      <c r="O112" s="14">
        <f t="shared" ref="O112" si="97">I112+K112+L112+M112+N112</f>
        <v>3.0249999999999999</v>
      </c>
      <c r="P112" s="14">
        <f t="shared" ref="P112" si="98">J112+K112+L112+M112+N112</f>
        <v>84.03</v>
      </c>
      <c r="Q112" s="14">
        <v>0</v>
      </c>
      <c r="R112" s="14">
        <v>0</v>
      </c>
      <c r="S112" s="14">
        <v>0</v>
      </c>
      <c r="T112" s="14">
        <v>0</v>
      </c>
      <c r="U112" s="14">
        <v>0</v>
      </c>
      <c r="V112" s="14">
        <f t="shared" si="69"/>
        <v>0</v>
      </c>
      <c r="W112" s="14">
        <v>0</v>
      </c>
      <c r="X112" s="29">
        <f t="shared" si="62"/>
        <v>3.0249999999999999</v>
      </c>
      <c r="Y112" s="14">
        <v>0</v>
      </c>
      <c r="Z112" s="29">
        <f t="shared" si="91"/>
        <v>15.615</v>
      </c>
      <c r="AA112" s="13">
        <v>1200</v>
      </c>
      <c r="AB112" s="12" t="s">
        <v>0</v>
      </c>
      <c r="AC112" s="11" t="s">
        <v>778</v>
      </c>
      <c r="AD112" s="11" t="s">
        <v>29</v>
      </c>
      <c r="AE112" s="11" t="s">
        <v>324</v>
      </c>
      <c r="AF112" s="11" t="s">
        <v>779</v>
      </c>
    </row>
    <row r="113" spans="1:33" ht="34.5" customHeight="1" x14ac:dyDescent="0.25">
      <c r="A113" s="115"/>
      <c r="B113" s="18" t="s">
        <v>370</v>
      </c>
      <c r="C113" s="11" t="s">
        <v>371</v>
      </c>
      <c r="D113" s="12" t="s">
        <v>520</v>
      </c>
      <c r="E113" s="12" t="s">
        <v>51</v>
      </c>
      <c r="F113" s="14">
        <v>0</v>
      </c>
      <c r="G113" s="14">
        <v>0</v>
      </c>
      <c r="H113" s="12" t="s">
        <v>207</v>
      </c>
      <c r="I113" s="14">
        <v>1.331</v>
      </c>
      <c r="J113" s="14">
        <v>1.331</v>
      </c>
      <c r="K113" s="14">
        <v>0</v>
      </c>
      <c r="L113" s="14">
        <v>0</v>
      </c>
      <c r="M113" s="14">
        <v>0</v>
      </c>
      <c r="N113" s="14">
        <v>0</v>
      </c>
      <c r="O113" s="14">
        <f t="shared" ref="O113" si="99">I113+K113+L113+M113+N113</f>
        <v>1.331</v>
      </c>
      <c r="P113" s="14">
        <f t="shared" ref="P113" si="100">J113+K113+L113+M113+N113</f>
        <v>1.331</v>
      </c>
      <c r="Q113" s="14">
        <v>0</v>
      </c>
      <c r="R113" s="14">
        <v>0</v>
      </c>
      <c r="S113" s="14">
        <v>0</v>
      </c>
      <c r="T113" s="14">
        <v>0</v>
      </c>
      <c r="U113" s="14">
        <v>0</v>
      </c>
      <c r="V113" s="14">
        <f t="shared" si="69"/>
        <v>0</v>
      </c>
      <c r="W113" s="14">
        <v>0</v>
      </c>
      <c r="X113" s="29">
        <f t="shared" si="62"/>
        <v>1.331</v>
      </c>
      <c r="Y113" s="14">
        <v>0</v>
      </c>
      <c r="Z113" s="29">
        <f t="shared" si="91"/>
        <v>1.331</v>
      </c>
      <c r="AA113" s="14">
        <v>1.33</v>
      </c>
      <c r="AB113" s="12" t="s">
        <v>29</v>
      </c>
      <c r="AC113" s="11" t="s">
        <v>372</v>
      </c>
      <c r="AD113" s="11" t="s">
        <v>373</v>
      </c>
      <c r="AE113" s="11" t="s">
        <v>180</v>
      </c>
      <c r="AF113" s="11" t="s">
        <v>64</v>
      </c>
    </row>
    <row r="114" spans="1:33" ht="25.2" customHeight="1" x14ac:dyDescent="0.25">
      <c r="A114" s="110"/>
      <c r="B114" s="116" t="s">
        <v>139</v>
      </c>
      <c r="C114" s="116"/>
      <c r="D114" s="7" t="s">
        <v>138</v>
      </c>
      <c r="E114" s="7" t="s">
        <v>29</v>
      </c>
      <c r="F114" s="34">
        <f>F115+F123+F128+F131+F134</f>
        <v>1000.29</v>
      </c>
      <c r="G114" s="34">
        <f>G115+G123+G128+G131+G134</f>
        <v>6600.32</v>
      </c>
      <c r="H114" s="7" t="s">
        <v>29</v>
      </c>
      <c r="I114" s="34">
        <f>I115+I123+I128+I131+I134</f>
        <v>108.521</v>
      </c>
      <c r="J114" s="34">
        <f t="shared" ref="J114:N114" si="101">J115+J123+J128+J131+J134</f>
        <v>507.21799999999996</v>
      </c>
      <c r="K114" s="34">
        <f t="shared" si="101"/>
        <v>0</v>
      </c>
      <c r="L114" s="34">
        <f t="shared" si="101"/>
        <v>22.53</v>
      </c>
      <c r="M114" s="34">
        <f t="shared" si="101"/>
        <v>0</v>
      </c>
      <c r="N114" s="34">
        <f t="shared" si="101"/>
        <v>2396.5460000000003</v>
      </c>
      <c r="O114" s="34">
        <f>I114+K114+L114+M114+N114</f>
        <v>2527.5970000000002</v>
      </c>
      <c r="P114" s="34">
        <f>J114+K114+L114+M114+N114</f>
        <v>2926.2940000000003</v>
      </c>
      <c r="Q114" s="34">
        <f>Q115+Q123+Q128+Q131+Q134</f>
        <v>114.1</v>
      </c>
      <c r="R114" s="34">
        <f>R115+R123+R128+R131+R134</f>
        <v>0</v>
      </c>
      <c r="S114" s="34">
        <f>S115+S123+S128+S131+S134</f>
        <v>395.58</v>
      </c>
      <c r="T114" s="34">
        <f>T115+T123+T128+T131+T134</f>
        <v>0</v>
      </c>
      <c r="U114" s="34">
        <f>U115+U123+U128+U131+U134</f>
        <v>7305.6040000000003</v>
      </c>
      <c r="V114" s="33">
        <f t="shared" si="69"/>
        <v>7815.2840000000006</v>
      </c>
      <c r="W114" s="34">
        <f>W115+W123+W128+W131+W134</f>
        <v>3225.7029999999995</v>
      </c>
      <c r="X114" s="45">
        <f t="shared" si="62"/>
        <v>13568.584000000001</v>
      </c>
      <c r="Y114" s="34">
        <f>Y115+Y123+Y128+Y131+Y134</f>
        <v>1888.1469999999999</v>
      </c>
      <c r="Z114" s="45">
        <f t="shared" si="91"/>
        <v>23057.341</v>
      </c>
      <c r="AA114" s="61" t="s">
        <v>29</v>
      </c>
      <c r="AB114" s="7" t="s">
        <v>29</v>
      </c>
      <c r="AC114" s="7" t="s">
        <v>29</v>
      </c>
      <c r="AD114" s="7" t="s">
        <v>29</v>
      </c>
      <c r="AE114" s="7" t="s">
        <v>29</v>
      </c>
      <c r="AF114" s="7" t="s">
        <v>29</v>
      </c>
    </row>
    <row r="115" spans="1:33" ht="25.2" customHeight="1" x14ac:dyDescent="0.25">
      <c r="A115" s="110"/>
      <c r="B115" s="103" t="s">
        <v>141</v>
      </c>
      <c r="C115" s="103"/>
      <c r="D115" s="2" t="s">
        <v>140</v>
      </c>
      <c r="E115" s="2" t="s">
        <v>29</v>
      </c>
      <c r="F115" s="31">
        <f>SUM(F116:F122)</f>
        <v>535.63</v>
      </c>
      <c r="G115" s="31">
        <f>SUM(G116:G122)</f>
        <v>5721.03</v>
      </c>
      <c r="H115" s="2" t="s">
        <v>29</v>
      </c>
      <c r="I115" s="31">
        <f>SUM(I116:I122)</f>
        <v>0</v>
      </c>
      <c r="J115" s="31">
        <f t="shared" ref="J115:N115" si="102">SUM(J116:J122)</f>
        <v>0</v>
      </c>
      <c r="K115" s="31">
        <f t="shared" si="102"/>
        <v>0</v>
      </c>
      <c r="L115" s="31">
        <f t="shared" si="102"/>
        <v>0</v>
      </c>
      <c r="M115" s="31">
        <f t="shared" si="102"/>
        <v>0</v>
      </c>
      <c r="N115" s="31">
        <f t="shared" si="102"/>
        <v>1672</v>
      </c>
      <c r="O115" s="35">
        <f>I115+K115+L115+M115+N115</f>
        <v>1672</v>
      </c>
      <c r="P115" s="35">
        <f>J115+K115+L115+M115+N115</f>
        <v>1672</v>
      </c>
      <c r="Q115" s="31">
        <f>SUM(Q116:Q122)</f>
        <v>0</v>
      </c>
      <c r="R115" s="31">
        <f>SUM(R116:R122)</f>
        <v>0</v>
      </c>
      <c r="S115" s="31">
        <f>SUM(S116:S122)</f>
        <v>0</v>
      </c>
      <c r="T115" s="31">
        <f>SUM(T116:T122)</f>
        <v>0</v>
      </c>
      <c r="U115" s="31">
        <f>SUM(U116:U122)</f>
        <v>7060</v>
      </c>
      <c r="V115" s="35">
        <f t="shared" si="69"/>
        <v>7060</v>
      </c>
      <c r="W115" s="31">
        <f>SUM(W116:W122)</f>
        <v>0</v>
      </c>
      <c r="X115" s="43">
        <f t="shared" si="62"/>
        <v>8732</v>
      </c>
      <c r="Y115" s="31">
        <f>SUM(Y116:Y122)</f>
        <v>0</v>
      </c>
      <c r="Z115" s="43">
        <f t="shared" si="91"/>
        <v>14988.659999999998</v>
      </c>
      <c r="AA115" s="55" t="s">
        <v>29</v>
      </c>
      <c r="AB115" s="2" t="s">
        <v>29</v>
      </c>
      <c r="AC115" s="2" t="s">
        <v>29</v>
      </c>
      <c r="AD115" s="2" t="s">
        <v>29</v>
      </c>
      <c r="AE115" s="2" t="s">
        <v>29</v>
      </c>
      <c r="AF115" s="2" t="s">
        <v>29</v>
      </c>
    </row>
    <row r="116" spans="1:33" ht="108" hidden="1" x14ac:dyDescent="0.25">
      <c r="A116" s="110"/>
      <c r="B116" s="19" t="s">
        <v>374</v>
      </c>
      <c r="C116" s="28" t="s">
        <v>780</v>
      </c>
      <c r="D116" s="12" t="s">
        <v>375</v>
      </c>
      <c r="E116" s="12" t="s">
        <v>0</v>
      </c>
      <c r="F116" s="14">
        <v>52.18</v>
      </c>
      <c r="G116" s="14">
        <v>1154.19</v>
      </c>
      <c r="H116" s="12" t="s">
        <v>28</v>
      </c>
      <c r="I116" s="14">
        <v>0</v>
      </c>
      <c r="J116" s="14"/>
      <c r="K116" s="14">
        <v>0</v>
      </c>
      <c r="L116" s="14">
        <v>0</v>
      </c>
      <c r="M116" s="14">
        <v>0</v>
      </c>
      <c r="N116" s="14">
        <v>0</v>
      </c>
      <c r="O116" s="14">
        <f t="shared" si="95"/>
        <v>0</v>
      </c>
      <c r="P116" s="14"/>
      <c r="Q116" s="14">
        <v>0</v>
      </c>
      <c r="R116" s="14">
        <v>0</v>
      </c>
      <c r="S116" s="14">
        <v>0</v>
      </c>
      <c r="T116" s="14">
        <v>0</v>
      </c>
      <c r="U116" s="14">
        <v>0</v>
      </c>
      <c r="V116" s="14">
        <f t="shared" si="69"/>
        <v>0</v>
      </c>
      <c r="W116" s="14">
        <v>0</v>
      </c>
      <c r="X116" s="29">
        <f t="shared" si="62"/>
        <v>0</v>
      </c>
      <c r="Y116" s="14">
        <v>0</v>
      </c>
      <c r="Z116" s="29">
        <f t="shared" si="91"/>
        <v>1206.3700000000001</v>
      </c>
      <c r="AA116" s="13">
        <f>Z116</f>
        <v>1206.3700000000001</v>
      </c>
      <c r="AB116" s="12" t="s">
        <v>0</v>
      </c>
      <c r="AC116" s="28" t="s">
        <v>781</v>
      </c>
      <c r="AD116" s="28" t="s">
        <v>782</v>
      </c>
      <c r="AE116" s="11" t="s">
        <v>30</v>
      </c>
      <c r="AF116" s="11" t="s">
        <v>376</v>
      </c>
    </row>
    <row r="117" spans="1:33" ht="86.4" hidden="1" x14ac:dyDescent="0.25">
      <c r="A117" s="110"/>
      <c r="B117" s="19" t="s">
        <v>377</v>
      </c>
      <c r="C117" s="28" t="s">
        <v>783</v>
      </c>
      <c r="D117" s="12" t="s">
        <v>375</v>
      </c>
      <c r="E117" s="12" t="s">
        <v>0</v>
      </c>
      <c r="F117" s="14">
        <v>22.45</v>
      </c>
      <c r="G117" s="14">
        <v>1138.8399999999999</v>
      </c>
      <c r="H117" s="12" t="s">
        <v>28</v>
      </c>
      <c r="I117" s="14">
        <v>0</v>
      </c>
      <c r="J117" s="14"/>
      <c r="K117" s="14">
        <v>0</v>
      </c>
      <c r="L117" s="14">
        <v>0</v>
      </c>
      <c r="M117" s="14">
        <v>0</v>
      </c>
      <c r="N117" s="14">
        <v>0</v>
      </c>
      <c r="O117" s="14">
        <f t="shared" ref="O117:O122" si="103">SUM(I117:N117)</f>
        <v>0</v>
      </c>
      <c r="P117" s="14"/>
      <c r="Q117" s="14">
        <v>0</v>
      </c>
      <c r="R117" s="14">
        <v>0</v>
      </c>
      <c r="S117" s="14">
        <v>0</v>
      </c>
      <c r="T117" s="14">
        <v>0</v>
      </c>
      <c r="U117" s="14">
        <v>0</v>
      </c>
      <c r="V117" s="14">
        <f t="shared" si="69"/>
        <v>0</v>
      </c>
      <c r="W117" s="14">
        <v>0</v>
      </c>
      <c r="X117" s="29">
        <f t="shared" si="62"/>
        <v>0</v>
      </c>
      <c r="Y117" s="14">
        <v>0</v>
      </c>
      <c r="Z117" s="29">
        <f t="shared" si="91"/>
        <v>1161.29</v>
      </c>
      <c r="AA117" s="13">
        <f>Z117</f>
        <v>1161.29</v>
      </c>
      <c r="AB117" s="12" t="s">
        <v>0</v>
      </c>
      <c r="AC117" s="28" t="s">
        <v>784</v>
      </c>
      <c r="AD117" s="28" t="s">
        <v>785</v>
      </c>
      <c r="AE117" s="11" t="s">
        <v>30</v>
      </c>
      <c r="AF117" s="11" t="s">
        <v>376</v>
      </c>
    </row>
    <row r="118" spans="1:33" ht="86.4" x14ac:dyDescent="0.25">
      <c r="A118" s="110"/>
      <c r="B118" s="19" t="s">
        <v>378</v>
      </c>
      <c r="C118" s="11" t="s">
        <v>379</v>
      </c>
      <c r="D118" s="12" t="s">
        <v>618</v>
      </c>
      <c r="E118" s="12" t="s">
        <v>0</v>
      </c>
      <c r="F118" s="14">
        <v>89</v>
      </c>
      <c r="G118" s="14">
        <v>3200</v>
      </c>
      <c r="H118" s="12" t="s">
        <v>28</v>
      </c>
      <c r="I118" s="14">
        <v>0</v>
      </c>
      <c r="J118" s="14">
        <v>0</v>
      </c>
      <c r="K118" s="14">
        <v>0</v>
      </c>
      <c r="L118" s="14">
        <v>0</v>
      </c>
      <c r="M118" s="14">
        <v>0</v>
      </c>
      <c r="N118" s="14">
        <v>1672</v>
      </c>
      <c r="O118" s="14">
        <f t="shared" ref="O118" si="104">I118+K118+L118+M118+N118</f>
        <v>1672</v>
      </c>
      <c r="P118" s="14">
        <f t="shared" ref="P118" si="105">J118+K118+L118+M118+N118</f>
        <v>1672</v>
      </c>
      <c r="Q118" s="14">
        <v>0</v>
      </c>
      <c r="R118" s="14">
        <v>0</v>
      </c>
      <c r="S118" s="14">
        <v>0</v>
      </c>
      <c r="T118" s="14">
        <v>0</v>
      </c>
      <c r="U118" s="14">
        <v>0</v>
      </c>
      <c r="V118" s="14">
        <f t="shared" si="69"/>
        <v>0</v>
      </c>
      <c r="W118" s="14">
        <v>0</v>
      </c>
      <c r="X118" s="29">
        <f t="shared" si="62"/>
        <v>1672</v>
      </c>
      <c r="Y118" s="14">
        <v>0</v>
      </c>
      <c r="Z118" s="29">
        <f t="shared" si="91"/>
        <v>4961</v>
      </c>
      <c r="AA118" s="13">
        <f>Z118</f>
        <v>4961</v>
      </c>
      <c r="AB118" s="12" t="s">
        <v>51</v>
      </c>
      <c r="AC118" s="11" t="s">
        <v>786</v>
      </c>
      <c r="AD118" s="11" t="s">
        <v>380</v>
      </c>
      <c r="AE118" s="11" t="s">
        <v>41</v>
      </c>
      <c r="AF118" s="11" t="s">
        <v>689</v>
      </c>
    </row>
    <row r="119" spans="1:33" ht="76.8" x14ac:dyDescent="0.25">
      <c r="A119" s="110"/>
      <c r="B119" s="19" t="s">
        <v>381</v>
      </c>
      <c r="C119" s="11" t="s">
        <v>382</v>
      </c>
      <c r="D119" s="12" t="s">
        <v>618</v>
      </c>
      <c r="E119" s="12" t="s">
        <v>0</v>
      </c>
      <c r="F119" s="14">
        <v>27</v>
      </c>
      <c r="G119" s="14">
        <v>153</v>
      </c>
      <c r="H119" s="12" t="s">
        <v>184</v>
      </c>
      <c r="I119" s="14">
        <v>0</v>
      </c>
      <c r="J119" s="14">
        <v>0</v>
      </c>
      <c r="K119" s="14">
        <v>0</v>
      </c>
      <c r="L119" s="14">
        <v>0</v>
      </c>
      <c r="M119" s="14">
        <v>0</v>
      </c>
      <c r="N119" s="14">
        <v>0</v>
      </c>
      <c r="O119" s="14">
        <f t="shared" ref="O119" si="106">I119+K119+L119+M119+N119</f>
        <v>0</v>
      </c>
      <c r="P119" s="14">
        <f t="shared" ref="P119" si="107">J119+K119+L119+M119+N119</f>
        <v>0</v>
      </c>
      <c r="Q119" s="14">
        <v>0</v>
      </c>
      <c r="R119" s="14">
        <v>0</v>
      </c>
      <c r="S119" s="14">
        <v>0</v>
      </c>
      <c r="T119" s="14">
        <v>0</v>
      </c>
      <c r="U119" s="14">
        <v>7060</v>
      </c>
      <c r="V119" s="14">
        <f t="shared" si="69"/>
        <v>7060</v>
      </c>
      <c r="W119" s="14">
        <v>0</v>
      </c>
      <c r="X119" s="29">
        <f t="shared" si="62"/>
        <v>7060</v>
      </c>
      <c r="Y119" s="14">
        <v>0</v>
      </c>
      <c r="Z119" s="29">
        <f t="shared" si="91"/>
        <v>7240</v>
      </c>
      <c r="AA119" s="13">
        <v>7420</v>
      </c>
      <c r="AB119" s="12" t="s">
        <v>0</v>
      </c>
      <c r="AC119" s="11" t="s">
        <v>787</v>
      </c>
      <c r="AD119" s="11" t="s">
        <v>383</v>
      </c>
      <c r="AE119" s="11" t="s">
        <v>41</v>
      </c>
      <c r="AF119" s="11" t="s">
        <v>705</v>
      </c>
    </row>
    <row r="120" spans="1:33" ht="75.599999999999994" hidden="1" x14ac:dyDescent="0.25">
      <c r="A120" s="110"/>
      <c r="B120" s="19" t="s">
        <v>384</v>
      </c>
      <c r="C120" s="11" t="s">
        <v>385</v>
      </c>
      <c r="D120" s="12" t="s">
        <v>618</v>
      </c>
      <c r="E120" s="12" t="s">
        <v>0</v>
      </c>
      <c r="F120" s="14">
        <v>0</v>
      </c>
      <c r="G120" s="14">
        <v>75</v>
      </c>
      <c r="H120" s="12" t="s">
        <v>28</v>
      </c>
      <c r="I120" s="14">
        <v>0</v>
      </c>
      <c r="J120" s="14"/>
      <c r="K120" s="14">
        <v>0</v>
      </c>
      <c r="L120" s="14">
        <v>0</v>
      </c>
      <c r="M120" s="14">
        <v>0</v>
      </c>
      <c r="N120" s="14">
        <v>0</v>
      </c>
      <c r="O120" s="14">
        <f t="shared" si="103"/>
        <v>0</v>
      </c>
      <c r="P120" s="14"/>
      <c r="Q120" s="14">
        <v>0</v>
      </c>
      <c r="R120" s="14">
        <v>0</v>
      </c>
      <c r="S120" s="14">
        <v>0</v>
      </c>
      <c r="T120" s="14">
        <v>0</v>
      </c>
      <c r="U120" s="14">
        <v>0</v>
      </c>
      <c r="V120" s="14">
        <f t="shared" si="69"/>
        <v>0</v>
      </c>
      <c r="W120" s="14">
        <v>0</v>
      </c>
      <c r="X120" s="29">
        <f t="shared" si="62"/>
        <v>0</v>
      </c>
      <c r="Y120" s="14">
        <v>0</v>
      </c>
      <c r="Z120" s="29">
        <f t="shared" si="91"/>
        <v>75</v>
      </c>
      <c r="AA120" s="13">
        <v>282</v>
      </c>
      <c r="AB120" s="12" t="s">
        <v>0</v>
      </c>
      <c r="AC120" s="11" t="s">
        <v>632</v>
      </c>
      <c r="AD120" s="11" t="s">
        <v>29</v>
      </c>
      <c r="AE120" s="11" t="s">
        <v>41</v>
      </c>
      <c r="AF120" s="11" t="s">
        <v>97</v>
      </c>
    </row>
    <row r="121" spans="1:33" ht="43.2" hidden="1" x14ac:dyDescent="0.25">
      <c r="A121" s="110"/>
      <c r="B121" s="19" t="s">
        <v>386</v>
      </c>
      <c r="C121" s="11" t="s">
        <v>387</v>
      </c>
      <c r="D121" s="12" t="s">
        <v>618</v>
      </c>
      <c r="E121" s="12" t="s">
        <v>0</v>
      </c>
      <c r="F121" s="14">
        <v>0</v>
      </c>
      <c r="G121" s="14">
        <v>0</v>
      </c>
      <c r="H121" s="12" t="s">
        <v>184</v>
      </c>
      <c r="I121" s="14">
        <v>0</v>
      </c>
      <c r="J121" s="14"/>
      <c r="K121" s="14">
        <v>0</v>
      </c>
      <c r="L121" s="14">
        <v>0</v>
      </c>
      <c r="M121" s="14">
        <v>0</v>
      </c>
      <c r="N121" s="14">
        <v>0</v>
      </c>
      <c r="O121" s="14">
        <f t="shared" si="103"/>
        <v>0</v>
      </c>
      <c r="P121" s="14"/>
      <c r="Q121" s="14">
        <v>0</v>
      </c>
      <c r="R121" s="14">
        <v>0</v>
      </c>
      <c r="S121" s="14">
        <v>0</v>
      </c>
      <c r="T121" s="14">
        <v>0</v>
      </c>
      <c r="U121" s="14">
        <v>0</v>
      </c>
      <c r="V121" s="14">
        <f t="shared" si="69"/>
        <v>0</v>
      </c>
      <c r="W121" s="14">
        <v>0</v>
      </c>
      <c r="X121" s="29">
        <f t="shared" si="62"/>
        <v>0</v>
      </c>
      <c r="Y121" s="14">
        <v>0</v>
      </c>
      <c r="Z121" s="29">
        <f t="shared" si="91"/>
        <v>0</v>
      </c>
      <c r="AA121" s="13">
        <v>300</v>
      </c>
      <c r="AB121" s="12" t="s">
        <v>51</v>
      </c>
      <c r="AC121" s="11" t="s">
        <v>335</v>
      </c>
      <c r="AD121" s="11"/>
      <c r="AE121" s="11" t="s">
        <v>324</v>
      </c>
      <c r="AF121" s="11" t="s">
        <v>376</v>
      </c>
    </row>
    <row r="122" spans="1:33" ht="43.2" hidden="1" x14ac:dyDescent="0.25">
      <c r="A122" s="110"/>
      <c r="B122" s="20" t="s">
        <v>39</v>
      </c>
      <c r="C122" s="11" t="s">
        <v>725</v>
      </c>
      <c r="D122" s="12" t="s">
        <v>618</v>
      </c>
      <c r="E122" s="12" t="s">
        <v>0</v>
      </c>
      <c r="F122" s="14">
        <v>345</v>
      </c>
      <c r="G122" s="14">
        <v>0</v>
      </c>
      <c r="H122" s="12" t="s">
        <v>28</v>
      </c>
      <c r="I122" s="14">
        <v>0</v>
      </c>
      <c r="J122" s="14"/>
      <c r="K122" s="14">
        <v>0</v>
      </c>
      <c r="L122" s="14">
        <v>0</v>
      </c>
      <c r="M122" s="14">
        <v>0</v>
      </c>
      <c r="N122" s="14">
        <v>0</v>
      </c>
      <c r="O122" s="14">
        <f t="shared" si="103"/>
        <v>0</v>
      </c>
      <c r="P122" s="14"/>
      <c r="Q122" s="14">
        <v>0</v>
      </c>
      <c r="R122" s="14">
        <v>0</v>
      </c>
      <c r="S122" s="14">
        <v>0</v>
      </c>
      <c r="T122" s="14">
        <v>0</v>
      </c>
      <c r="U122" s="14">
        <v>0</v>
      </c>
      <c r="V122" s="14">
        <f t="shared" si="69"/>
        <v>0</v>
      </c>
      <c r="W122" s="14">
        <v>0</v>
      </c>
      <c r="X122" s="29">
        <f t="shared" si="62"/>
        <v>0</v>
      </c>
      <c r="Y122" s="14">
        <v>0</v>
      </c>
      <c r="Z122" s="29">
        <f t="shared" si="91"/>
        <v>345</v>
      </c>
      <c r="AA122" s="13">
        <v>3102</v>
      </c>
      <c r="AB122" s="12" t="s">
        <v>0</v>
      </c>
      <c r="AC122" s="11" t="s">
        <v>726</v>
      </c>
      <c r="AD122" s="11" t="s">
        <v>40</v>
      </c>
      <c r="AE122" s="11" t="s">
        <v>41</v>
      </c>
      <c r="AF122" s="11" t="s">
        <v>689</v>
      </c>
    </row>
    <row r="123" spans="1:33" ht="25.2" customHeight="1" x14ac:dyDescent="0.25">
      <c r="A123" s="110"/>
      <c r="B123" s="103" t="s">
        <v>143</v>
      </c>
      <c r="C123" s="103"/>
      <c r="D123" s="2" t="s">
        <v>142</v>
      </c>
      <c r="E123" s="2" t="s">
        <v>29</v>
      </c>
      <c r="F123" s="31">
        <f>SUM(F124:F127)</f>
        <v>464.65999999999997</v>
      </c>
      <c r="G123" s="31">
        <f>SUM(G124:G127)</f>
        <v>539.13</v>
      </c>
      <c r="H123" s="2" t="s">
        <v>29</v>
      </c>
      <c r="I123" s="31">
        <f>SUM(I124:I127)</f>
        <v>0</v>
      </c>
      <c r="J123" s="31">
        <f t="shared" ref="J123:N123" si="108">SUM(J124:J127)</f>
        <v>0</v>
      </c>
      <c r="K123" s="31">
        <f t="shared" si="108"/>
        <v>0</v>
      </c>
      <c r="L123" s="31">
        <f t="shared" si="108"/>
        <v>22.53</v>
      </c>
      <c r="M123" s="31">
        <f t="shared" si="108"/>
        <v>0</v>
      </c>
      <c r="N123" s="31">
        <f t="shared" si="108"/>
        <v>724.54600000000005</v>
      </c>
      <c r="O123" s="35">
        <f>I123+K123+L123+M123+N123</f>
        <v>747.07600000000002</v>
      </c>
      <c r="P123" s="35">
        <f>J123+K123+L123+M123+N123</f>
        <v>747.07600000000002</v>
      </c>
      <c r="Q123" s="31">
        <f>SUM(Q124:Q127)</f>
        <v>114.1</v>
      </c>
      <c r="R123" s="31">
        <f>SUM(R124:R127)</f>
        <v>0</v>
      </c>
      <c r="S123" s="31">
        <f>SUM(S124:S127)</f>
        <v>395.58</v>
      </c>
      <c r="T123" s="31">
        <f>SUM(T124:T127)</f>
        <v>0</v>
      </c>
      <c r="U123" s="31">
        <f>SUM(U124:U127)</f>
        <v>245.60400000000001</v>
      </c>
      <c r="V123" s="35">
        <f t="shared" si="69"/>
        <v>755.28399999999999</v>
      </c>
      <c r="W123" s="31">
        <f>SUM(W124:W127)</f>
        <v>3225.7029999999995</v>
      </c>
      <c r="X123" s="43">
        <f t="shared" si="62"/>
        <v>4728.0630000000001</v>
      </c>
      <c r="Y123" s="31">
        <f>SUM(Y124:Y127)</f>
        <v>1888.1469999999999</v>
      </c>
      <c r="Z123" s="43">
        <f t="shared" si="91"/>
        <v>7620</v>
      </c>
      <c r="AA123" s="55" t="s">
        <v>29</v>
      </c>
      <c r="AB123" s="2" t="s">
        <v>29</v>
      </c>
      <c r="AC123" s="2" t="s">
        <v>29</v>
      </c>
      <c r="AD123" s="2" t="s">
        <v>29</v>
      </c>
      <c r="AE123" s="2" t="s">
        <v>29</v>
      </c>
      <c r="AF123" s="2" t="s">
        <v>29</v>
      </c>
    </row>
    <row r="124" spans="1:33" ht="159.75" customHeight="1" x14ac:dyDescent="0.25">
      <c r="A124" s="110"/>
      <c r="B124" s="19" t="s">
        <v>388</v>
      </c>
      <c r="C124" s="11" t="s">
        <v>532</v>
      </c>
      <c r="D124" s="12" t="s">
        <v>389</v>
      </c>
      <c r="E124" s="12" t="s">
        <v>0</v>
      </c>
      <c r="F124" s="14">
        <v>297</v>
      </c>
      <c r="G124" s="14">
        <v>86</v>
      </c>
      <c r="H124" s="12" t="s">
        <v>28</v>
      </c>
      <c r="I124" s="14">
        <v>0</v>
      </c>
      <c r="J124" s="14">
        <v>0</v>
      </c>
      <c r="K124" s="14">
        <v>0</v>
      </c>
      <c r="L124" s="14">
        <v>0</v>
      </c>
      <c r="M124" s="14">
        <v>0</v>
      </c>
      <c r="N124" s="14">
        <v>256.7</v>
      </c>
      <c r="O124" s="14">
        <f t="shared" ref="O124" si="109">I124+K124+L124+M124+N124</f>
        <v>256.7</v>
      </c>
      <c r="P124" s="14">
        <f t="shared" ref="P124" si="110">J124+K124+L124+M124+N124</f>
        <v>256.7</v>
      </c>
      <c r="Q124" s="14">
        <v>0</v>
      </c>
      <c r="R124" s="14">
        <v>0</v>
      </c>
      <c r="S124" s="14">
        <v>0</v>
      </c>
      <c r="T124" s="14">
        <v>0</v>
      </c>
      <c r="U124" s="14">
        <v>51</v>
      </c>
      <c r="V124" s="14">
        <f t="shared" si="69"/>
        <v>51</v>
      </c>
      <c r="W124" s="14">
        <v>3</v>
      </c>
      <c r="X124" s="29">
        <f t="shared" si="62"/>
        <v>310.7</v>
      </c>
      <c r="Y124" s="14">
        <v>25</v>
      </c>
      <c r="Z124" s="29">
        <f t="shared" si="91"/>
        <v>718.7</v>
      </c>
      <c r="AA124" s="13">
        <v>482</v>
      </c>
      <c r="AB124" s="12" t="s">
        <v>51</v>
      </c>
      <c r="AC124" s="11" t="s">
        <v>788</v>
      </c>
      <c r="AD124" s="11" t="s">
        <v>521</v>
      </c>
      <c r="AE124" s="11" t="s">
        <v>390</v>
      </c>
      <c r="AF124" s="11" t="s">
        <v>689</v>
      </c>
    </row>
    <row r="125" spans="1:33" ht="32.4" hidden="1" x14ac:dyDescent="0.25">
      <c r="A125" s="110"/>
      <c r="B125" s="19" t="s">
        <v>391</v>
      </c>
      <c r="C125" s="11" t="s">
        <v>392</v>
      </c>
      <c r="D125" s="12" t="s">
        <v>522</v>
      </c>
      <c r="E125" s="12" t="s">
        <v>0</v>
      </c>
      <c r="F125" s="14">
        <v>0</v>
      </c>
      <c r="G125" s="14">
        <v>0</v>
      </c>
      <c r="H125" s="12" t="s">
        <v>28</v>
      </c>
      <c r="I125" s="14">
        <v>0</v>
      </c>
      <c r="J125" s="14"/>
      <c r="K125" s="14">
        <v>0</v>
      </c>
      <c r="L125" s="14">
        <v>0</v>
      </c>
      <c r="M125" s="14">
        <v>0</v>
      </c>
      <c r="N125" s="14">
        <v>0</v>
      </c>
      <c r="O125" s="14">
        <f t="shared" ref="O125:O130" si="111">SUM(I125:N125)</f>
        <v>0</v>
      </c>
      <c r="P125" s="14"/>
      <c r="Q125" s="14">
        <v>0</v>
      </c>
      <c r="R125" s="14">
        <v>0</v>
      </c>
      <c r="S125" s="14">
        <v>0</v>
      </c>
      <c r="T125" s="14">
        <v>0</v>
      </c>
      <c r="U125" s="14">
        <v>0</v>
      </c>
      <c r="V125" s="14">
        <f t="shared" si="69"/>
        <v>0</v>
      </c>
      <c r="W125" s="14">
        <v>0</v>
      </c>
      <c r="X125" s="29">
        <f t="shared" si="62"/>
        <v>0</v>
      </c>
      <c r="Y125" s="14">
        <v>1128.7279999999998</v>
      </c>
      <c r="Z125" s="29">
        <f t="shared" si="91"/>
        <v>1128.7279999999998</v>
      </c>
      <c r="AA125" s="13">
        <v>1284</v>
      </c>
      <c r="AB125" s="12" t="s">
        <v>0</v>
      </c>
      <c r="AC125" s="11" t="s">
        <v>11</v>
      </c>
      <c r="AD125" s="11" t="s">
        <v>563</v>
      </c>
      <c r="AE125" s="11" t="s">
        <v>393</v>
      </c>
      <c r="AF125" s="11" t="s">
        <v>97</v>
      </c>
    </row>
    <row r="126" spans="1:33" ht="211.2" customHeight="1" x14ac:dyDescent="0.25">
      <c r="A126" s="110"/>
      <c r="B126" s="20" t="s">
        <v>394</v>
      </c>
      <c r="C126" s="11" t="s">
        <v>12</v>
      </c>
      <c r="D126" s="12" t="s">
        <v>522</v>
      </c>
      <c r="E126" s="12" t="s">
        <v>0</v>
      </c>
      <c r="F126" s="14">
        <v>167.66</v>
      </c>
      <c r="G126" s="14">
        <v>448.8</v>
      </c>
      <c r="H126" s="12" t="s">
        <v>28</v>
      </c>
      <c r="I126" s="14">
        <v>0</v>
      </c>
      <c r="J126" s="14">
        <v>0</v>
      </c>
      <c r="K126" s="14">
        <v>0</v>
      </c>
      <c r="L126" s="14">
        <v>0</v>
      </c>
      <c r="M126" s="14">
        <v>0</v>
      </c>
      <c r="N126" s="14">
        <f>440.376+25</f>
        <v>465.37599999999998</v>
      </c>
      <c r="O126" s="14">
        <f t="shared" ref="O126" si="112">I126+K126+L126+M126+N126</f>
        <v>465.37599999999998</v>
      </c>
      <c r="P126" s="14">
        <f t="shared" ref="P126" si="113">J126+K126+L126+M126+N126</f>
        <v>465.37599999999998</v>
      </c>
      <c r="Q126" s="14">
        <v>114.1</v>
      </c>
      <c r="R126" s="14">
        <v>0</v>
      </c>
      <c r="S126" s="14">
        <v>0</v>
      </c>
      <c r="T126" s="14">
        <v>0</v>
      </c>
      <c r="U126" s="14">
        <v>151.23400000000001</v>
      </c>
      <c r="V126" s="14">
        <f t="shared" si="69"/>
        <v>265.334</v>
      </c>
      <c r="W126" s="14">
        <v>2911.1349999999998</v>
      </c>
      <c r="X126" s="29">
        <f t="shared" si="62"/>
        <v>3641.8449999999998</v>
      </c>
      <c r="Y126" s="14">
        <v>734.41899999999998</v>
      </c>
      <c r="Z126" s="29">
        <f t="shared" si="91"/>
        <v>4992.7240000000002</v>
      </c>
      <c r="AA126" s="13">
        <v>4721.8</v>
      </c>
      <c r="AB126" s="12" t="s">
        <v>0</v>
      </c>
      <c r="AC126" s="11" t="s">
        <v>789</v>
      </c>
      <c r="AD126" s="11" t="s">
        <v>564</v>
      </c>
      <c r="AE126" s="11" t="s">
        <v>393</v>
      </c>
      <c r="AF126" s="11" t="s">
        <v>689</v>
      </c>
      <c r="AG126" s="75"/>
    </row>
    <row r="127" spans="1:33" ht="201.75" customHeight="1" x14ac:dyDescent="0.25">
      <c r="A127" s="110"/>
      <c r="B127" s="20" t="s">
        <v>610</v>
      </c>
      <c r="C127" s="11" t="s">
        <v>611</v>
      </c>
      <c r="D127" s="12" t="s">
        <v>633</v>
      </c>
      <c r="E127" s="12" t="s">
        <v>51</v>
      </c>
      <c r="F127" s="14">
        <v>0</v>
      </c>
      <c r="G127" s="14">
        <v>4.33</v>
      </c>
      <c r="H127" s="12" t="s">
        <v>28</v>
      </c>
      <c r="I127" s="14">
        <v>0</v>
      </c>
      <c r="J127" s="14">
        <v>0</v>
      </c>
      <c r="K127" s="14">
        <v>0</v>
      </c>
      <c r="L127" s="14">
        <v>22.53</v>
      </c>
      <c r="M127" s="14">
        <v>0</v>
      </c>
      <c r="N127" s="14">
        <v>2.4700000000000002</v>
      </c>
      <c r="O127" s="14">
        <f t="shared" ref="O127" si="114">I127+K127+L127+M127+N127</f>
        <v>25</v>
      </c>
      <c r="P127" s="14">
        <f t="shared" ref="P127" si="115">J127+K127+L127+M127+N127</f>
        <v>25</v>
      </c>
      <c r="Q127" s="14">
        <v>0</v>
      </c>
      <c r="R127" s="14">
        <v>0</v>
      </c>
      <c r="S127" s="14">
        <v>395.58</v>
      </c>
      <c r="T127" s="14">
        <v>0</v>
      </c>
      <c r="U127" s="14">
        <v>43.37</v>
      </c>
      <c r="V127" s="14">
        <v>50</v>
      </c>
      <c r="W127" s="14">
        <v>311.56799999999998</v>
      </c>
      <c r="X127" s="29">
        <f t="shared" si="62"/>
        <v>386.56799999999998</v>
      </c>
      <c r="Y127" s="14">
        <v>0</v>
      </c>
      <c r="Z127" s="29">
        <v>0</v>
      </c>
      <c r="AA127" s="13">
        <v>1452.94</v>
      </c>
      <c r="AB127" s="12" t="s">
        <v>0</v>
      </c>
      <c r="AC127" s="11" t="s">
        <v>790</v>
      </c>
      <c r="AD127" s="11" t="s">
        <v>612</v>
      </c>
      <c r="AE127" s="11" t="s">
        <v>393</v>
      </c>
      <c r="AF127" s="11" t="s">
        <v>689</v>
      </c>
      <c r="AG127" s="75"/>
    </row>
    <row r="128" spans="1:33" ht="25.2" hidden="1" customHeight="1" x14ac:dyDescent="0.25">
      <c r="A128" s="110"/>
      <c r="B128" s="103" t="s">
        <v>145</v>
      </c>
      <c r="C128" s="103"/>
      <c r="D128" s="2" t="s">
        <v>144</v>
      </c>
      <c r="E128" s="2" t="s">
        <v>29</v>
      </c>
      <c r="F128" s="31">
        <f>SUM(F129:F130)</f>
        <v>0</v>
      </c>
      <c r="G128" s="31">
        <f>SUM(G129:G130)</f>
        <v>0</v>
      </c>
      <c r="H128" s="2" t="s">
        <v>29</v>
      </c>
      <c r="I128" s="31">
        <f>SUM(I129:I130)</f>
        <v>0</v>
      </c>
      <c r="J128" s="31"/>
      <c r="K128" s="31">
        <f>SUM(K129:K130)</f>
        <v>0</v>
      </c>
      <c r="L128" s="31">
        <f>SUM(L129:L130)</f>
        <v>0</v>
      </c>
      <c r="M128" s="31">
        <f>SUM(M129:M130)</f>
        <v>0</v>
      </c>
      <c r="N128" s="31">
        <f>SUM(N129:N130)</f>
        <v>0</v>
      </c>
      <c r="O128" s="31">
        <f t="shared" si="111"/>
        <v>0</v>
      </c>
      <c r="P128" s="31"/>
      <c r="Q128" s="31">
        <f>SUM(Q129:Q130)</f>
        <v>0</v>
      </c>
      <c r="R128" s="31">
        <f>SUM(R129:R130)</f>
        <v>0</v>
      </c>
      <c r="S128" s="31">
        <f>SUM(S129:S130)</f>
        <v>0</v>
      </c>
      <c r="T128" s="31">
        <f>SUM(T129:T130)</f>
        <v>0</v>
      </c>
      <c r="U128" s="31">
        <f>SUM(U129:U130)</f>
        <v>0</v>
      </c>
      <c r="V128" s="35">
        <f t="shared" si="69"/>
        <v>0</v>
      </c>
      <c r="W128" s="31">
        <f>SUM(W129:W130)</f>
        <v>0</v>
      </c>
      <c r="X128" s="43">
        <f t="shared" si="62"/>
        <v>0</v>
      </c>
      <c r="Y128" s="31">
        <f>SUM(Y129:Y130)</f>
        <v>0</v>
      </c>
      <c r="Z128" s="43">
        <f t="shared" ref="Z128:Z160" si="116">Y128+X128+G128+F128</f>
        <v>0</v>
      </c>
      <c r="AA128" s="55" t="s">
        <v>29</v>
      </c>
      <c r="AB128" s="2" t="s">
        <v>29</v>
      </c>
      <c r="AC128" s="2" t="s">
        <v>29</v>
      </c>
      <c r="AD128" s="2" t="s">
        <v>29</v>
      </c>
      <c r="AE128" s="2" t="s">
        <v>29</v>
      </c>
      <c r="AF128" s="2" t="s">
        <v>29</v>
      </c>
    </row>
    <row r="129" spans="1:32" ht="75.599999999999994" hidden="1" x14ac:dyDescent="0.25">
      <c r="A129" s="110"/>
      <c r="B129" s="19" t="s">
        <v>395</v>
      </c>
      <c r="C129" s="11" t="s">
        <v>396</v>
      </c>
      <c r="D129" s="12" t="s">
        <v>93</v>
      </c>
      <c r="E129" s="12" t="s">
        <v>51</v>
      </c>
      <c r="F129" s="14">
        <v>0</v>
      </c>
      <c r="G129" s="14">
        <v>0</v>
      </c>
      <c r="H129" s="12" t="s">
        <v>184</v>
      </c>
      <c r="I129" s="14">
        <v>0</v>
      </c>
      <c r="J129" s="14"/>
      <c r="K129" s="14">
        <v>0</v>
      </c>
      <c r="L129" s="14">
        <v>0</v>
      </c>
      <c r="M129" s="14">
        <v>0</v>
      </c>
      <c r="N129" s="14">
        <v>0</v>
      </c>
      <c r="O129" s="14">
        <f t="shared" si="111"/>
        <v>0</v>
      </c>
      <c r="P129" s="14"/>
      <c r="Q129" s="14">
        <v>0</v>
      </c>
      <c r="R129" s="14">
        <v>0</v>
      </c>
      <c r="S129" s="14">
        <v>0</v>
      </c>
      <c r="T129" s="14">
        <v>0</v>
      </c>
      <c r="U129" s="14">
        <v>0</v>
      </c>
      <c r="V129" s="14">
        <f t="shared" si="69"/>
        <v>0</v>
      </c>
      <c r="W129" s="14">
        <v>0</v>
      </c>
      <c r="X129" s="29">
        <f t="shared" si="62"/>
        <v>0</v>
      </c>
      <c r="Y129" s="14">
        <v>0</v>
      </c>
      <c r="Z129" s="29">
        <f t="shared" si="116"/>
        <v>0</v>
      </c>
      <c r="AA129" s="13">
        <v>5040</v>
      </c>
      <c r="AB129" s="12" t="s">
        <v>51</v>
      </c>
      <c r="AC129" s="11" t="s">
        <v>397</v>
      </c>
      <c r="AD129" s="11" t="s">
        <v>13</v>
      </c>
      <c r="AE129" s="69" t="s">
        <v>791</v>
      </c>
      <c r="AF129" s="11" t="s">
        <v>607</v>
      </c>
    </row>
    <row r="130" spans="1:32" ht="32.4" hidden="1" x14ac:dyDescent="0.25">
      <c r="A130" s="110"/>
      <c r="B130" s="19" t="s">
        <v>398</v>
      </c>
      <c r="C130" s="11" t="s">
        <v>15</v>
      </c>
      <c r="D130" s="12" t="s">
        <v>523</v>
      </c>
      <c r="E130" s="12" t="s">
        <v>0</v>
      </c>
      <c r="F130" s="14">
        <v>0</v>
      </c>
      <c r="G130" s="14">
        <v>0</v>
      </c>
      <c r="H130" s="12" t="s">
        <v>184</v>
      </c>
      <c r="I130" s="14">
        <v>0</v>
      </c>
      <c r="J130" s="14"/>
      <c r="K130" s="14">
        <v>0</v>
      </c>
      <c r="L130" s="14">
        <v>0</v>
      </c>
      <c r="M130" s="14">
        <v>0</v>
      </c>
      <c r="N130" s="14">
        <v>0</v>
      </c>
      <c r="O130" s="14">
        <f t="shared" si="111"/>
        <v>0</v>
      </c>
      <c r="P130" s="14"/>
      <c r="Q130" s="14">
        <v>0</v>
      </c>
      <c r="R130" s="14">
        <v>0</v>
      </c>
      <c r="S130" s="14">
        <v>0</v>
      </c>
      <c r="T130" s="14">
        <v>0</v>
      </c>
      <c r="U130" s="14">
        <v>0</v>
      </c>
      <c r="V130" s="14">
        <f t="shared" si="69"/>
        <v>0</v>
      </c>
      <c r="W130" s="14">
        <v>0</v>
      </c>
      <c r="X130" s="29">
        <f t="shared" si="62"/>
        <v>0</v>
      </c>
      <c r="Y130" s="14">
        <v>0</v>
      </c>
      <c r="Z130" s="29">
        <f t="shared" si="116"/>
        <v>0</v>
      </c>
      <c r="AA130" s="13">
        <v>480</v>
      </c>
      <c r="AB130" s="12" t="s">
        <v>51</v>
      </c>
      <c r="AC130" s="11" t="s">
        <v>653</v>
      </c>
      <c r="AD130" s="11" t="s">
        <v>14</v>
      </c>
      <c r="AE130" s="11" t="s">
        <v>665</v>
      </c>
      <c r="AF130" s="11" t="s">
        <v>608</v>
      </c>
    </row>
    <row r="131" spans="1:32" ht="25.2" customHeight="1" x14ac:dyDescent="0.25">
      <c r="A131" s="110"/>
      <c r="B131" s="103" t="s">
        <v>147</v>
      </c>
      <c r="C131" s="103"/>
      <c r="D131" s="2" t="s">
        <v>146</v>
      </c>
      <c r="E131" s="2" t="s">
        <v>29</v>
      </c>
      <c r="F131" s="31">
        <f>SUM(F132)</f>
        <v>0</v>
      </c>
      <c r="G131" s="31">
        <f>SUM(G132)</f>
        <v>229.59</v>
      </c>
      <c r="H131" s="2" t="s">
        <v>29</v>
      </c>
      <c r="I131" s="31">
        <f>SUM(I132)</f>
        <v>47.24</v>
      </c>
      <c r="J131" s="31">
        <f t="shared" ref="J131:N131" si="117">SUM(J132)</f>
        <v>316.62099999999998</v>
      </c>
      <c r="K131" s="31">
        <f t="shared" si="117"/>
        <v>0</v>
      </c>
      <c r="L131" s="31">
        <f t="shared" si="117"/>
        <v>0</v>
      </c>
      <c r="M131" s="31">
        <f t="shared" si="117"/>
        <v>0</v>
      </c>
      <c r="N131" s="31">
        <f t="shared" si="117"/>
        <v>0</v>
      </c>
      <c r="O131" s="35">
        <f>I131+K131+L131+M131+N131</f>
        <v>47.24</v>
      </c>
      <c r="P131" s="35">
        <f>J131+K131+L131+M131+N131</f>
        <v>316.62099999999998</v>
      </c>
      <c r="Q131" s="31">
        <f>SUM(Q132)</f>
        <v>0</v>
      </c>
      <c r="R131" s="31">
        <f>SUM(R132)</f>
        <v>0</v>
      </c>
      <c r="S131" s="31">
        <f>SUM(S132)</f>
        <v>0</v>
      </c>
      <c r="T131" s="31">
        <f>SUM(T132)</f>
        <v>0</v>
      </c>
      <c r="U131" s="31">
        <f>SUM(U132)</f>
        <v>0</v>
      </c>
      <c r="V131" s="35">
        <f t="shared" si="69"/>
        <v>0</v>
      </c>
      <c r="W131" s="31">
        <f>SUM(W132)</f>
        <v>0</v>
      </c>
      <c r="X131" s="43">
        <f t="shared" si="62"/>
        <v>47.24</v>
      </c>
      <c r="Y131" s="31">
        <f>SUM(Y132)</f>
        <v>0</v>
      </c>
      <c r="Z131" s="43">
        <f t="shared" si="116"/>
        <v>276.83</v>
      </c>
      <c r="AA131" s="55" t="s">
        <v>29</v>
      </c>
      <c r="AB131" s="2" t="s">
        <v>29</v>
      </c>
      <c r="AC131" s="2" t="s">
        <v>29</v>
      </c>
      <c r="AD131" s="2" t="s">
        <v>29</v>
      </c>
      <c r="AE131" s="2" t="s">
        <v>29</v>
      </c>
      <c r="AF131" s="2" t="s">
        <v>29</v>
      </c>
    </row>
    <row r="132" spans="1:32" ht="147.6" customHeight="1" x14ac:dyDescent="0.25">
      <c r="A132" s="110"/>
      <c r="B132" s="19" t="s">
        <v>399</v>
      </c>
      <c r="C132" s="11" t="s">
        <v>400</v>
      </c>
      <c r="D132" s="12" t="s">
        <v>401</v>
      </c>
      <c r="E132" s="12" t="s">
        <v>51</v>
      </c>
      <c r="F132" s="14">
        <v>0</v>
      </c>
      <c r="G132" s="14">
        <v>229.59</v>
      </c>
      <c r="H132" s="12" t="s">
        <v>28</v>
      </c>
      <c r="I132" s="14">
        <v>47.24</v>
      </c>
      <c r="J132" s="14">
        <v>316.62099999999998</v>
      </c>
      <c r="K132" s="14">
        <v>0</v>
      </c>
      <c r="L132" s="14">
        <v>0</v>
      </c>
      <c r="M132" s="14">
        <v>0</v>
      </c>
      <c r="N132" s="14">
        <v>0</v>
      </c>
      <c r="O132" s="14">
        <f t="shared" ref="O132" si="118">I132+K132+L132+M132+N132</f>
        <v>47.24</v>
      </c>
      <c r="P132" s="14">
        <f t="shared" ref="P132" si="119">J132+K132+L132+M132+N132</f>
        <v>316.62099999999998</v>
      </c>
      <c r="Q132" s="14">
        <v>0</v>
      </c>
      <c r="R132" s="14">
        <v>0</v>
      </c>
      <c r="S132" s="14">
        <v>0</v>
      </c>
      <c r="T132" s="14">
        <v>0</v>
      </c>
      <c r="U132" s="14">
        <v>0</v>
      </c>
      <c r="V132" s="14">
        <f t="shared" si="69"/>
        <v>0</v>
      </c>
      <c r="W132" s="14">
        <v>0</v>
      </c>
      <c r="X132" s="29">
        <f t="shared" si="62"/>
        <v>47.24</v>
      </c>
      <c r="Y132" s="14">
        <v>0</v>
      </c>
      <c r="Z132" s="29">
        <f t="shared" si="116"/>
        <v>276.83</v>
      </c>
      <c r="AA132" s="13">
        <v>360</v>
      </c>
      <c r="AB132" s="12" t="s">
        <v>59</v>
      </c>
      <c r="AC132" s="11" t="s">
        <v>792</v>
      </c>
      <c r="AD132" s="11" t="s">
        <v>29</v>
      </c>
      <c r="AE132" s="11" t="s">
        <v>402</v>
      </c>
      <c r="AF132" s="11" t="s">
        <v>706</v>
      </c>
    </row>
    <row r="133" spans="1:32" ht="175.95" hidden="1" customHeight="1" x14ac:dyDescent="0.25">
      <c r="A133" s="110"/>
      <c r="B133" s="19" t="s">
        <v>830</v>
      </c>
      <c r="C133" s="28" t="s">
        <v>833</v>
      </c>
      <c r="D133" s="51" t="s">
        <v>831</v>
      </c>
      <c r="E133" s="51" t="s">
        <v>51</v>
      </c>
      <c r="F133" s="52">
        <v>0</v>
      </c>
      <c r="G133" s="52">
        <v>0</v>
      </c>
      <c r="H133" s="51" t="s">
        <v>28</v>
      </c>
      <c r="I133" s="52">
        <v>0</v>
      </c>
      <c r="J133" s="52">
        <v>0</v>
      </c>
      <c r="K133" s="52">
        <v>0</v>
      </c>
      <c r="L133" s="52">
        <v>168.744</v>
      </c>
      <c r="M133" s="52">
        <v>0</v>
      </c>
      <c r="N133" s="52">
        <v>0</v>
      </c>
      <c r="O133" s="52">
        <f t="shared" ref="O133" si="120">I133+K133+L133+M133+N133</f>
        <v>168.744</v>
      </c>
      <c r="P133" s="52">
        <f t="shared" ref="P133" si="121">J133+K133+L133+M133+N133</f>
        <v>168.744</v>
      </c>
      <c r="Q133" s="52">
        <v>0</v>
      </c>
      <c r="R133" s="52">
        <v>0</v>
      </c>
      <c r="S133" s="52">
        <v>168.744</v>
      </c>
      <c r="T133" s="52">
        <v>0</v>
      </c>
      <c r="U133" s="52">
        <v>0</v>
      </c>
      <c r="V133" s="52">
        <f t="shared" ref="V133" si="122">SUM(Q133:U133)</f>
        <v>168.744</v>
      </c>
      <c r="W133" s="52">
        <v>168.745</v>
      </c>
      <c r="X133" s="70">
        <f t="shared" ref="X133" si="123">O133+V133+W133</f>
        <v>506.233</v>
      </c>
      <c r="Y133" s="52">
        <v>0</v>
      </c>
      <c r="Z133" s="70">
        <f t="shared" ref="Z133" si="124">Y133+X133+G133+F133</f>
        <v>506.233</v>
      </c>
      <c r="AA133" s="73">
        <v>506.233</v>
      </c>
      <c r="AB133" s="51" t="s">
        <v>0</v>
      </c>
      <c r="AC133" s="28" t="s">
        <v>835</v>
      </c>
      <c r="AD133" s="28" t="s">
        <v>836</v>
      </c>
      <c r="AE133" s="28" t="s">
        <v>834</v>
      </c>
      <c r="AF133" s="28" t="s">
        <v>832</v>
      </c>
    </row>
    <row r="134" spans="1:32" ht="25.2" customHeight="1" x14ac:dyDescent="0.25">
      <c r="A134" s="110"/>
      <c r="B134" s="103" t="s">
        <v>149</v>
      </c>
      <c r="C134" s="103"/>
      <c r="D134" s="2" t="s">
        <v>148</v>
      </c>
      <c r="E134" s="2" t="s">
        <v>29</v>
      </c>
      <c r="F134" s="31">
        <f>SUM(F135:F138)</f>
        <v>0</v>
      </c>
      <c r="G134" s="31">
        <f>SUM(G135:G138)</f>
        <v>110.57</v>
      </c>
      <c r="H134" s="2" t="s">
        <v>29</v>
      </c>
      <c r="I134" s="31">
        <f>SUM(I135:I138)</f>
        <v>61.280999999999999</v>
      </c>
      <c r="J134" s="31">
        <f t="shared" ref="J134:N134" si="125">SUM(J135:J138)</f>
        <v>190.59700000000001</v>
      </c>
      <c r="K134" s="31">
        <f t="shared" si="125"/>
        <v>0</v>
      </c>
      <c r="L134" s="31">
        <f t="shared" si="125"/>
        <v>0</v>
      </c>
      <c r="M134" s="31">
        <f t="shared" si="125"/>
        <v>0</v>
      </c>
      <c r="N134" s="31">
        <f t="shared" si="125"/>
        <v>0</v>
      </c>
      <c r="O134" s="35">
        <f>I134+K134+L134+M134+N134</f>
        <v>61.280999999999999</v>
      </c>
      <c r="P134" s="35">
        <f>J134+K134+L134+M134+N134</f>
        <v>190.59700000000001</v>
      </c>
      <c r="Q134" s="31">
        <f>SUM(Q135:Q138)</f>
        <v>0</v>
      </c>
      <c r="R134" s="31">
        <f>SUM(R135:R138)</f>
        <v>0</v>
      </c>
      <c r="S134" s="31">
        <f>SUM(S135:S138)</f>
        <v>0</v>
      </c>
      <c r="T134" s="31">
        <f>SUM(T135:T138)</f>
        <v>0</v>
      </c>
      <c r="U134" s="31">
        <f>SUM(U135:U138)</f>
        <v>0</v>
      </c>
      <c r="V134" s="35">
        <f t="shared" si="69"/>
        <v>0</v>
      </c>
      <c r="W134" s="31">
        <f>SUM(W135:W138)</f>
        <v>0</v>
      </c>
      <c r="X134" s="43">
        <f t="shared" si="62"/>
        <v>61.280999999999999</v>
      </c>
      <c r="Y134" s="31">
        <f>SUM(Y135:Y138)</f>
        <v>0</v>
      </c>
      <c r="Z134" s="43">
        <f t="shared" si="116"/>
        <v>171.851</v>
      </c>
      <c r="AA134" s="55" t="s">
        <v>29</v>
      </c>
      <c r="AB134" s="2" t="s">
        <v>29</v>
      </c>
      <c r="AC134" s="2" t="s">
        <v>29</v>
      </c>
      <c r="AD134" s="2" t="s">
        <v>29</v>
      </c>
      <c r="AE134" s="2" t="s">
        <v>29</v>
      </c>
      <c r="AF134" s="2" t="s">
        <v>29</v>
      </c>
    </row>
    <row r="135" spans="1:32" ht="75.599999999999994" x14ac:dyDescent="0.25">
      <c r="A135" s="110"/>
      <c r="B135" s="19" t="s">
        <v>403</v>
      </c>
      <c r="C135" s="11" t="s">
        <v>404</v>
      </c>
      <c r="D135" s="12" t="s">
        <v>405</v>
      </c>
      <c r="E135" s="12" t="s">
        <v>0</v>
      </c>
      <c r="F135" s="14">
        <v>0</v>
      </c>
      <c r="G135" s="14">
        <v>110.57</v>
      </c>
      <c r="H135" s="12" t="s">
        <v>28</v>
      </c>
      <c r="I135" s="14">
        <v>61.280999999999999</v>
      </c>
      <c r="J135" s="14">
        <v>190.59700000000001</v>
      </c>
      <c r="K135" s="14">
        <v>0</v>
      </c>
      <c r="L135" s="14">
        <v>0</v>
      </c>
      <c r="M135" s="14">
        <v>0</v>
      </c>
      <c r="N135" s="14">
        <v>0</v>
      </c>
      <c r="O135" s="14">
        <f t="shared" ref="O135" si="126">I135+K135+L135+M135+N135</f>
        <v>61.280999999999999</v>
      </c>
      <c r="P135" s="14">
        <f t="shared" ref="P135" si="127">J135+K135+L135+M135+N135</f>
        <v>190.59700000000001</v>
      </c>
      <c r="Q135" s="14">
        <v>0</v>
      </c>
      <c r="R135" s="14">
        <v>0</v>
      </c>
      <c r="S135" s="14">
        <v>0</v>
      </c>
      <c r="T135" s="14">
        <v>0</v>
      </c>
      <c r="U135" s="14">
        <v>0</v>
      </c>
      <c r="V135" s="14">
        <f t="shared" si="69"/>
        <v>0</v>
      </c>
      <c r="W135" s="14">
        <v>0</v>
      </c>
      <c r="X135" s="29">
        <f t="shared" si="62"/>
        <v>61.280999999999999</v>
      </c>
      <c r="Y135" s="14">
        <v>0</v>
      </c>
      <c r="Z135" s="29">
        <f t="shared" si="116"/>
        <v>171.851</v>
      </c>
      <c r="AA135" s="13">
        <v>600</v>
      </c>
      <c r="AB135" s="12" t="s">
        <v>51</v>
      </c>
      <c r="AC135" s="11" t="s">
        <v>843</v>
      </c>
      <c r="AD135" s="11" t="s">
        <v>29</v>
      </c>
      <c r="AE135" s="11" t="s">
        <v>793</v>
      </c>
      <c r="AF135" s="11" t="s">
        <v>794</v>
      </c>
    </row>
    <row r="136" spans="1:32" ht="32.4" hidden="1" x14ac:dyDescent="0.25">
      <c r="A136" s="110"/>
      <c r="B136" s="19" t="s">
        <v>406</v>
      </c>
      <c r="C136" s="11" t="s">
        <v>16</v>
      </c>
      <c r="D136" s="12" t="s">
        <v>405</v>
      </c>
      <c r="E136" s="12" t="s">
        <v>51</v>
      </c>
      <c r="F136" s="14">
        <v>0</v>
      </c>
      <c r="G136" s="14">
        <v>0</v>
      </c>
      <c r="H136" s="12" t="s">
        <v>207</v>
      </c>
      <c r="I136" s="14">
        <v>0</v>
      </c>
      <c r="J136" s="14"/>
      <c r="K136" s="14">
        <v>0</v>
      </c>
      <c r="L136" s="14">
        <v>0</v>
      </c>
      <c r="M136" s="14">
        <v>0</v>
      </c>
      <c r="N136" s="14">
        <v>0</v>
      </c>
      <c r="O136" s="14">
        <f t="shared" ref="O136:O176" si="128">SUM(I136:N136)</f>
        <v>0</v>
      </c>
      <c r="P136" s="14"/>
      <c r="Q136" s="14">
        <v>0</v>
      </c>
      <c r="R136" s="14">
        <v>0</v>
      </c>
      <c r="S136" s="14">
        <v>0</v>
      </c>
      <c r="T136" s="14">
        <v>0</v>
      </c>
      <c r="U136" s="14">
        <v>0</v>
      </c>
      <c r="V136" s="14">
        <f t="shared" si="69"/>
        <v>0</v>
      </c>
      <c r="W136" s="14">
        <v>0</v>
      </c>
      <c r="X136" s="29">
        <f t="shared" si="62"/>
        <v>0</v>
      </c>
      <c r="Y136" s="14">
        <v>0</v>
      </c>
      <c r="Z136" s="29">
        <f t="shared" si="116"/>
        <v>0</v>
      </c>
      <c r="AA136" s="13">
        <v>720</v>
      </c>
      <c r="AB136" s="12" t="s">
        <v>51</v>
      </c>
      <c r="AC136" s="11" t="s">
        <v>407</v>
      </c>
      <c r="AD136" s="11" t="s">
        <v>408</v>
      </c>
      <c r="AE136" s="11" t="s">
        <v>96</v>
      </c>
      <c r="AF136" s="11" t="s">
        <v>376</v>
      </c>
    </row>
    <row r="137" spans="1:32" ht="21.6" hidden="1" x14ac:dyDescent="0.25">
      <c r="A137" s="110"/>
      <c r="B137" s="19" t="s">
        <v>409</v>
      </c>
      <c r="C137" s="11" t="s">
        <v>42</v>
      </c>
      <c r="D137" s="12" t="s">
        <v>405</v>
      </c>
      <c r="E137" s="12" t="s">
        <v>51</v>
      </c>
      <c r="F137" s="14">
        <v>0</v>
      </c>
      <c r="G137" s="14">
        <v>0</v>
      </c>
      <c r="H137" s="12" t="s">
        <v>207</v>
      </c>
      <c r="I137" s="14">
        <v>0</v>
      </c>
      <c r="J137" s="14"/>
      <c r="K137" s="14">
        <v>0</v>
      </c>
      <c r="L137" s="14">
        <v>0</v>
      </c>
      <c r="M137" s="14">
        <v>0</v>
      </c>
      <c r="N137" s="14">
        <v>0</v>
      </c>
      <c r="O137" s="14">
        <f t="shared" si="128"/>
        <v>0</v>
      </c>
      <c r="P137" s="14"/>
      <c r="Q137" s="14">
        <v>0</v>
      </c>
      <c r="R137" s="14">
        <v>0</v>
      </c>
      <c r="S137" s="14">
        <v>0</v>
      </c>
      <c r="T137" s="14">
        <v>0</v>
      </c>
      <c r="U137" s="14">
        <v>0</v>
      </c>
      <c r="V137" s="14">
        <f t="shared" si="69"/>
        <v>0</v>
      </c>
      <c r="W137" s="14">
        <v>0</v>
      </c>
      <c r="X137" s="29">
        <f t="shared" si="62"/>
        <v>0</v>
      </c>
      <c r="Y137" s="14">
        <v>0</v>
      </c>
      <c r="Z137" s="29">
        <f t="shared" si="116"/>
        <v>0</v>
      </c>
      <c r="AA137" s="13">
        <v>720</v>
      </c>
      <c r="AB137" s="12" t="s">
        <v>51</v>
      </c>
      <c r="AC137" s="11" t="s">
        <v>43</v>
      </c>
      <c r="AD137" s="11" t="s">
        <v>408</v>
      </c>
      <c r="AE137" s="11" t="s">
        <v>96</v>
      </c>
      <c r="AF137" s="11" t="s">
        <v>376</v>
      </c>
    </row>
    <row r="138" spans="1:32" ht="43.2" x14ac:dyDescent="0.25">
      <c r="A138" s="110"/>
      <c r="B138" s="19" t="s">
        <v>410</v>
      </c>
      <c r="C138" s="11" t="s">
        <v>17</v>
      </c>
      <c r="D138" s="12" t="s">
        <v>405</v>
      </c>
      <c r="E138" s="12" t="s">
        <v>0</v>
      </c>
      <c r="F138" s="14">
        <v>0</v>
      </c>
      <c r="G138" s="14">
        <v>0</v>
      </c>
      <c r="H138" s="12" t="s">
        <v>184</v>
      </c>
      <c r="I138" s="14">
        <v>0</v>
      </c>
      <c r="J138" s="14">
        <v>0</v>
      </c>
      <c r="K138" s="14">
        <v>0</v>
      </c>
      <c r="L138" s="14">
        <v>0</v>
      </c>
      <c r="M138" s="14">
        <v>0</v>
      </c>
      <c r="N138" s="14">
        <v>0</v>
      </c>
      <c r="O138" s="14">
        <f t="shared" ref="O138" si="129">I138+K138+L138+M138+N138</f>
        <v>0</v>
      </c>
      <c r="P138" s="14">
        <f t="shared" ref="P138" si="130">J138+K138+L138+M138+N138</f>
        <v>0</v>
      </c>
      <c r="Q138" s="14">
        <v>0</v>
      </c>
      <c r="R138" s="14">
        <v>0</v>
      </c>
      <c r="S138" s="14">
        <v>0</v>
      </c>
      <c r="T138" s="14">
        <v>0</v>
      </c>
      <c r="U138" s="14">
        <v>0</v>
      </c>
      <c r="V138" s="14">
        <f t="shared" si="69"/>
        <v>0</v>
      </c>
      <c r="W138" s="14">
        <v>0</v>
      </c>
      <c r="X138" s="29">
        <f t="shared" si="62"/>
        <v>0</v>
      </c>
      <c r="Y138" s="14">
        <v>0</v>
      </c>
      <c r="Z138" s="29">
        <f t="shared" si="116"/>
        <v>0</v>
      </c>
      <c r="AA138" s="13">
        <v>5126.6899999999996</v>
      </c>
      <c r="AB138" s="12" t="s">
        <v>0</v>
      </c>
      <c r="AC138" s="11" t="s">
        <v>18</v>
      </c>
      <c r="AD138" s="11" t="s">
        <v>795</v>
      </c>
      <c r="AE138" s="11" t="s">
        <v>30</v>
      </c>
      <c r="AF138" s="11" t="s">
        <v>663</v>
      </c>
    </row>
    <row r="139" spans="1:32" ht="25.2" customHeight="1" x14ac:dyDescent="0.25">
      <c r="A139" s="108"/>
      <c r="B139" s="112" t="s">
        <v>151</v>
      </c>
      <c r="C139" s="112"/>
      <c r="D139" s="4" t="s">
        <v>150</v>
      </c>
      <c r="E139" s="4" t="s">
        <v>29</v>
      </c>
      <c r="F139" s="40">
        <f>F140</f>
        <v>1495.9099999999999</v>
      </c>
      <c r="G139" s="40">
        <f>G140</f>
        <v>10844.99</v>
      </c>
      <c r="H139" s="4" t="s">
        <v>29</v>
      </c>
      <c r="I139" s="40">
        <f>I140</f>
        <v>1451.9939999999999</v>
      </c>
      <c r="J139" s="40">
        <f t="shared" ref="J139:N139" si="131">J140</f>
        <v>1650.7259999999999</v>
      </c>
      <c r="K139" s="40">
        <f t="shared" si="131"/>
        <v>4682.3559999999998</v>
      </c>
      <c r="L139" s="40">
        <f t="shared" si="131"/>
        <v>5.4249999999999998</v>
      </c>
      <c r="M139" s="40">
        <f t="shared" si="131"/>
        <v>762.13499999999999</v>
      </c>
      <c r="N139" s="40">
        <f t="shared" si="131"/>
        <v>492.8</v>
      </c>
      <c r="O139" s="36">
        <f>I139+K139+L139+M139+N139</f>
        <v>7394.71</v>
      </c>
      <c r="P139" s="36">
        <f>J139+K139+L139+M139+N139</f>
        <v>7593.442</v>
      </c>
      <c r="Q139" s="40">
        <f>Q140</f>
        <v>611.4</v>
      </c>
      <c r="R139" s="40">
        <f>R140</f>
        <v>0</v>
      </c>
      <c r="S139" s="40">
        <f>S140</f>
        <v>45.944000000000003</v>
      </c>
      <c r="T139" s="40">
        <f>T140</f>
        <v>0</v>
      </c>
      <c r="U139" s="40">
        <f>U140</f>
        <v>0</v>
      </c>
      <c r="V139" s="36">
        <f t="shared" si="69"/>
        <v>657.34399999999994</v>
      </c>
      <c r="W139" s="40">
        <f>W140</f>
        <v>849.05899999999986</v>
      </c>
      <c r="X139" s="46">
        <f t="shared" si="62"/>
        <v>8901.1129999999994</v>
      </c>
      <c r="Y139" s="40">
        <f>Y140</f>
        <v>1142</v>
      </c>
      <c r="Z139" s="46">
        <f t="shared" si="116"/>
        <v>22384.012999999999</v>
      </c>
      <c r="AA139" s="58" t="s">
        <v>29</v>
      </c>
      <c r="AB139" s="4" t="s">
        <v>29</v>
      </c>
      <c r="AC139" s="4" t="s">
        <v>29</v>
      </c>
      <c r="AD139" s="4" t="s">
        <v>29</v>
      </c>
      <c r="AE139" s="4" t="s">
        <v>29</v>
      </c>
      <c r="AF139" s="4" t="s">
        <v>29</v>
      </c>
    </row>
    <row r="140" spans="1:32" ht="25.2" customHeight="1" x14ac:dyDescent="0.25">
      <c r="A140" s="108"/>
      <c r="B140" s="103" t="s">
        <v>153</v>
      </c>
      <c r="C140" s="103"/>
      <c r="D140" s="2" t="s">
        <v>152</v>
      </c>
      <c r="E140" s="2" t="s">
        <v>29</v>
      </c>
      <c r="F140" s="31">
        <f>SUM(F141:F163)</f>
        <v>1495.9099999999999</v>
      </c>
      <c r="G140" s="31">
        <f>SUM(G141:G163)</f>
        <v>10844.99</v>
      </c>
      <c r="H140" s="2" t="s">
        <v>29</v>
      </c>
      <c r="I140" s="31">
        <f>SUM(I141:I163)</f>
        <v>1451.9939999999999</v>
      </c>
      <c r="J140" s="31">
        <f t="shared" ref="J140:N140" si="132">SUM(J141:J163)</f>
        <v>1650.7259999999999</v>
      </c>
      <c r="K140" s="31">
        <f t="shared" si="132"/>
        <v>4682.3559999999998</v>
      </c>
      <c r="L140" s="31">
        <f t="shared" si="132"/>
        <v>5.4249999999999998</v>
      </c>
      <c r="M140" s="31">
        <f t="shared" si="132"/>
        <v>762.13499999999999</v>
      </c>
      <c r="N140" s="31">
        <f t="shared" si="132"/>
        <v>492.8</v>
      </c>
      <c r="O140" s="35">
        <f>I140+K140+L140+M140+N140</f>
        <v>7394.71</v>
      </c>
      <c r="P140" s="35">
        <f>J140+K140+L140+M140+N140</f>
        <v>7593.442</v>
      </c>
      <c r="Q140" s="31">
        <f>SUM(Q141:Q163)</f>
        <v>611.4</v>
      </c>
      <c r="R140" s="31">
        <f>SUM(R141:R163)</f>
        <v>0</v>
      </c>
      <c r="S140" s="31">
        <f>SUM(S141:S163)</f>
        <v>45.944000000000003</v>
      </c>
      <c r="T140" s="31">
        <f>SUM(T141:T163)</f>
        <v>0</v>
      </c>
      <c r="U140" s="31">
        <f>SUM(U141:U163)</f>
        <v>0</v>
      </c>
      <c r="V140" s="35">
        <f t="shared" si="69"/>
        <v>657.34399999999994</v>
      </c>
      <c r="W140" s="31">
        <f>SUM(W141:W163)</f>
        <v>849.05899999999986</v>
      </c>
      <c r="X140" s="43">
        <f t="shared" si="62"/>
        <v>8901.1129999999994</v>
      </c>
      <c r="Y140" s="31">
        <f>SUM(Y141:Y163)</f>
        <v>1142</v>
      </c>
      <c r="Z140" s="43">
        <f t="shared" si="116"/>
        <v>22384.012999999999</v>
      </c>
      <c r="AA140" s="55" t="s">
        <v>29</v>
      </c>
      <c r="AB140" s="2" t="s">
        <v>29</v>
      </c>
      <c r="AC140" s="2" t="s">
        <v>29</v>
      </c>
      <c r="AD140" s="2" t="s">
        <v>29</v>
      </c>
      <c r="AE140" s="2" t="s">
        <v>29</v>
      </c>
      <c r="AF140" s="2" t="s">
        <v>29</v>
      </c>
    </row>
    <row r="141" spans="1:32" ht="181.5" customHeight="1" x14ac:dyDescent="0.25">
      <c r="A141" s="108"/>
      <c r="B141" s="21" t="s">
        <v>411</v>
      </c>
      <c r="C141" s="11" t="s">
        <v>19</v>
      </c>
      <c r="D141" s="12" t="s">
        <v>48</v>
      </c>
      <c r="E141" s="12" t="s">
        <v>0</v>
      </c>
      <c r="F141" s="14">
        <v>0</v>
      </c>
      <c r="G141" s="14">
        <v>110.46</v>
      </c>
      <c r="H141" s="12" t="s">
        <v>28</v>
      </c>
      <c r="I141" s="14">
        <v>84.828000000000003</v>
      </c>
      <c r="J141" s="14">
        <v>84.828000000000003</v>
      </c>
      <c r="K141" s="14">
        <v>632.01300000000003</v>
      </c>
      <c r="L141" s="14">
        <v>0</v>
      </c>
      <c r="M141" s="14">
        <v>30.311</v>
      </c>
      <c r="N141" s="14">
        <v>0</v>
      </c>
      <c r="O141" s="14">
        <f t="shared" ref="O141" si="133">I141+K141+L141+M141+N141</f>
        <v>747.15200000000004</v>
      </c>
      <c r="P141" s="14">
        <f t="shared" ref="P141" si="134">J141+K141+L141+M141+N141</f>
        <v>747.15200000000004</v>
      </c>
      <c r="Q141" s="14">
        <v>0</v>
      </c>
      <c r="R141" s="14">
        <v>0</v>
      </c>
      <c r="S141" s="14">
        <v>0</v>
      </c>
      <c r="T141" s="14">
        <v>0</v>
      </c>
      <c r="U141" s="14">
        <v>0</v>
      </c>
      <c r="V141" s="14">
        <f t="shared" si="69"/>
        <v>0</v>
      </c>
      <c r="W141" s="14">
        <v>0</v>
      </c>
      <c r="X141" s="29">
        <f t="shared" si="62"/>
        <v>747.15200000000004</v>
      </c>
      <c r="Y141" s="14">
        <v>0</v>
      </c>
      <c r="Z141" s="29">
        <f t="shared" si="116"/>
        <v>857.61200000000008</v>
      </c>
      <c r="AA141" s="13">
        <f t="shared" ref="AA141:AA147" si="135">Z141</f>
        <v>857.61200000000008</v>
      </c>
      <c r="AB141" s="12" t="s">
        <v>59</v>
      </c>
      <c r="AC141" s="11" t="s">
        <v>796</v>
      </c>
      <c r="AD141" s="11" t="s">
        <v>20</v>
      </c>
      <c r="AE141" s="11" t="s">
        <v>640</v>
      </c>
      <c r="AF141" s="11" t="s">
        <v>821</v>
      </c>
    </row>
    <row r="142" spans="1:32" ht="140.4" x14ac:dyDescent="0.25">
      <c r="A142" s="108"/>
      <c r="B142" s="21" t="s">
        <v>412</v>
      </c>
      <c r="C142" s="11" t="s">
        <v>413</v>
      </c>
      <c r="D142" s="12" t="s">
        <v>414</v>
      </c>
      <c r="E142" s="12" t="s">
        <v>0</v>
      </c>
      <c r="F142" s="14">
        <v>0</v>
      </c>
      <c r="G142" s="14">
        <v>418.88</v>
      </c>
      <c r="H142" s="12" t="s">
        <v>28</v>
      </c>
      <c r="I142" s="14">
        <v>184.76599999999999</v>
      </c>
      <c r="J142" s="14">
        <v>184.76599999999999</v>
      </c>
      <c r="K142" s="14">
        <v>59.44</v>
      </c>
      <c r="L142" s="14">
        <v>0</v>
      </c>
      <c r="M142" s="14">
        <v>30.492000000000001</v>
      </c>
      <c r="N142" s="14">
        <v>0</v>
      </c>
      <c r="O142" s="14">
        <f t="shared" ref="O142" si="136">I142+K142+L142+M142+N142</f>
        <v>274.69799999999998</v>
      </c>
      <c r="P142" s="14">
        <f t="shared" ref="P142" si="137">J142+K142+L142+M142+N142</f>
        <v>274.69799999999998</v>
      </c>
      <c r="Q142" s="14">
        <v>0</v>
      </c>
      <c r="R142" s="14">
        <v>0</v>
      </c>
      <c r="S142" s="14">
        <v>0</v>
      </c>
      <c r="T142" s="14">
        <v>0</v>
      </c>
      <c r="U142" s="14">
        <v>0</v>
      </c>
      <c r="V142" s="14">
        <f t="shared" si="69"/>
        <v>0</v>
      </c>
      <c r="W142" s="14">
        <v>0</v>
      </c>
      <c r="X142" s="29">
        <f t="shared" si="62"/>
        <v>274.69799999999998</v>
      </c>
      <c r="Y142" s="14">
        <v>0</v>
      </c>
      <c r="Z142" s="29">
        <f t="shared" si="116"/>
        <v>693.57799999999997</v>
      </c>
      <c r="AA142" s="13">
        <f t="shared" si="135"/>
        <v>693.57799999999997</v>
      </c>
      <c r="AB142" s="12" t="s">
        <v>51</v>
      </c>
      <c r="AC142" s="11" t="s">
        <v>797</v>
      </c>
      <c r="AD142" s="11" t="s">
        <v>29</v>
      </c>
      <c r="AE142" s="11" t="s">
        <v>640</v>
      </c>
      <c r="AF142" s="11" t="s">
        <v>29</v>
      </c>
    </row>
    <row r="143" spans="1:32" ht="54" customHeight="1" x14ac:dyDescent="0.25">
      <c r="A143" s="108"/>
      <c r="B143" s="21" t="s">
        <v>415</v>
      </c>
      <c r="C143" s="11" t="s">
        <v>416</v>
      </c>
      <c r="D143" s="12" t="s">
        <v>417</v>
      </c>
      <c r="E143" s="12" t="s">
        <v>0</v>
      </c>
      <c r="F143" s="14">
        <v>0</v>
      </c>
      <c r="G143" s="14">
        <v>414.42</v>
      </c>
      <c r="H143" s="12" t="s">
        <v>28</v>
      </c>
      <c r="I143" s="14">
        <v>0</v>
      </c>
      <c r="J143" s="14">
        <v>0</v>
      </c>
      <c r="K143" s="14">
        <v>0</v>
      </c>
      <c r="L143" s="14">
        <v>0</v>
      </c>
      <c r="M143" s="14">
        <v>0</v>
      </c>
      <c r="N143" s="14">
        <v>0</v>
      </c>
      <c r="O143" s="14">
        <f t="shared" ref="O143:O145" si="138">I143+K143+L143+M143+N143</f>
        <v>0</v>
      </c>
      <c r="P143" s="14">
        <f t="shared" ref="P143:P145" si="139">J143+K143+L143+M143+N143</f>
        <v>0</v>
      </c>
      <c r="Q143" s="14">
        <v>0</v>
      </c>
      <c r="R143" s="14">
        <v>0</v>
      </c>
      <c r="S143" s="14">
        <v>0</v>
      </c>
      <c r="T143" s="14">
        <v>0</v>
      </c>
      <c r="U143" s="14">
        <v>0</v>
      </c>
      <c r="V143" s="14">
        <f t="shared" si="69"/>
        <v>0</v>
      </c>
      <c r="W143" s="14">
        <v>0</v>
      </c>
      <c r="X143" s="29">
        <f t="shared" si="62"/>
        <v>0</v>
      </c>
      <c r="Y143" s="14">
        <v>0</v>
      </c>
      <c r="Z143" s="29">
        <f t="shared" si="116"/>
        <v>414.42</v>
      </c>
      <c r="AA143" s="13">
        <f t="shared" si="135"/>
        <v>414.42</v>
      </c>
      <c r="AB143" s="12" t="s">
        <v>51</v>
      </c>
      <c r="AC143" s="11" t="s">
        <v>798</v>
      </c>
      <c r="AD143" s="11" t="s">
        <v>418</v>
      </c>
      <c r="AE143" s="11" t="s">
        <v>99</v>
      </c>
      <c r="AF143" s="11" t="s">
        <v>29</v>
      </c>
    </row>
    <row r="144" spans="1:32" ht="96" customHeight="1" x14ac:dyDescent="0.25">
      <c r="A144" s="108"/>
      <c r="B144" s="21" t="s">
        <v>419</v>
      </c>
      <c r="C144" s="11" t="s">
        <v>420</v>
      </c>
      <c r="D144" s="12" t="s">
        <v>421</v>
      </c>
      <c r="E144" s="12" t="s">
        <v>0</v>
      </c>
      <c r="F144" s="14">
        <v>0</v>
      </c>
      <c r="G144" s="14">
        <v>2306.94</v>
      </c>
      <c r="H144" s="12" t="s">
        <v>28</v>
      </c>
      <c r="I144" s="14">
        <v>182.864</v>
      </c>
      <c r="J144" s="14">
        <v>182.864</v>
      </c>
      <c r="K144" s="14">
        <v>629.84400000000005</v>
      </c>
      <c r="L144" s="14">
        <v>0</v>
      </c>
      <c r="M144" s="14">
        <v>181.13200000000001</v>
      </c>
      <c r="N144" s="14">
        <v>0</v>
      </c>
      <c r="O144" s="14">
        <f t="shared" si="138"/>
        <v>993.84000000000015</v>
      </c>
      <c r="P144" s="14">
        <f t="shared" si="139"/>
        <v>993.84000000000015</v>
      </c>
      <c r="Q144" s="14">
        <v>0</v>
      </c>
      <c r="R144" s="14">
        <v>0</v>
      </c>
      <c r="S144" s="14">
        <v>0</v>
      </c>
      <c r="T144" s="14">
        <v>0</v>
      </c>
      <c r="U144" s="14">
        <v>0</v>
      </c>
      <c r="V144" s="14">
        <f t="shared" si="69"/>
        <v>0</v>
      </c>
      <c r="W144" s="14">
        <v>0</v>
      </c>
      <c r="X144" s="29">
        <f t="shared" si="62"/>
        <v>993.84000000000015</v>
      </c>
      <c r="Y144" s="14">
        <v>0</v>
      </c>
      <c r="Z144" s="29">
        <f t="shared" si="116"/>
        <v>3300.78</v>
      </c>
      <c r="AA144" s="13">
        <v>3200.4</v>
      </c>
      <c r="AB144" s="12" t="s">
        <v>51</v>
      </c>
      <c r="AC144" s="11" t="s">
        <v>799</v>
      </c>
      <c r="AD144" s="11" t="s">
        <v>29</v>
      </c>
      <c r="AE144" s="11" t="s">
        <v>99</v>
      </c>
      <c r="AF144" s="11" t="s">
        <v>29</v>
      </c>
    </row>
    <row r="145" spans="1:32" ht="21.6" x14ac:dyDescent="0.25">
      <c r="A145" s="108"/>
      <c r="B145" s="21" t="s">
        <v>422</v>
      </c>
      <c r="C145" s="11" t="s">
        <v>423</v>
      </c>
      <c r="D145" s="12" t="s">
        <v>421</v>
      </c>
      <c r="E145" s="12" t="s">
        <v>0</v>
      </c>
      <c r="F145" s="14">
        <v>0</v>
      </c>
      <c r="G145" s="14">
        <v>597.63</v>
      </c>
      <c r="H145" s="12" t="s">
        <v>28</v>
      </c>
      <c r="I145" s="14">
        <v>28.36</v>
      </c>
      <c r="J145" s="14">
        <v>0</v>
      </c>
      <c r="K145" s="14">
        <v>0</v>
      </c>
      <c r="L145" s="14">
        <v>0</v>
      </c>
      <c r="M145" s="14">
        <v>0</v>
      </c>
      <c r="N145" s="14">
        <v>0</v>
      </c>
      <c r="O145" s="14">
        <f t="shared" si="138"/>
        <v>28.36</v>
      </c>
      <c r="P145" s="14">
        <f t="shared" si="139"/>
        <v>0</v>
      </c>
      <c r="Q145" s="14">
        <v>0</v>
      </c>
      <c r="R145" s="14">
        <v>0</v>
      </c>
      <c r="S145" s="14">
        <v>0</v>
      </c>
      <c r="T145" s="14">
        <v>0</v>
      </c>
      <c r="U145" s="14">
        <v>0</v>
      </c>
      <c r="V145" s="14">
        <f t="shared" si="69"/>
        <v>0</v>
      </c>
      <c r="W145" s="14">
        <v>0</v>
      </c>
      <c r="X145" s="29">
        <f t="shared" si="62"/>
        <v>28.36</v>
      </c>
      <c r="Y145" s="14">
        <v>0</v>
      </c>
      <c r="Z145" s="29">
        <f t="shared" si="116"/>
        <v>625.99</v>
      </c>
      <c r="AA145" s="13">
        <v>1126.42</v>
      </c>
      <c r="AB145" s="12" t="s">
        <v>51</v>
      </c>
      <c r="AC145" s="11" t="s">
        <v>829</v>
      </c>
      <c r="AD145" s="11" t="s">
        <v>29</v>
      </c>
      <c r="AE145" s="11" t="s">
        <v>99</v>
      </c>
      <c r="AF145" s="11" t="s">
        <v>29</v>
      </c>
    </row>
    <row r="146" spans="1:32" ht="108" x14ac:dyDescent="0.25">
      <c r="A146" s="108"/>
      <c r="B146" s="21" t="s">
        <v>424</v>
      </c>
      <c r="C146" s="11" t="s">
        <v>425</v>
      </c>
      <c r="D146" s="12" t="s">
        <v>421</v>
      </c>
      <c r="E146" s="12" t="s">
        <v>0</v>
      </c>
      <c r="F146" s="14">
        <v>0</v>
      </c>
      <c r="G146" s="14">
        <v>166.38</v>
      </c>
      <c r="H146" s="12" t="s">
        <v>28</v>
      </c>
      <c r="I146" s="14">
        <v>489.58699999999999</v>
      </c>
      <c r="J146" s="14">
        <v>517.37300000000005</v>
      </c>
      <c r="K146" s="14">
        <v>377.67899999999997</v>
      </c>
      <c r="L146" s="14">
        <v>0</v>
      </c>
      <c r="M146" s="14">
        <v>0</v>
      </c>
      <c r="N146" s="14">
        <v>0</v>
      </c>
      <c r="O146" s="14">
        <f t="shared" ref="O146:O148" si="140">I146+K146+L146+M146+N146</f>
        <v>867.26599999999996</v>
      </c>
      <c r="P146" s="14">
        <f t="shared" ref="P146:P148" si="141">J146+K146+L146+M146+N146</f>
        <v>895.05200000000002</v>
      </c>
      <c r="Q146" s="14">
        <v>0</v>
      </c>
      <c r="R146" s="14">
        <v>0</v>
      </c>
      <c r="S146" s="14">
        <v>0</v>
      </c>
      <c r="T146" s="14">
        <v>0</v>
      </c>
      <c r="U146" s="14">
        <v>0</v>
      </c>
      <c r="V146" s="14">
        <f t="shared" si="69"/>
        <v>0</v>
      </c>
      <c r="W146" s="14">
        <v>0</v>
      </c>
      <c r="X146" s="29">
        <f t="shared" si="62"/>
        <v>867.26599999999996</v>
      </c>
      <c r="Y146" s="14">
        <v>0</v>
      </c>
      <c r="Z146" s="29">
        <f t="shared" si="116"/>
        <v>1033.646</v>
      </c>
      <c r="AA146" s="13">
        <f t="shared" si="135"/>
        <v>1033.646</v>
      </c>
      <c r="AB146" s="12" t="s">
        <v>51</v>
      </c>
      <c r="AC146" s="11" t="s">
        <v>800</v>
      </c>
      <c r="AD146" s="11" t="s">
        <v>29</v>
      </c>
      <c r="AE146" s="11" t="s">
        <v>99</v>
      </c>
      <c r="AF146" s="11" t="s">
        <v>29</v>
      </c>
    </row>
    <row r="147" spans="1:32" ht="54" x14ac:dyDescent="0.25">
      <c r="A147" s="108"/>
      <c r="B147" s="21" t="s">
        <v>426</v>
      </c>
      <c r="C147" s="11" t="s">
        <v>427</v>
      </c>
      <c r="D147" s="12" t="s">
        <v>421</v>
      </c>
      <c r="E147" s="12" t="s">
        <v>0</v>
      </c>
      <c r="F147" s="14">
        <v>0</v>
      </c>
      <c r="G147" s="14">
        <v>9.94</v>
      </c>
      <c r="H147" s="12" t="s">
        <v>184</v>
      </c>
      <c r="I147" s="14">
        <v>115.883</v>
      </c>
      <c r="J147" s="14">
        <v>115.883</v>
      </c>
      <c r="K147" s="14">
        <v>0</v>
      </c>
      <c r="L147" s="14">
        <v>0</v>
      </c>
      <c r="M147" s="14">
        <v>0</v>
      </c>
      <c r="N147" s="14">
        <v>0</v>
      </c>
      <c r="O147" s="14">
        <f t="shared" si="140"/>
        <v>115.883</v>
      </c>
      <c r="P147" s="14">
        <f t="shared" si="141"/>
        <v>115.883</v>
      </c>
      <c r="Q147" s="14">
        <v>0</v>
      </c>
      <c r="R147" s="14">
        <v>0</v>
      </c>
      <c r="S147" s="14">
        <v>0</v>
      </c>
      <c r="T147" s="14">
        <v>0</v>
      </c>
      <c r="U147" s="14">
        <v>0</v>
      </c>
      <c r="V147" s="14">
        <f t="shared" si="69"/>
        <v>0</v>
      </c>
      <c r="W147" s="14">
        <v>0</v>
      </c>
      <c r="X147" s="29">
        <f t="shared" si="62"/>
        <v>115.883</v>
      </c>
      <c r="Y147" s="14">
        <v>0</v>
      </c>
      <c r="Z147" s="29">
        <f t="shared" si="116"/>
        <v>125.82299999999999</v>
      </c>
      <c r="AA147" s="13">
        <f t="shared" si="135"/>
        <v>125.82299999999999</v>
      </c>
      <c r="AB147" s="12" t="s">
        <v>51</v>
      </c>
      <c r="AC147" s="11" t="s">
        <v>801</v>
      </c>
      <c r="AD147" s="11" t="s">
        <v>428</v>
      </c>
      <c r="AE147" s="11" t="s">
        <v>99</v>
      </c>
      <c r="AF147" s="11" t="s">
        <v>29</v>
      </c>
    </row>
    <row r="148" spans="1:32" ht="34.950000000000003" hidden="1" customHeight="1" x14ac:dyDescent="0.25">
      <c r="A148" s="108"/>
      <c r="B148" s="21" t="s">
        <v>429</v>
      </c>
      <c r="C148" s="11" t="s">
        <v>430</v>
      </c>
      <c r="D148" s="12" t="s">
        <v>421</v>
      </c>
      <c r="E148" s="12" t="s">
        <v>51</v>
      </c>
      <c r="F148" s="14">
        <v>0</v>
      </c>
      <c r="G148" s="14">
        <v>9.94</v>
      </c>
      <c r="H148" s="12" t="s">
        <v>207</v>
      </c>
      <c r="I148" s="14">
        <v>0</v>
      </c>
      <c r="J148" s="14"/>
      <c r="K148" s="14">
        <v>0</v>
      </c>
      <c r="L148" s="14">
        <v>0</v>
      </c>
      <c r="M148" s="14">
        <v>0</v>
      </c>
      <c r="N148" s="14">
        <v>0</v>
      </c>
      <c r="O148" s="14">
        <f t="shared" si="140"/>
        <v>0</v>
      </c>
      <c r="P148" s="14">
        <f t="shared" si="141"/>
        <v>0</v>
      </c>
      <c r="Q148" s="14">
        <v>0</v>
      </c>
      <c r="R148" s="14">
        <v>0</v>
      </c>
      <c r="S148" s="14">
        <v>0</v>
      </c>
      <c r="T148" s="14">
        <v>0</v>
      </c>
      <c r="U148" s="14">
        <v>0</v>
      </c>
      <c r="V148" s="14">
        <f t="shared" si="69"/>
        <v>0</v>
      </c>
      <c r="W148" s="14">
        <v>0</v>
      </c>
      <c r="X148" s="29">
        <f t="shared" ref="X148:X187" si="142">O148+V148+W148</f>
        <v>0</v>
      </c>
      <c r="Y148" s="14">
        <v>0</v>
      </c>
      <c r="Z148" s="29">
        <f t="shared" si="116"/>
        <v>9.94</v>
      </c>
      <c r="AA148" s="13">
        <v>24000</v>
      </c>
      <c r="AB148" s="12" t="s">
        <v>0</v>
      </c>
      <c r="AC148" s="11" t="s">
        <v>431</v>
      </c>
      <c r="AD148" s="11" t="s">
        <v>432</v>
      </c>
      <c r="AE148" s="11" t="s">
        <v>99</v>
      </c>
      <c r="AF148" s="11" t="s">
        <v>29</v>
      </c>
    </row>
    <row r="149" spans="1:32" ht="228.6" customHeight="1" x14ac:dyDescent="0.25">
      <c r="A149" s="108"/>
      <c r="B149" s="21" t="s">
        <v>433</v>
      </c>
      <c r="C149" s="11" t="s">
        <v>434</v>
      </c>
      <c r="D149" s="12" t="s">
        <v>421</v>
      </c>
      <c r="E149" s="12" t="s">
        <v>0</v>
      </c>
      <c r="F149" s="14">
        <v>0</v>
      </c>
      <c r="G149" s="14">
        <v>287.11</v>
      </c>
      <c r="H149" s="12" t="s">
        <v>28</v>
      </c>
      <c r="I149" s="14">
        <v>0</v>
      </c>
      <c r="J149" s="14">
        <v>66.143000000000001</v>
      </c>
      <c r="K149" s="14">
        <v>390.86799999999999</v>
      </c>
      <c r="L149" s="14">
        <v>0</v>
      </c>
      <c r="M149" s="14">
        <v>66.971000000000004</v>
      </c>
      <c r="N149" s="14">
        <v>0</v>
      </c>
      <c r="O149" s="14">
        <f t="shared" ref="O149" si="143">I149+K149+L149+M149+N149</f>
        <v>457.839</v>
      </c>
      <c r="P149" s="14">
        <f t="shared" ref="P149" si="144">J149+K149+L149+M149+N149</f>
        <v>523.98199999999997</v>
      </c>
      <c r="Q149" s="14">
        <v>0</v>
      </c>
      <c r="R149" s="14">
        <v>0</v>
      </c>
      <c r="S149" s="14">
        <v>0</v>
      </c>
      <c r="T149" s="14">
        <v>0</v>
      </c>
      <c r="U149" s="14">
        <v>0</v>
      </c>
      <c r="V149" s="14">
        <f t="shared" si="69"/>
        <v>0</v>
      </c>
      <c r="W149" s="14">
        <v>0</v>
      </c>
      <c r="X149" s="29">
        <f t="shared" si="142"/>
        <v>457.839</v>
      </c>
      <c r="Y149" s="14">
        <v>0</v>
      </c>
      <c r="Z149" s="29">
        <f t="shared" si="116"/>
        <v>744.94900000000007</v>
      </c>
      <c r="AA149" s="13">
        <v>776.29700000000003</v>
      </c>
      <c r="AB149" s="12" t="s">
        <v>51</v>
      </c>
      <c r="AC149" s="11" t="s">
        <v>802</v>
      </c>
      <c r="AD149" s="11" t="s">
        <v>29</v>
      </c>
      <c r="AE149" s="11" t="s">
        <v>99</v>
      </c>
      <c r="AF149" s="11" t="s">
        <v>29</v>
      </c>
    </row>
    <row r="150" spans="1:32" ht="294" customHeight="1" x14ac:dyDescent="0.25">
      <c r="A150" s="108"/>
      <c r="B150" s="21" t="s">
        <v>435</v>
      </c>
      <c r="C150" s="11" t="s">
        <v>436</v>
      </c>
      <c r="D150" s="12" t="s">
        <v>421</v>
      </c>
      <c r="E150" s="12" t="s">
        <v>0</v>
      </c>
      <c r="F150" s="14">
        <v>165.52</v>
      </c>
      <c r="G150" s="14">
        <v>6065.47</v>
      </c>
      <c r="H150" s="12" t="s">
        <v>28</v>
      </c>
      <c r="I150" s="14">
        <v>138.23400000000001</v>
      </c>
      <c r="J150" s="14">
        <v>271.39699999999999</v>
      </c>
      <c r="K150" s="14">
        <v>2340.9560000000001</v>
      </c>
      <c r="L150" s="14">
        <v>0</v>
      </c>
      <c r="M150" s="14">
        <v>408.83600000000001</v>
      </c>
      <c r="N150" s="14">
        <v>0</v>
      </c>
      <c r="O150" s="14">
        <f t="shared" ref="O150:O153" si="145">I150+K150+L150+M150+N150</f>
        <v>2888.0259999999998</v>
      </c>
      <c r="P150" s="14">
        <f t="shared" ref="P150:P153" si="146">J150+K150+L150+M150+N150</f>
        <v>3021.1890000000003</v>
      </c>
      <c r="Q150" s="14">
        <v>0</v>
      </c>
      <c r="R150" s="14">
        <v>0</v>
      </c>
      <c r="S150" s="14">
        <v>0</v>
      </c>
      <c r="T150" s="14">
        <v>0</v>
      </c>
      <c r="U150" s="14">
        <v>0</v>
      </c>
      <c r="V150" s="14">
        <f t="shared" si="69"/>
        <v>0</v>
      </c>
      <c r="W150" s="14">
        <v>0</v>
      </c>
      <c r="X150" s="29">
        <f t="shared" si="142"/>
        <v>2888.0259999999998</v>
      </c>
      <c r="Y150" s="14">
        <v>0</v>
      </c>
      <c r="Z150" s="29">
        <f t="shared" si="116"/>
        <v>9119.0159999999996</v>
      </c>
      <c r="AA150" s="13">
        <f>Z150</f>
        <v>9119.0159999999996</v>
      </c>
      <c r="AB150" s="12" t="s">
        <v>51</v>
      </c>
      <c r="AC150" s="11" t="s">
        <v>844</v>
      </c>
      <c r="AD150" s="11" t="s">
        <v>803</v>
      </c>
      <c r="AE150" s="11" t="s">
        <v>3</v>
      </c>
      <c r="AF150" s="11" t="s">
        <v>29</v>
      </c>
    </row>
    <row r="151" spans="1:32" ht="21.6" hidden="1" x14ac:dyDescent="0.25">
      <c r="A151" s="108"/>
      <c r="B151" s="21" t="s">
        <v>437</v>
      </c>
      <c r="C151" s="11" t="s">
        <v>438</v>
      </c>
      <c r="D151" s="12" t="s">
        <v>421</v>
      </c>
      <c r="E151" s="12" t="s">
        <v>51</v>
      </c>
      <c r="F151" s="14">
        <v>0</v>
      </c>
      <c r="G151" s="14">
        <v>0</v>
      </c>
      <c r="H151" s="12" t="s">
        <v>207</v>
      </c>
      <c r="I151" s="14">
        <v>0</v>
      </c>
      <c r="J151" s="14"/>
      <c r="K151" s="14">
        <v>0</v>
      </c>
      <c r="L151" s="14">
        <v>0</v>
      </c>
      <c r="M151" s="14">
        <v>0</v>
      </c>
      <c r="N151" s="14">
        <v>0</v>
      </c>
      <c r="O151" s="14">
        <f t="shared" si="145"/>
        <v>0</v>
      </c>
      <c r="P151" s="14">
        <f t="shared" si="146"/>
        <v>0</v>
      </c>
      <c r="Q151" s="14">
        <v>0</v>
      </c>
      <c r="R151" s="14">
        <v>0</v>
      </c>
      <c r="S151" s="14">
        <v>0</v>
      </c>
      <c r="T151" s="14">
        <v>0</v>
      </c>
      <c r="U151" s="14">
        <v>0</v>
      </c>
      <c r="V151" s="14">
        <f t="shared" ref="V151:V187" si="147">SUM(Q151:U151)</f>
        <v>0</v>
      </c>
      <c r="W151" s="14">
        <v>0</v>
      </c>
      <c r="X151" s="29">
        <f t="shared" si="142"/>
        <v>0</v>
      </c>
      <c r="Y151" s="14">
        <v>0</v>
      </c>
      <c r="Z151" s="29">
        <f t="shared" si="116"/>
        <v>0</v>
      </c>
      <c r="AA151" s="13">
        <v>120</v>
      </c>
      <c r="AB151" s="12" t="s">
        <v>0</v>
      </c>
      <c r="AC151" s="11" t="s">
        <v>439</v>
      </c>
      <c r="AD151" s="11" t="s">
        <v>440</v>
      </c>
      <c r="AE151" s="11" t="s">
        <v>99</v>
      </c>
      <c r="AF151" s="11" t="s">
        <v>65</v>
      </c>
    </row>
    <row r="152" spans="1:32" ht="32.4" hidden="1" x14ac:dyDescent="0.25">
      <c r="A152" s="108"/>
      <c r="B152" s="21" t="s">
        <v>441</v>
      </c>
      <c r="C152" s="11" t="s">
        <v>442</v>
      </c>
      <c r="D152" s="12" t="s">
        <v>443</v>
      </c>
      <c r="E152" s="12" t="s">
        <v>0</v>
      </c>
      <c r="F152" s="14">
        <v>0</v>
      </c>
      <c r="G152" s="14">
        <v>0</v>
      </c>
      <c r="H152" s="12" t="s">
        <v>184</v>
      </c>
      <c r="I152" s="14">
        <v>0</v>
      </c>
      <c r="J152" s="14"/>
      <c r="K152" s="14">
        <v>0</v>
      </c>
      <c r="L152" s="14">
        <v>0</v>
      </c>
      <c r="M152" s="14">
        <v>0</v>
      </c>
      <c r="N152" s="14">
        <v>0</v>
      </c>
      <c r="O152" s="14">
        <f t="shared" si="145"/>
        <v>0</v>
      </c>
      <c r="P152" s="14">
        <f t="shared" si="146"/>
        <v>0</v>
      </c>
      <c r="Q152" s="14">
        <v>0</v>
      </c>
      <c r="R152" s="14">
        <v>0</v>
      </c>
      <c r="S152" s="14">
        <v>0</v>
      </c>
      <c r="T152" s="14">
        <v>0</v>
      </c>
      <c r="U152" s="14">
        <v>0</v>
      </c>
      <c r="V152" s="14">
        <f t="shared" si="147"/>
        <v>0</v>
      </c>
      <c r="W152" s="14">
        <v>0</v>
      </c>
      <c r="X152" s="29">
        <f t="shared" si="142"/>
        <v>0</v>
      </c>
      <c r="Y152" s="14">
        <v>0</v>
      </c>
      <c r="Z152" s="29">
        <f t="shared" si="116"/>
        <v>0</v>
      </c>
      <c r="AA152" s="13">
        <f>Z152</f>
        <v>0</v>
      </c>
      <c r="AB152" s="12" t="s">
        <v>51</v>
      </c>
      <c r="AC152" s="11" t="s">
        <v>677</v>
      </c>
      <c r="AD152" s="11" t="s">
        <v>444</v>
      </c>
      <c r="AE152" s="11" t="s">
        <v>99</v>
      </c>
      <c r="AF152" s="11" t="s">
        <v>29</v>
      </c>
    </row>
    <row r="153" spans="1:32" ht="409.6" x14ac:dyDescent="0.25">
      <c r="A153" s="108"/>
      <c r="B153" s="21" t="s">
        <v>445</v>
      </c>
      <c r="C153" s="11" t="s">
        <v>446</v>
      </c>
      <c r="D153" s="12" t="s">
        <v>61</v>
      </c>
      <c r="E153" s="12" t="s">
        <v>0</v>
      </c>
      <c r="F153" s="14">
        <v>0</v>
      </c>
      <c r="G153" s="14">
        <v>61.89</v>
      </c>
      <c r="H153" s="12" t="s">
        <v>28</v>
      </c>
      <c r="I153" s="14">
        <v>225.47200000000001</v>
      </c>
      <c r="J153" s="14">
        <v>225.47200000000001</v>
      </c>
      <c r="K153" s="14">
        <v>251.55600000000001</v>
      </c>
      <c r="L153" s="14">
        <v>0</v>
      </c>
      <c r="M153" s="14">
        <v>44.393000000000001</v>
      </c>
      <c r="N153" s="14">
        <v>0</v>
      </c>
      <c r="O153" s="14">
        <f t="shared" si="145"/>
        <v>521.42100000000005</v>
      </c>
      <c r="P153" s="14">
        <f t="shared" si="146"/>
        <v>521.42100000000005</v>
      </c>
      <c r="Q153" s="14">
        <v>251</v>
      </c>
      <c r="R153" s="14">
        <v>0</v>
      </c>
      <c r="S153" s="14">
        <v>0</v>
      </c>
      <c r="T153" s="14">
        <v>0</v>
      </c>
      <c r="U153" s="14">
        <v>0</v>
      </c>
      <c r="V153" s="14">
        <f t="shared" si="147"/>
        <v>251</v>
      </c>
      <c r="W153" s="14">
        <v>90.4</v>
      </c>
      <c r="X153" s="29">
        <f t="shared" si="142"/>
        <v>862.82100000000003</v>
      </c>
      <c r="Y153" s="14">
        <v>97.2</v>
      </c>
      <c r="Z153" s="29">
        <f t="shared" si="116"/>
        <v>1021.9110000000001</v>
      </c>
      <c r="AA153" s="13">
        <f>Z153</f>
        <v>1021.9110000000001</v>
      </c>
      <c r="AB153" s="12" t="s">
        <v>51</v>
      </c>
      <c r="AC153" s="11" t="s">
        <v>804</v>
      </c>
      <c r="AD153" s="11" t="s">
        <v>29</v>
      </c>
      <c r="AE153" s="11" t="s">
        <v>99</v>
      </c>
      <c r="AF153" s="11" t="s">
        <v>707</v>
      </c>
    </row>
    <row r="154" spans="1:32" ht="161.25" customHeight="1" x14ac:dyDescent="0.25">
      <c r="A154" s="108"/>
      <c r="B154" s="21" t="s">
        <v>448</v>
      </c>
      <c r="C154" s="11" t="s">
        <v>622</v>
      </c>
      <c r="D154" s="12" t="s">
        <v>449</v>
      </c>
      <c r="E154" s="12" t="s">
        <v>0</v>
      </c>
      <c r="F154" s="14">
        <v>477</v>
      </c>
      <c r="G154" s="14">
        <v>72</v>
      </c>
      <c r="H154" s="12" t="s">
        <v>28</v>
      </c>
      <c r="I154" s="14">
        <v>0</v>
      </c>
      <c r="J154" s="14">
        <v>0</v>
      </c>
      <c r="K154" s="14">
        <v>0</v>
      </c>
      <c r="L154" s="14">
        <v>0</v>
      </c>
      <c r="M154" s="14">
        <v>0</v>
      </c>
      <c r="N154" s="14">
        <v>492.8</v>
      </c>
      <c r="O154" s="14">
        <f t="shared" ref="O154:O162" si="148">I154+K154+L154+M154+N154</f>
        <v>492.8</v>
      </c>
      <c r="P154" s="14">
        <f t="shared" ref="P154:P162" si="149">J154+K154+L154+M154+N154</f>
        <v>492.8</v>
      </c>
      <c r="Q154" s="14">
        <v>0</v>
      </c>
      <c r="R154" s="14">
        <v>0</v>
      </c>
      <c r="S154" s="14">
        <v>0</v>
      </c>
      <c r="T154" s="14">
        <v>0</v>
      </c>
      <c r="U154" s="14">
        <v>0</v>
      </c>
      <c r="V154" s="14">
        <f t="shared" si="147"/>
        <v>0</v>
      </c>
      <c r="W154" s="14">
        <v>10.1</v>
      </c>
      <c r="X154" s="29">
        <f t="shared" si="142"/>
        <v>502.90000000000003</v>
      </c>
      <c r="Y154" s="14">
        <v>325.7</v>
      </c>
      <c r="Z154" s="29">
        <f t="shared" si="116"/>
        <v>1377.6</v>
      </c>
      <c r="AA154" s="13">
        <v>3600</v>
      </c>
      <c r="AB154" s="12" t="s">
        <v>59</v>
      </c>
      <c r="AC154" s="11" t="s">
        <v>805</v>
      </c>
      <c r="AD154" s="11" t="s">
        <v>29</v>
      </c>
      <c r="AE154" s="11" t="s">
        <v>447</v>
      </c>
      <c r="AF154" s="11" t="s">
        <v>689</v>
      </c>
    </row>
    <row r="155" spans="1:32" ht="213" customHeight="1" x14ac:dyDescent="0.25">
      <c r="A155" s="108"/>
      <c r="B155" s="21" t="s">
        <v>450</v>
      </c>
      <c r="C155" s="11" t="s">
        <v>451</v>
      </c>
      <c r="D155" s="12" t="s">
        <v>449</v>
      </c>
      <c r="E155" s="12" t="s">
        <v>0</v>
      </c>
      <c r="F155" s="14">
        <v>16.399999999999999</v>
      </c>
      <c r="G155" s="14">
        <v>43.2</v>
      </c>
      <c r="H155" s="12" t="s">
        <v>28</v>
      </c>
      <c r="I155" s="14">
        <v>0</v>
      </c>
      <c r="J155" s="14">
        <v>0</v>
      </c>
      <c r="K155" s="14">
        <v>0</v>
      </c>
      <c r="L155" s="14">
        <v>0</v>
      </c>
      <c r="M155" s="14">
        <v>0</v>
      </c>
      <c r="N155" s="14">
        <v>0</v>
      </c>
      <c r="O155" s="14">
        <f t="shared" si="148"/>
        <v>0</v>
      </c>
      <c r="P155" s="14">
        <f t="shared" si="149"/>
        <v>0</v>
      </c>
      <c r="Q155" s="14">
        <v>46.9</v>
      </c>
      <c r="R155" s="14">
        <v>0</v>
      </c>
      <c r="S155" s="14">
        <v>0</v>
      </c>
      <c r="T155" s="14">
        <v>0</v>
      </c>
      <c r="U155" s="14">
        <v>0</v>
      </c>
      <c r="V155" s="14">
        <f t="shared" si="147"/>
        <v>46.9</v>
      </c>
      <c r="W155" s="14">
        <v>594.59999999999991</v>
      </c>
      <c r="X155" s="29">
        <f t="shared" si="142"/>
        <v>641.49999999999989</v>
      </c>
      <c r="Y155" s="14">
        <v>163.80000000000001</v>
      </c>
      <c r="Z155" s="29">
        <f t="shared" si="116"/>
        <v>864.9</v>
      </c>
      <c r="AA155" s="13">
        <f>Z155</f>
        <v>864.9</v>
      </c>
      <c r="AB155" s="12" t="s">
        <v>51</v>
      </c>
      <c r="AC155" s="11" t="s">
        <v>664</v>
      </c>
      <c r="AD155" s="11" t="s">
        <v>29</v>
      </c>
      <c r="AE155" s="11" t="s">
        <v>447</v>
      </c>
      <c r="AF155" s="11" t="s">
        <v>687</v>
      </c>
    </row>
    <row r="156" spans="1:32" ht="73.5" hidden="1" customHeight="1" x14ac:dyDescent="0.25">
      <c r="A156" s="108"/>
      <c r="B156" s="21" t="s">
        <v>452</v>
      </c>
      <c r="C156" s="11" t="s">
        <v>453</v>
      </c>
      <c r="D156" s="12" t="s">
        <v>524</v>
      </c>
      <c r="E156" s="12" t="s">
        <v>51</v>
      </c>
      <c r="F156" s="14">
        <v>0</v>
      </c>
      <c r="G156" s="14">
        <v>0</v>
      </c>
      <c r="H156" s="12" t="s">
        <v>184</v>
      </c>
      <c r="I156" s="14">
        <v>0</v>
      </c>
      <c r="J156" s="14"/>
      <c r="K156" s="14">
        <v>0</v>
      </c>
      <c r="L156" s="14">
        <v>0</v>
      </c>
      <c r="M156" s="14">
        <v>0</v>
      </c>
      <c r="N156" s="14">
        <v>0</v>
      </c>
      <c r="O156" s="14">
        <f t="shared" si="148"/>
        <v>0</v>
      </c>
      <c r="P156" s="14">
        <f t="shared" si="149"/>
        <v>0</v>
      </c>
      <c r="Q156" s="14">
        <v>0</v>
      </c>
      <c r="R156" s="14">
        <v>0</v>
      </c>
      <c r="S156" s="14">
        <v>0</v>
      </c>
      <c r="T156" s="14">
        <v>0</v>
      </c>
      <c r="U156" s="14">
        <v>0</v>
      </c>
      <c r="V156" s="14">
        <f t="shared" si="147"/>
        <v>0</v>
      </c>
      <c r="W156" s="14">
        <v>0</v>
      </c>
      <c r="X156" s="29">
        <f t="shared" si="142"/>
        <v>0</v>
      </c>
      <c r="Y156" s="14">
        <v>0</v>
      </c>
      <c r="Z156" s="29">
        <f t="shared" si="116"/>
        <v>0</v>
      </c>
      <c r="AA156" s="13">
        <v>2041</v>
      </c>
      <c r="AB156" s="12" t="s">
        <v>59</v>
      </c>
      <c r="AC156" s="11" t="s">
        <v>559</v>
      </c>
      <c r="AD156" s="11" t="s">
        <v>29</v>
      </c>
      <c r="AE156" s="11" t="s">
        <v>447</v>
      </c>
      <c r="AF156" s="11" t="s">
        <v>97</v>
      </c>
    </row>
    <row r="157" spans="1:32" ht="108" x14ac:dyDescent="0.25">
      <c r="A157" s="108"/>
      <c r="B157" s="21" t="s">
        <v>454</v>
      </c>
      <c r="C157" s="11" t="s">
        <v>21</v>
      </c>
      <c r="D157" s="12" t="s">
        <v>525</v>
      </c>
      <c r="E157" s="12" t="s">
        <v>0</v>
      </c>
      <c r="F157" s="14">
        <v>58.9</v>
      </c>
      <c r="G157" s="14">
        <v>90</v>
      </c>
      <c r="H157" s="12" t="s">
        <v>184</v>
      </c>
      <c r="I157" s="14">
        <v>2</v>
      </c>
      <c r="J157" s="14">
        <v>2</v>
      </c>
      <c r="K157" s="14">
        <v>0</v>
      </c>
      <c r="L157" s="14">
        <v>0</v>
      </c>
      <c r="M157" s="14">
        <v>0</v>
      </c>
      <c r="N157" s="14">
        <v>0</v>
      </c>
      <c r="O157" s="14">
        <f t="shared" si="148"/>
        <v>2</v>
      </c>
      <c r="P157" s="14">
        <f t="shared" si="149"/>
        <v>2</v>
      </c>
      <c r="Q157" s="14">
        <v>313.5</v>
      </c>
      <c r="R157" s="14">
        <v>0</v>
      </c>
      <c r="S157" s="14">
        <v>0</v>
      </c>
      <c r="T157" s="14">
        <v>0</v>
      </c>
      <c r="U157" s="14">
        <v>0</v>
      </c>
      <c r="V157" s="14">
        <f t="shared" si="147"/>
        <v>313.5</v>
      </c>
      <c r="W157" s="14">
        <v>134.30000000000001</v>
      </c>
      <c r="X157" s="29">
        <f t="shared" si="142"/>
        <v>449.8</v>
      </c>
      <c r="Y157" s="14">
        <v>555.29999999999995</v>
      </c>
      <c r="Z157" s="29">
        <f t="shared" si="116"/>
        <v>1154</v>
      </c>
      <c r="AA157" s="13">
        <v>840</v>
      </c>
      <c r="AB157" s="12" t="s">
        <v>51</v>
      </c>
      <c r="AC157" s="11" t="s">
        <v>806</v>
      </c>
      <c r="AD157" s="11" t="s">
        <v>29</v>
      </c>
      <c r="AE157" s="11" t="s">
        <v>447</v>
      </c>
      <c r="AF157" s="11" t="s">
        <v>689</v>
      </c>
    </row>
    <row r="158" spans="1:32" ht="66" customHeight="1" x14ac:dyDescent="0.25">
      <c r="A158" s="108"/>
      <c r="B158" s="21" t="s">
        <v>455</v>
      </c>
      <c r="C158" s="11" t="s">
        <v>456</v>
      </c>
      <c r="D158" s="12" t="s">
        <v>94</v>
      </c>
      <c r="E158" s="12" t="s">
        <v>51</v>
      </c>
      <c r="F158" s="14">
        <v>0</v>
      </c>
      <c r="G158" s="14">
        <v>0</v>
      </c>
      <c r="H158" s="12" t="s">
        <v>184</v>
      </c>
      <c r="I158" s="14">
        <v>0</v>
      </c>
      <c r="J158" s="14">
        <v>0</v>
      </c>
      <c r="K158" s="14">
        <v>0</v>
      </c>
      <c r="L158" s="14">
        <v>0</v>
      </c>
      <c r="M158" s="14">
        <v>0</v>
      </c>
      <c r="N158" s="14">
        <v>0</v>
      </c>
      <c r="O158" s="14">
        <f t="shared" si="148"/>
        <v>0</v>
      </c>
      <c r="P158" s="14">
        <f t="shared" si="149"/>
        <v>0</v>
      </c>
      <c r="Q158" s="14">
        <v>0</v>
      </c>
      <c r="R158" s="14">
        <v>0</v>
      </c>
      <c r="S158" s="14">
        <v>0</v>
      </c>
      <c r="T158" s="14">
        <v>0</v>
      </c>
      <c r="U158" s="14">
        <v>0</v>
      </c>
      <c r="V158" s="14">
        <f t="shared" si="147"/>
        <v>0</v>
      </c>
      <c r="W158" s="14">
        <v>0</v>
      </c>
      <c r="X158" s="29">
        <f t="shared" si="142"/>
        <v>0</v>
      </c>
      <c r="Y158" s="14">
        <v>0</v>
      </c>
      <c r="Z158" s="29">
        <f t="shared" si="116"/>
        <v>0</v>
      </c>
      <c r="AA158" s="13">
        <v>960</v>
      </c>
      <c r="AB158" s="12" t="s">
        <v>0</v>
      </c>
      <c r="AC158" s="11" t="s">
        <v>457</v>
      </c>
      <c r="AD158" s="11" t="s">
        <v>22</v>
      </c>
      <c r="AE158" s="11" t="s">
        <v>814</v>
      </c>
      <c r="AF158" s="11" t="s">
        <v>708</v>
      </c>
    </row>
    <row r="159" spans="1:32" ht="97.2" x14ac:dyDescent="0.25">
      <c r="A159" s="108"/>
      <c r="B159" s="21" t="s">
        <v>459</v>
      </c>
      <c r="C159" s="11" t="s">
        <v>460</v>
      </c>
      <c r="D159" s="12" t="s">
        <v>461</v>
      </c>
      <c r="E159" s="12" t="s">
        <v>51</v>
      </c>
      <c r="F159" s="14">
        <v>0</v>
      </c>
      <c r="G159" s="14">
        <v>0</v>
      </c>
      <c r="H159" s="12" t="s">
        <v>184</v>
      </c>
      <c r="I159" s="14">
        <v>0</v>
      </c>
      <c r="J159" s="14">
        <v>0</v>
      </c>
      <c r="K159" s="14">
        <v>0</v>
      </c>
      <c r="L159" s="14">
        <v>0</v>
      </c>
      <c r="M159" s="14">
        <v>0</v>
      </c>
      <c r="N159" s="14">
        <v>0</v>
      </c>
      <c r="O159" s="14">
        <f t="shared" si="148"/>
        <v>0</v>
      </c>
      <c r="P159" s="14">
        <f t="shared" si="149"/>
        <v>0</v>
      </c>
      <c r="Q159" s="14">
        <v>0</v>
      </c>
      <c r="R159" s="14">
        <v>0</v>
      </c>
      <c r="S159" s="14">
        <v>0</v>
      </c>
      <c r="T159" s="14">
        <v>0</v>
      </c>
      <c r="U159" s="14">
        <v>0</v>
      </c>
      <c r="V159" s="14">
        <f t="shared" si="147"/>
        <v>0</v>
      </c>
      <c r="W159" s="14">
        <v>0</v>
      </c>
      <c r="X159" s="29">
        <f t="shared" si="142"/>
        <v>0</v>
      </c>
      <c r="Y159" s="14">
        <v>0</v>
      </c>
      <c r="Z159" s="29">
        <f t="shared" si="116"/>
        <v>0</v>
      </c>
      <c r="AA159" s="13">
        <v>3600</v>
      </c>
      <c r="AB159" s="12" t="s">
        <v>51</v>
      </c>
      <c r="AC159" s="11" t="s">
        <v>462</v>
      </c>
      <c r="AD159" s="11" t="s">
        <v>29</v>
      </c>
      <c r="AE159" s="11" t="s">
        <v>814</v>
      </c>
      <c r="AF159" s="11" t="s">
        <v>709</v>
      </c>
    </row>
    <row r="160" spans="1:32" ht="21.6" hidden="1" x14ac:dyDescent="0.25">
      <c r="A160" s="108"/>
      <c r="B160" s="21" t="s">
        <v>463</v>
      </c>
      <c r="C160" s="11" t="s">
        <v>464</v>
      </c>
      <c r="D160" s="12" t="s">
        <v>465</v>
      </c>
      <c r="E160" s="12" t="s">
        <v>51</v>
      </c>
      <c r="F160" s="14">
        <v>0</v>
      </c>
      <c r="G160" s="14">
        <v>0</v>
      </c>
      <c r="H160" s="12" t="s">
        <v>28</v>
      </c>
      <c r="I160" s="14">
        <v>0</v>
      </c>
      <c r="J160" s="14"/>
      <c r="K160" s="14">
        <v>0</v>
      </c>
      <c r="L160" s="14">
        <v>0</v>
      </c>
      <c r="M160" s="14">
        <v>0</v>
      </c>
      <c r="N160" s="14">
        <v>0</v>
      </c>
      <c r="O160" s="14">
        <f t="shared" si="148"/>
        <v>0</v>
      </c>
      <c r="P160" s="14">
        <f t="shared" si="149"/>
        <v>0</v>
      </c>
      <c r="Q160" s="14">
        <v>0</v>
      </c>
      <c r="R160" s="14">
        <v>0</v>
      </c>
      <c r="S160" s="14">
        <v>0</v>
      </c>
      <c r="T160" s="14">
        <v>0</v>
      </c>
      <c r="U160" s="14">
        <v>0</v>
      </c>
      <c r="V160" s="14">
        <f t="shared" si="147"/>
        <v>0</v>
      </c>
      <c r="W160" s="14">
        <v>0</v>
      </c>
      <c r="X160" s="29">
        <f t="shared" si="142"/>
        <v>0</v>
      </c>
      <c r="Y160" s="14">
        <v>0</v>
      </c>
      <c r="Z160" s="29">
        <f t="shared" si="116"/>
        <v>0</v>
      </c>
      <c r="AA160" s="13">
        <v>240</v>
      </c>
      <c r="AB160" s="12" t="s">
        <v>59</v>
      </c>
      <c r="AC160" s="11" t="s">
        <v>466</v>
      </c>
      <c r="AD160" s="11" t="s">
        <v>23</v>
      </c>
      <c r="AE160" s="11" t="s">
        <v>101</v>
      </c>
      <c r="AF160" s="11" t="s">
        <v>29</v>
      </c>
    </row>
    <row r="161" spans="1:34" ht="43.2" hidden="1" x14ac:dyDescent="0.25">
      <c r="A161" s="108"/>
      <c r="B161" s="21" t="s">
        <v>47</v>
      </c>
      <c r="C161" s="11" t="s">
        <v>728</v>
      </c>
      <c r="D161" s="12" t="s">
        <v>48</v>
      </c>
      <c r="E161" s="12" t="s">
        <v>0</v>
      </c>
      <c r="F161" s="14">
        <v>778.09</v>
      </c>
      <c r="G161" s="14">
        <v>0</v>
      </c>
      <c r="H161" s="12" t="s">
        <v>28</v>
      </c>
      <c r="I161" s="14">
        <v>0</v>
      </c>
      <c r="J161" s="14"/>
      <c r="K161" s="14">
        <v>0</v>
      </c>
      <c r="L161" s="14">
        <v>0</v>
      </c>
      <c r="M161" s="14">
        <v>0</v>
      </c>
      <c r="N161" s="14">
        <v>0</v>
      </c>
      <c r="O161" s="14">
        <f t="shared" si="148"/>
        <v>0</v>
      </c>
      <c r="P161" s="14">
        <f t="shared" si="149"/>
        <v>0</v>
      </c>
      <c r="Q161" s="14">
        <v>0</v>
      </c>
      <c r="R161" s="14">
        <v>0</v>
      </c>
      <c r="S161" s="14">
        <v>0</v>
      </c>
      <c r="T161" s="14">
        <v>0</v>
      </c>
      <c r="U161" s="14">
        <v>0</v>
      </c>
      <c r="V161" s="14">
        <f t="shared" si="147"/>
        <v>0</v>
      </c>
      <c r="W161" s="14">
        <v>0</v>
      </c>
      <c r="X161" s="29">
        <f t="shared" si="142"/>
        <v>0</v>
      </c>
      <c r="Y161" s="14">
        <v>0</v>
      </c>
      <c r="Z161" s="29">
        <f t="shared" ref="Z161:Z187" si="150">Y161+X161+G161+F161</f>
        <v>778.09</v>
      </c>
      <c r="AA161" s="13">
        <v>1294.7034699999999</v>
      </c>
      <c r="AB161" s="12" t="s">
        <v>0</v>
      </c>
      <c r="AC161" s="11" t="s">
        <v>727</v>
      </c>
      <c r="AD161" s="11" t="s">
        <v>29</v>
      </c>
      <c r="AE161" s="11" t="s">
        <v>99</v>
      </c>
      <c r="AF161" s="11" t="s">
        <v>29</v>
      </c>
    </row>
    <row r="162" spans="1:34" ht="213" customHeight="1" x14ac:dyDescent="0.25">
      <c r="A162" s="108"/>
      <c r="B162" s="21" t="s">
        <v>49</v>
      </c>
      <c r="C162" s="11" t="s">
        <v>50</v>
      </c>
      <c r="D162" s="12" t="s">
        <v>62</v>
      </c>
      <c r="E162" s="12" t="s">
        <v>51</v>
      </c>
      <c r="F162" s="14">
        <v>0</v>
      </c>
      <c r="G162" s="14">
        <v>190.73</v>
      </c>
      <c r="H162" s="12" t="s">
        <v>28</v>
      </c>
      <c r="I162" s="14">
        <v>0</v>
      </c>
      <c r="J162" s="14">
        <v>0</v>
      </c>
      <c r="K162" s="14">
        <v>0</v>
      </c>
      <c r="L162" s="14">
        <v>0</v>
      </c>
      <c r="M162" s="14">
        <v>0</v>
      </c>
      <c r="N162" s="14">
        <v>0</v>
      </c>
      <c r="O162" s="14">
        <f t="shared" si="148"/>
        <v>0</v>
      </c>
      <c r="P162" s="14">
        <f t="shared" si="149"/>
        <v>0</v>
      </c>
      <c r="Q162" s="14">
        <v>0</v>
      </c>
      <c r="R162" s="14">
        <v>0</v>
      </c>
      <c r="S162" s="14">
        <v>0</v>
      </c>
      <c r="T162" s="14">
        <v>0</v>
      </c>
      <c r="U162" s="14">
        <v>0</v>
      </c>
      <c r="V162" s="14">
        <f t="shared" si="147"/>
        <v>0</v>
      </c>
      <c r="W162" s="14">
        <v>0</v>
      </c>
      <c r="X162" s="29">
        <f t="shared" si="142"/>
        <v>0</v>
      </c>
      <c r="Y162" s="14">
        <v>0</v>
      </c>
      <c r="Z162" s="29">
        <f t="shared" si="150"/>
        <v>190.73</v>
      </c>
      <c r="AA162" s="13">
        <v>190.73</v>
      </c>
      <c r="AB162" s="12" t="s">
        <v>0</v>
      </c>
      <c r="AC162" s="11" t="s">
        <v>807</v>
      </c>
      <c r="AD162" s="11" t="s">
        <v>560</v>
      </c>
      <c r="AE162" s="11" t="s">
        <v>52</v>
      </c>
      <c r="AF162" s="11" t="s">
        <v>710</v>
      </c>
    </row>
    <row r="163" spans="1:34" ht="204.75" customHeight="1" x14ac:dyDescent="0.25">
      <c r="A163" s="108"/>
      <c r="B163" s="21" t="s">
        <v>55</v>
      </c>
      <c r="C163" s="11" t="s">
        <v>60</v>
      </c>
      <c r="D163" s="12" t="s">
        <v>61</v>
      </c>
      <c r="E163" s="12" t="s">
        <v>51</v>
      </c>
      <c r="F163" s="14">
        <v>0</v>
      </c>
      <c r="G163" s="14">
        <v>0</v>
      </c>
      <c r="H163" s="12" t="s">
        <v>28</v>
      </c>
      <c r="I163" s="14">
        <v>0</v>
      </c>
      <c r="J163" s="14">
        <v>0</v>
      </c>
      <c r="K163" s="14">
        <v>0</v>
      </c>
      <c r="L163" s="14">
        <v>5.4249999999999998</v>
      </c>
      <c r="M163" s="14">
        <v>0</v>
      </c>
      <c r="N163" s="14">
        <v>0</v>
      </c>
      <c r="O163" s="14">
        <f>I163+K163+L163+M163+N163</f>
        <v>5.4249999999999998</v>
      </c>
      <c r="P163" s="14">
        <f>J163+K163+L163+M163+N163</f>
        <v>5.4249999999999998</v>
      </c>
      <c r="Q163" s="14">
        <v>0</v>
      </c>
      <c r="R163" s="14">
        <v>0</v>
      </c>
      <c r="S163" s="14">
        <v>45.944000000000003</v>
      </c>
      <c r="T163" s="14">
        <v>0</v>
      </c>
      <c r="U163" s="14">
        <v>0</v>
      </c>
      <c r="V163" s="14">
        <f t="shared" si="147"/>
        <v>45.944000000000003</v>
      </c>
      <c r="W163" s="14">
        <v>19.658999999999999</v>
      </c>
      <c r="X163" s="29">
        <f t="shared" si="142"/>
        <v>71.027999999999992</v>
      </c>
      <c r="Y163" s="14">
        <v>0</v>
      </c>
      <c r="Z163" s="29">
        <f t="shared" si="150"/>
        <v>71.027999999999992</v>
      </c>
      <c r="AA163" s="13">
        <v>110</v>
      </c>
      <c r="AB163" s="12" t="s">
        <v>0</v>
      </c>
      <c r="AC163" s="11" t="s">
        <v>808</v>
      </c>
      <c r="AD163" s="11" t="s">
        <v>654</v>
      </c>
      <c r="AE163" s="11" t="s">
        <v>52</v>
      </c>
      <c r="AF163" s="11" t="s">
        <v>711</v>
      </c>
    </row>
    <row r="164" spans="1:34" ht="25.2" customHeight="1" x14ac:dyDescent="0.25">
      <c r="A164" s="107"/>
      <c r="B164" s="113" t="s">
        <v>155</v>
      </c>
      <c r="C164" s="113"/>
      <c r="D164" s="5" t="s">
        <v>154</v>
      </c>
      <c r="E164" s="5" t="s">
        <v>29</v>
      </c>
      <c r="F164" s="41">
        <f>F165+F172+F170</f>
        <v>4486.2199999999993</v>
      </c>
      <c r="G164" s="41">
        <f>G165+G172+G170</f>
        <v>2238.64</v>
      </c>
      <c r="H164" s="5" t="s">
        <v>29</v>
      </c>
      <c r="I164" s="41">
        <f>I165+I172+I170</f>
        <v>497.97500000000002</v>
      </c>
      <c r="J164" s="41">
        <f t="shared" ref="J164:N164" si="151">J165+J172+J170</f>
        <v>6710.5869999999995</v>
      </c>
      <c r="K164" s="41">
        <f t="shared" si="151"/>
        <v>1970.9459999999999</v>
      </c>
      <c r="L164" s="41">
        <f t="shared" si="151"/>
        <v>147.39100000000002</v>
      </c>
      <c r="M164" s="41">
        <f t="shared" si="151"/>
        <v>0</v>
      </c>
      <c r="N164" s="41">
        <f t="shared" si="151"/>
        <v>0</v>
      </c>
      <c r="O164" s="41">
        <f>I164+K164+L164+M164+N164</f>
        <v>2616.3119999999999</v>
      </c>
      <c r="P164" s="41">
        <f>J164+K164+L164+M164+N164</f>
        <v>8828.9239999999991</v>
      </c>
      <c r="Q164" s="41">
        <f t="shared" ref="Q164:U164" si="152">Q165+Q172+Q170</f>
        <v>9750.3559999999998</v>
      </c>
      <c r="R164" s="41">
        <f t="shared" si="152"/>
        <v>7.7450000000000001</v>
      </c>
      <c r="S164" s="41">
        <f t="shared" si="152"/>
        <v>5208.33</v>
      </c>
      <c r="T164" s="41">
        <f t="shared" si="152"/>
        <v>0</v>
      </c>
      <c r="U164" s="41">
        <f t="shared" si="152"/>
        <v>24</v>
      </c>
      <c r="V164" s="37">
        <f>SUM(Q164:U164)</f>
        <v>14990.431</v>
      </c>
      <c r="W164" s="41">
        <f>W165+W172+W170</f>
        <v>8357.33</v>
      </c>
      <c r="X164" s="47">
        <f>O164+V164+W164</f>
        <v>25964.073000000004</v>
      </c>
      <c r="Y164" s="41">
        <f>Y165+Y172+Y170</f>
        <v>4190.67</v>
      </c>
      <c r="Z164" s="47">
        <f t="shared" si="150"/>
        <v>36879.603000000003</v>
      </c>
      <c r="AA164" s="59" t="s">
        <v>29</v>
      </c>
      <c r="AB164" s="5" t="s">
        <v>29</v>
      </c>
      <c r="AC164" s="5" t="s">
        <v>29</v>
      </c>
      <c r="AD164" s="5" t="s">
        <v>29</v>
      </c>
      <c r="AE164" s="5" t="s">
        <v>29</v>
      </c>
      <c r="AF164" s="5" t="s">
        <v>29</v>
      </c>
    </row>
    <row r="165" spans="1:34" ht="25.2" customHeight="1" x14ac:dyDescent="0.25">
      <c r="A165" s="107"/>
      <c r="B165" s="103" t="s">
        <v>157</v>
      </c>
      <c r="C165" s="103"/>
      <c r="D165" s="2" t="s">
        <v>156</v>
      </c>
      <c r="E165" s="2" t="s">
        <v>29</v>
      </c>
      <c r="F165" s="31">
        <f>SUM(F166:F169)</f>
        <v>4486.2199999999993</v>
      </c>
      <c r="G165" s="31">
        <f>SUM(G166:G169)</f>
        <v>1328</v>
      </c>
      <c r="H165" s="2" t="s">
        <v>29</v>
      </c>
      <c r="I165" s="31">
        <f>SUM(I166:I169)</f>
        <v>153.86799999999999</v>
      </c>
      <c r="J165" s="31">
        <f t="shared" ref="J165:N165" si="153">SUM(J166:J169)</f>
        <v>6343.49</v>
      </c>
      <c r="K165" s="31">
        <f t="shared" si="153"/>
        <v>504.887</v>
      </c>
      <c r="L165" s="31">
        <f t="shared" si="153"/>
        <v>67.5</v>
      </c>
      <c r="M165" s="31">
        <f t="shared" si="153"/>
        <v>0</v>
      </c>
      <c r="N165" s="31">
        <f t="shared" si="153"/>
        <v>0</v>
      </c>
      <c r="O165" s="35">
        <f>I165+K165+L165+M165+N165</f>
        <v>726.255</v>
      </c>
      <c r="P165" s="35">
        <f>J165+K165+L165+M165+N165</f>
        <v>6915.8769999999995</v>
      </c>
      <c r="Q165" s="31">
        <f>SUM(Q166:Q169)</f>
        <v>9750.3559999999998</v>
      </c>
      <c r="R165" s="31">
        <f>SUM(R166:R169)</f>
        <v>7.7450000000000001</v>
      </c>
      <c r="S165" s="31">
        <f>SUM(S166:S169)</f>
        <v>5208.33</v>
      </c>
      <c r="T165" s="31">
        <f>SUM(T166:T169)</f>
        <v>0</v>
      </c>
      <c r="U165" s="31">
        <f>SUM(U166:U169)</f>
        <v>24</v>
      </c>
      <c r="V165" s="35">
        <f t="shared" si="147"/>
        <v>14990.431</v>
      </c>
      <c r="W165" s="31">
        <f>SUM(W166:W169)</f>
        <v>8357.33</v>
      </c>
      <c r="X165" s="43">
        <f t="shared" si="142"/>
        <v>24074.016</v>
      </c>
      <c r="Y165" s="31">
        <f>SUM(Y166:Y169)</f>
        <v>4190.67</v>
      </c>
      <c r="Z165" s="43">
        <f t="shared" si="150"/>
        <v>34078.906000000003</v>
      </c>
      <c r="AA165" s="55" t="s">
        <v>29</v>
      </c>
      <c r="AB165" s="2" t="s">
        <v>29</v>
      </c>
      <c r="AC165" s="2" t="s">
        <v>29</v>
      </c>
      <c r="AD165" s="2" t="s">
        <v>29</v>
      </c>
      <c r="AE165" s="2" t="s">
        <v>29</v>
      </c>
      <c r="AF165" s="2" t="s">
        <v>29</v>
      </c>
    </row>
    <row r="166" spans="1:34" ht="140.4" x14ac:dyDescent="0.25">
      <c r="A166" s="107"/>
      <c r="B166" s="23" t="s">
        <v>467</v>
      </c>
      <c r="C166" s="11" t="s">
        <v>816</v>
      </c>
      <c r="D166" s="12" t="s">
        <v>468</v>
      </c>
      <c r="E166" s="12" t="s">
        <v>0</v>
      </c>
      <c r="F166" s="14">
        <v>3105.64</v>
      </c>
      <c r="G166" s="14">
        <v>346.57</v>
      </c>
      <c r="H166" s="12" t="s">
        <v>28</v>
      </c>
      <c r="I166" s="14">
        <v>7.2190000000000003</v>
      </c>
      <c r="J166" s="14">
        <v>6343.24</v>
      </c>
      <c r="K166" s="14">
        <v>0</v>
      </c>
      <c r="L166" s="14">
        <v>0</v>
      </c>
      <c r="M166" s="14">
        <v>0</v>
      </c>
      <c r="N166" s="14">
        <v>0</v>
      </c>
      <c r="O166" s="14">
        <f>I166+K166+L166+M166+N166</f>
        <v>7.2190000000000003</v>
      </c>
      <c r="P166" s="14">
        <f>J166+K166+L166+M166+N166</f>
        <v>6343.24</v>
      </c>
      <c r="Q166" s="14">
        <v>9663.56</v>
      </c>
      <c r="R166" s="14">
        <v>0</v>
      </c>
      <c r="S166" s="14">
        <v>5208.33</v>
      </c>
      <c r="T166" s="14">
        <v>0</v>
      </c>
      <c r="U166" s="14">
        <v>0</v>
      </c>
      <c r="V166" s="14">
        <f t="shared" si="147"/>
        <v>14871.89</v>
      </c>
      <c r="W166" s="14">
        <v>8333.33</v>
      </c>
      <c r="X166" s="29">
        <f t="shared" si="142"/>
        <v>23212.438999999998</v>
      </c>
      <c r="Y166" s="14">
        <v>4166.67</v>
      </c>
      <c r="Z166" s="29">
        <f t="shared" si="150"/>
        <v>30831.318999999996</v>
      </c>
      <c r="AA166" s="13">
        <v>13786.25411</v>
      </c>
      <c r="AB166" s="12" t="s">
        <v>0</v>
      </c>
      <c r="AC166" s="11" t="s">
        <v>809</v>
      </c>
      <c r="AD166" s="11" t="s">
        <v>655</v>
      </c>
      <c r="AE166" s="11" t="s">
        <v>3</v>
      </c>
      <c r="AF166" s="11" t="s">
        <v>712</v>
      </c>
    </row>
    <row r="167" spans="1:34" ht="364.95" customHeight="1" x14ac:dyDescent="0.25">
      <c r="A167" s="107"/>
      <c r="B167" s="23" t="s">
        <v>469</v>
      </c>
      <c r="C167" s="11" t="s">
        <v>845</v>
      </c>
      <c r="D167" s="12" t="s">
        <v>468</v>
      </c>
      <c r="E167" s="12" t="s">
        <v>0</v>
      </c>
      <c r="F167" s="14">
        <v>1380.58</v>
      </c>
      <c r="G167" s="14">
        <v>963.43</v>
      </c>
      <c r="H167" s="12" t="s">
        <v>28</v>
      </c>
      <c r="I167" s="14">
        <v>146.649</v>
      </c>
      <c r="J167" s="14">
        <v>0.25</v>
      </c>
      <c r="K167" s="14">
        <v>504.887</v>
      </c>
      <c r="L167" s="14">
        <v>67.5</v>
      </c>
      <c r="M167" s="14">
        <v>0</v>
      </c>
      <c r="N167" s="14">
        <v>0</v>
      </c>
      <c r="O167" s="14">
        <f>I167+K167+L167+M167+N167</f>
        <v>719.03600000000006</v>
      </c>
      <c r="P167" s="14">
        <f>J167+K167+L167+M167+N167</f>
        <v>572.63699999999994</v>
      </c>
      <c r="Q167" s="14">
        <v>86.796000000000006</v>
      </c>
      <c r="R167" s="14">
        <v>7.7450000000000001</v>
      </c>
      <c r="S167" s="14">
        <v>0</v>
      </c>
      <c r="T167" s="14">
        <v>0</v>
      </c>
      <c r="U167" s="14">
        <v>0</v>
      </c>
      <c r="V167" s="14">
        <f t="shared" si="147"/>
        <v>94.541000000000011</v>
      </c>
      <c r="W167" s="14">
        <v>0</v>
      </c>
      <c r="X167" s="29">
        <f t="shared" si="142"/>
        <v>813.57700000000011</v>
      </c>
      <c r="Y167" s="14">
        <v>0</v>
      </c>
      <c r="Z167" s="29">
        <f t="shared" si="150"/>
        <v>3157.587</v>
      </c>
      <c r="AA167" s="13">
        <v>8839.9245599999995</v>
      </c>
      <c r="AB167" s="12" t="s">
        <v>0</v>
      </c>
      <c r="AC167" s="11" t="s">
        <v>846</v>
      </c>
      <c r="AD167" s="11" t="s">
        <v>620</v>
      </c>
      <c r="AE167" s="11" t="s">
        <v>3</v>
      </c>
      <c r="AF167" s="11" t="s">
        <v>713</v>
      </c>
      <c r="AH167" s="71"/>
    </row>
    <row r="168" spans="1:34" ht="64.8" hidden="1" x14ac:dyDescent="0.25">
      <c r="A168" s="107"/>
      <c r="B168" s="23" t="s">
        <v>470</v>
      </c>
      <c r="C168" s="11" t="s">
        <v>24</v>
      </c>
      <c r="D168" s="12" t="s">
        <v>471</v>
      </c>
      <c r="E168" s="12" t="s">
        <v>0</v>
      </c>
      <c r="F168" s="14">
        <v>0</v>
      </c>
      <c r="G168" s="14">
        <v>18</v>
      </c>
      <c r="H168" s="12" t="s">
        <v>184</v>
      </c>
      <c r="I168" s="14">
        <v>0</v>
      </c>
      <c r="J168" s="14"/>
      <c r="K168" s="14">
        <v>0</v>
      </c>
      <c r="L168" s="14">
        <v>0</v>
      </c>
      <c r="M168" s="14">
        <v>0</v>
      </c>
      <c r="N168" s="14">
        <v>0</v>
      </c>
      <c r="O168" s="14">
        <f t="shared" si="128"/>
        <v>0</v>
      </c>
      <c r="P168" s="14"/>
      <c r="Q168" s="14">
        <v>0</v>
      </c>
      <c r="R168" s="14">
        <v>0</v>
      </c>
      <c r="S168" s="14">
        <v>0</v>
      </c>
      <c r="T168" s="14">
        <v>0</v>
      </c>
      <c r="U168" s="52">
        <v>24</v>
      </c>
      <c r="V168" s="14">
        <f t="shared" si="147"/>
        <v>24</v>
      </c>
      <c r="W168" s="14">
        <v>24</v>
      </c>
      <c r="X168" s="29">
        <f t="shared" si="142"/>
        <v>48</v>
      </c>
      <c r="Y168" s="14">
        <v>24</v>
      </c>
      <c r="Z168" s="29">
        <f t="shared" si="150"/>
        <v>90</v>
      </c>
      <c r="AA168" s="13">
        <v>260</v>
      </c>
      <c r="AB168" s="12" t="s">
        <v>0</v>
      </c>
      <c r="AC168" s="11" t="s">
        <v>623</v>
      </c>
      <c r="AD168" s="11" t="s">
        <v>537</v>
      </c>
      <c r="AE168" s="11" t="s">
        <v>458</v>
      </c>
      <c r="AF168" s="22" t="s">
        <v>609</v>
      </c>
    </row>
    <row r="169" spans="1:34" ht="43.2" hidden="1" x14ac:dyDescent="0.25">
      <c r="A169" s="107"/>
      <c r="B169" s="23" t="s">
        <v>472</v>
      </c>
      <c r="C169" s="11" t="s">
        <v>473</v>
      </c>
      <c r="D169" s="12" t="s">
        <v>474</v>
      </c>
      <c r="E169" s="12" t="s">
        <v>0</v>
      </c>
      <c r="F169" s="14">
        <v>0</v>
      </c>
      <c r="G169" s="14">
        <v>0</v>
      </c>
      <c r="H169" s="12" t="s">
        <v>184</v>
      </c>
      <c r="I169" s="14">
        <v>0</v>
      </c>
      <c r="J169" s="14"/>
      <c r="K169" s="14">
        <v>0</v>
      </c>
      <c r="L169" s="14">
        <v>0</v>
      </c>
      <c r="M169" s="14">
        <v>0</v>
      </c>
      <c r="N169" s="14">
        <v>0</v>
      </c>
      <c r="O169" s="14">
        <f t="shared" si="128"/>
        <v>0</v>
      </c>
      <c r="P169" s="14"/>
      <c r="Q169" s="14">
        <v>0</v>
      </c>
      <c r="R169" s="14">
        <v>0</v>
      </c>
      <c r="S169" s="14">
        <v>0</v>
      </c>
      <c r="T169" s="14">
        <v>0</v>
      </c>
      <c r="U169" s="14">
        <v>0</v>
      </c>
      <c r="V169" s="14">
        <f t="shared" si="147"/>
        <v>0</v>
      </c>
      <c r="W169" s="14">
        <v>0</v>
      </c>
      <c r="X169" s="29">
        <f t="shared" si="142"/>
        <v>0</v>
      </c>
      <c r="Y169" s="14">
        <v>0</v>
      </c>
      <c r="Z169" s="29">
        <f t="shared" si="150"/>
        <v>0</v>
      </c>
      <c r="AA169" s="13">
        <v>500</v>
      </c>
      <c r="AB169" s="12" t="s">
        <v>0</v>
      </c>
      <c r="AC169" s="11" t="s">
        <v>475</v>
      </c>
      <c r="AD169" s="11" t="s">
        <v>29</v>
      </c>
      <c r="AE169" s="11" t="s">
        <v>458</v>
      </c>
      <c r="AF169" s="11" t="s">
        <v>29</v>
      </c>
    </row>
    <row r="170" spans="1:34" ht="25.2" customHeight="1" x14ac:dyDescent="0.25">
      <c r="A170" s="107"/>
      <c r="B170" s="103" t="s">
        <v>635</v>
      </c>
      <c r="C170" s="103"/>
      <c r="D170" s="2" t="s">
        <v>634</v>
      </c>
      <c r="E170" s="2"/>
      <c r="F170" s="31">
        <f>SUM(F171:F174)</f>
        <v>0</v>
      </c>
      <c r="G170" s="31">
        <f>SUM(G171:G174)</f>
        <v>455.32</v>
      </c>
      <c r="H170" s="2" t="s">
        <v>29</v>
      </c>
      <c r="I170" s="31">
        <f>I171</f>
        <v>0</v>
      </c>
      <c r="J170" s="31">
        <f t="shared" ref="J170:N170" si="154">J171</f>
        <v>0</v>
      </c>
      <c r="K170" s="31">
        <f t="shared" si="154"/>
        <v>0</v>
      </c>
      <c r="L170" s="31">
        <f t="shared" si="154"/>
        <v>0</v>
      </c>
      <c r="M170" s="31">
        <f t="shared" si="154"/>
        <v>0</v>
      </c>
      <c r="N170" s="31">
        <f t="shared" si="154"/>
        <v>0</v>
      </c>
      <c r="O170" s="35">
        <f>I170+K170+L170+M170+N170</f>
        <v>0</v>
      </c>
      <c r="P170" s="35">
        <f>J170+K170+L170+M170+N170</f>
        <v>0</v>
      </c>
      <c r="Q170" s="31">
        <f>Q171</f>
        <v>0</v>
      </c>
      <c r="R170" s="31">
        <f>R171</f>
        <v>0</v>
      </c>
      <c r="S170" s="31">
        <f>S171</f>
        <v>0</v>
      </c>
      <c r="T170" s="31">
        <f>T171</f>
        <v>0</v>
      </c>
      <c r="U170" s="31">
        <f>U171</f>
        <v>0</v>
      </c>
      <c r="V170" s="55">
        <f t="shared" si="147"/>
        <v>0</v>
      </c>
      <c r="W170" s="55">
        <f>SUM(W171:W174)</f>
        <v>0</v>
      </c>
      <c r="X170" s="55">
        <f t="shared" si="142"/>
        <v>0</v>
      </c>
      <c r="Y170" s="55">
        <f>SUM(Y171:Y174)</f>
        <v>0</v>
      </c>
      <c r="Z170" s="55">
        <f t="shared" si="150"/>
        <v>455.32</v>
      </c>
      <c r="AA170" s="2" t="s">
        <v>29</v>
      </c>
      <c r="AB170" s="2" t="s">
        <v>29</v>
      </c>
      <c r="AC170" s="2" t="s">
        <v>29</v>
      </c>
      <c r="AD170" s="2" t="s">
        <v>29</v>
      </c>
      <c r="AE170" s="2" t="s">
        <v>29</v>
      </c>
      <c r="AF170" s="2" t="s">
        <v>29</v>
      </c>
    </row>
    <row r="171" spans="1:34" ht="244.5" customHeight="1" x14ac:dyDescent="0.25">
      <c r="A171" s="107"/>
      <c r="B171" s="23" t="s">
        <v>555</v>
      </c>
      <c r="C171" s="11" t="s">
        <v>556</v>
      </c>
      <c r="D171" s="62" t="s">
        <v>557</v>
      </c>
      <c r="E171" s="12"/>
      <c r="F171" s="14">
        <v>0</v>
      </c>
      <c r="G171" s="14">
        <v>0</v>
      </c>
      <c r="H171" s="12" t="s">
        <v>184</v>
      </c>
      <c r="I171" s="14">
        <v>0</v>
      </c>
      <c r="J171" s="14">
        <v>0</v>
      </c>
      <c r="K171" s="14">
        <v>0</v>
      </c>
      <c r="L171" s="14">
        <v>0</v>
      </c>
      <c r="M171" s="14">
        <v>0</v>
      </c>
      <c r="N171" s="14">
        <v>0</v>
      </c>
      <c r="O171" s="14">
        <f>I171+K171+L171+M171+N171</f>
        <v>0</v>
      </c>
      <c r="P171" s="14">
        <f>J171+K171+L171+M171+N171</f>
        <v>0</v>
      </c>
      <c r="Q171" s="14">
        <v>0</v>
      </c>
      <c r="R171" s="14">
        <v>0</v>
      </c>
      <c r="S171" s="14">
        <v>0</v>
      </c>
      <c r="T171" s="14">
        <v>0</v>
      </c>
      <c r="U171" s="14">
        <v>0</v>
      </c>
      <c r="V171" s="14">
        <f t="shared" si="147"/>
        <v>0</v>
      </c>
      <c r="W171" s="14">
        <v>0</v>
      </c>
      <c r="X171" s="29">
        <f t="shared" si="142"/>
        <v>0</v>
      </c>
      <c r="Y171" s="14">
        <v>0</v>
      </c>
      <c r="Z171" s="29">
        <f t="shared" si="150"/>
        <v>0</v>
      </c>
      <c r="AA171" s="13">
        <f>Z171</f>
        <v>0</v>
      </c>
      <c r="AB171" s="12" t="s">
        <v>0</v>
      </c>
      <c r="AC171" s="11" t="s">
        <v>656</v>
      </c>
      <c r="AD171" s="11" t="s">
        <v>558</v>
      </c>
      <c r="AE171" s="11" t="s">
        <v>225</v>
      </c>
      <c r="AF171" s="11" t="s">
        <v>810</v>
      </c>
    </row>
    <row r="172" spans="1:34" ht="25.2" customHeight="1" x14ac:dyDescent="0.25">
      <c r="A172" s="107"/>
      <c r="B172" s="103" t="s">
        <v>159</v>
      </c>
      <c r="C172" s="103"/>
      <c r="D172" s="2" t="s">
        <v>158</v>
      </c>
      <c r="E172" s="2" t="s">
        <v>29</v>
      </c>
      <c r="F172" s="31">
        <f>SUM(F173:F176)</f>
        <v>0</v>
      </c>
      <c r="G172" s="31">
        <f>SUM(G173:G176)</f>
        <v>455.32</v>
      </c>
      <c r="H172" s="2" t="s">
        <v>29</v>
      </c>
      <c r="I172" s="31">
        <f>SUM(I173:I176)</f>
        <v>344.10700000000003</v>
      </c>
      <c r="J172" s="31">
        <f t="shared" ref="J172:N172" si="155">SUM(J173:J176)</f>
        <v>367.09699999999998</v>
      </c>
      <c r="K172" s="31">
        <f t="shared" si="155"/>
        <v>1466.059</v>
      </c>
      <c r="L172" s="31">
        <f t="shared" si="155"/>
        <v>79.891000000000005</v>
      </c>
      <c r="M172" s="31">
        <f t="shared" si="155"/>
        <v>0</v>
      </c>
      <c r="N172" s="31">
        <f t="shared" si="155"/>
        <v>0</v>
      </c>
      <c r="O172" s="35">
        <f>I172+K172+L172+M172+N172</f>
        <v>1890.057</v>
      </c>
      <c r="P172" s="35">
        <f>J172+K172+L172+M172+N172</f>
        <v>1913.047</v>
      </c>
      <c r="Q172" s="31">
        <f>SUM(Q173:Q176)</f>
        <v>0</v>
      </c>
      <c r="R172" s="31">
        <f>SUM(R173:R176)</f>
        <v>0</v>
      </c>
      <c r="S172" s="31">
        <f>SUM(S173:S176)</f>
        <v>0</v>
      </c>
      <c r="T172" s="31">
        <f>SUM(T173:T176)</f>
        <v>0</v>
      </c>
      <c r="U172" s="31">
        <f>SUM(U173:U176)</f>
        <v>0</v>
      </c>
      <c r="V172" s="35">
        <f t="shared" si="147"/>
        <v>0</v>
      </c>
      <c r="W172" s="31">
        <f>SUM(W173:W176)</f>
        <v>0</v>
      </c>
      <c r="X172" s="43">
        <f t="shared" si="142"/>
        <v>1890.057</v>
      </c>
      <c r="Y172" s="31">
        <f>SUM(Y173:Y176)</f>
        <v>0</v>
      </c>
      <c r="Z172" s="43">
        <f t="shared" si="150"/>
        <v>2345.377</v>
      </c>
      <c r="AA172" s="55" t="s">
        <v>29</v>
      </c>
      <c r="AB172" s="2" t="s">
        <v>29</v>
      </c>
      <c r="AC172" s="2" t="s">
        <v>29</v>
      </c>
      <c r="AD172" s="2" t="s">
        <v>29</v>
      </c>
      <c r="AE172" s="2" t="s">
        <v>29</v>
      </c>
      <c r="AF172" s="2" t="s">
        <v>29</v>
      </c>
    </row>
    <row r="173" spans="1:34" ht="54" hidden="1" x14ac:dyDescent="0.25">
      <c r="A173" s="107"/>
      <c r="B173" s="23" t="s">
        <v>476</v>
      </c>
      <c r="C173" s="11" t="s">
        <v>477</v>
      </c>
      <c r="D173" s="12" t="s">
        <v>478</v>
      </c>
      <c r="E173" s="12" t="s">
        <v>0</v>
      </c>
      <c r="F173" s="14">
        <v>0</v>
      </c>
      <c r="G173" s="14">
        <v>0</v>
      </c>
      <c r="H173" s="12" t="s">
        <v>184</v>
      </c>
      <c r="I173" s="14">
        <v>0</v>
      </c>
      <c r="J173" s="14"/>
      <c r="K173" s="14">
        <v>0</v>
      </c>
      <c r="L173" s="14">
        <v>0</v>
      </c>
      <c r="M173" s="14">
        <v>0</v>
      </c>
      <c r="N173" s="14">
        <v>0</v>
      </c>
      <c r="O173" s="14">
        <f t="shared" si="128"/>
        <v>0</v>
      </c>
      <c r="P173" s="14"/>
      <c r="Q173" s="14">
        <v>0</v>
      </c>
      <c r="R173" s="14">
        <v>0</v>
      </c>
      <c r="S173" s="14">
        <v>0</v>
      </c>
      <c r="T173" s="14">
        <v>0</v>
      </c>
      <c r="U173" s="14">
        <v>0</v>
      </c>
      <c r="V173" s="14">
        <f t="shared" si="147"/>
        <v>0</v>
      </c>
      <c r="W173" s="14">
        <v>0</v>
      </c>
      <c r="X173" s="29">
        <f t="shared" si="142"/>
        <v>0</v>
      </c>
      <c r="Y173" s="14">
        <v>0</v>
      </c>
      <c r="Z173" s="29">
        <f t="shared" si="150"/>
        <v>0</v>
      </c>
      <c r="AA173" s="13">
        <v>1204.8</v>
      </c>
      <c r="AB173" s="12" t="s">
        <v>0</v>
      </c>
      <c r="AC173" s="11" t="s">
        <v>657</v>
      </c>
      <c r="AD173" s="11" t="s">
        <v>29</v>
      </c>
      <c r="AE173" s="11" t="s">
        <v>393</v>
      </c>
      <c r="AF173" s="11" t="s">
        <v>102</v>
      </c>
    </row>
    <row r="174" spans="1:34" ht="43.2" hidden="1" x14ac:dyDescent="0.25">
      <c r="A174" s="107"/>
      <c r="B174" s="23" t="s">
        <v>479</v>
      </c>
      <c r="C174" s="11" t="s">
        <v>480</v>
      </c>
      <c r="D174" s="12" t="s">
        <v>481</v>
      </c>
      <c r="E174" s="12" t="s">
        <v>51</v>
      </c>
      <c r="F174" s="14">
        <v>0</v>
      </c>
      <c r="G174" s="14">
        <v>0</v>
      </c>
      <c r="H174" s="12" t="s">
        <v>184</v>
      </c>
      <c r="I174" s="14">
        <v>0</v>
      </c>
      <c r="J174" s="14"/>
      <c r="K174" s="14">
        <v>0</v>
      </c>
      <c r="L174" s="14">
        <v>0</v>
      </c>
      <c r="M174" s="14">
        <v>0</v>
      </c>
      <c r="N174" s="14">
        <v>0</v>
      </c>
      <c r="O174" s="14">
        <f t="shared" si="128"/>
        <v>0</v>
      </c>
      <c r="P174" s="14"/>
      <c r="Q174" s="14">
        <v>0</v>
      </c>
      <c r="R174" s="14">
        <v>0</v>
      </c>
      <c r="S174" s="14">
        <v>0</v>
      </c>
      <c r="T174" s="14">
        <v>0</v>
      </c>
      <c r="U174" s="14">
        <v>0</v>
      </c>
      <c r="V174" s="14">
        <f t="shared" si="147"/>
        <v>0</v>
      </c>
      <c r="W174" s="14">
        <v>0</v>
      </c>
      <c r="X174" s="29">
        <f t="shared" si="142"/>
        <v>0</v>
      </c>
      <c r="Y174" s="14">
        <v>0</v>
      </c>
      <c r="Z174" s="29">
        <f t="shared" si="150"/>
        <v>0</v>
      </c>
      <c r="AA174" s="13">
        <v>360</v>
      </c>
      <c r="AB174" s="12" t="s">
        <v>51</v>
      </c>
      <c r="AC174" s="11" t="s">
        <v>482</v>
      </c>
      <c r="AD174" s="11" t="s">
        <v>29</v>
      </c>
      <c r="AE174" s="11" t="s">
        <v>483</v>
      </c>
      <c r="AF174" s="11" t="s">
        <v>66</v>
      </c>
    </row>
    <row r="175" spans="1:34" ht="167.25" customHeight="1" x14ac:dyDescent="0.25">
      <c r="A175" s="107"/>
      <c r="B175" s="23" t="s">
        <v>484</v>
      </c>
      <c r="C175" s="11" t="s">
        <v>485</v>
      </c>
      <c r="D175" s="12" t="s">
        <v>486</v>
      </c>
      <c r="E175" s="12" t="s">
        <v>0</v>
      </c>
      <c r="F175" s="14">
        <v>0</v>
      </c>
      <c r="G175" s="14">
        <v>455.32</v>
      </c>
      <c r="H175" s="12" t="s">
        <v>184</v>
      </c>
      <c r="I175" s="14">
        <v>344.10700000000003</v>
      </c>
      <c r="J175" s="14">
        <v>367.09699999999998</v>
      </c>
      <c r="K175" s="14">
        <v>1466.059</v>
      </c>
      <c r="L175" s="14">
        <v>79.891000000000005</v>
      </c>
      <c r="M175" s="14">
        <v>0</v>
      </c>
      <c r="N175" s="14">
        <v>0</v>
      </c>
      <c r="O175" s="14">
        <f>I175+K175+L175+M175+N175</f>
        <v>1890.057</v>
      </c>
      <c r="P175" s="14">
        <f>J175+K175+L175+M175+N175</f>
        <v>1913.047</v>
      </c>
      <c r="Q175" s="14">
        <v>0</v>
      </c>
      <c r="R175" s="14">
        <v>0</v>
      </c>
      <c r="S175" s="14">
        <v>0</v>
      </c>
      <c r="T175" s="14">
        <v>0</v>
      </c>
      <c r="U175" s="14">
        <v>0</v>
      </c>
      <c r="V175" s="14">
        <f t="shared" si="147"/>
        <v>0</v>
      </c>
      <c r="W175" s="14">
        <v>0</v>
      </c>
      <c r="X175" s="29">
        <f t="shared" si="142"/>
        <v>1890.057</v>
      </c>
      <c r="Y175" s="14">
        <v>0</v>
      </c>
      <c r="Z175" s="29">
        <f t="shared" si="150"/>
        <v>2345.377</v>
      </c>
      <c r="AA175" s="13">
        <v>1910</v>
      </c>
      <c r="AB175" s="12" t="s">
        <v>0</v>
      </c>
      <c r="AC175" s="11" t="s">
        <v>811</v>
      </c>
      <c r="AD175" s="11" t="s">
        <v>29</v>
      </c>
      <c r="AE175" s="11" t="s">
        <v>601</v>
      </c>
      <c r="AF175" s="11" t="s">
        <v>487</v>
      </c>
    </row>
    <row r="176" spans="1:34" ht="64.8" hidden="1" x14ac:dyDescent="0.25">
      <c r="A176" s="107"/>
      <c r="B176" s="23" t="s">
        <v>488</v>
      </c>
      <c r="C176" s="11" t="s">
        <v>489</v>
      </c>
      <c r="D176" s="12" t="s">
        <v>526</v>
      </c>
      <c r="E176" s="12" t="s">
        <v>51</v>
      </c>
      <c r="F176" s="14">
        <v>0</v>
      </c>
      <c r="G176" s="14">
        <v>0</v>
      </c>
      <c r="H176" s="12" t="s">
        <v>207</v>
      </c>
      <c r="I176" s="14">
        <v>0</v>
      </c>
      <c r="J176" s="14"/>
      <c r="K176" s="14">
        <v>0</v>
      </c>
      <c r="L176" s="14">
        <v>0</v>
      </c>
      <c r="M176" s="14">
        <v>0</v>
      </c>
      <c r="N176" s="14">
        <v>0</v>
      </c>
      <c r="O176" s="14">
        <f t="shared" si="128"/>
        <v>0</v>
      </c>
      <c r="P176" s="14"/>
      <c r="Q176" s="14">
        <v>0</v>
      </c>
      <c r="R176" s="14">
        <v>0</v>
      </c>
      <c r="S176" s="14">
        <v>0</v>
      </c>
      <c r="T176" s="14">
        <v>0</v>
      </c>
      <c r="U176" s="14">
        <v>0</v>
      </c>
      <c r="V176" s="14">
        <f t="shared" si="147"/>
        <v>0</v>
      </c>
      <c r="W176" s="14">
        <v>0</v>
      </c>
      <c r="X176" s="29">
        <f t="shared" si="142"/>
        <v>0</v>
      </c>
      <c r="Y176" s="14">
        <v>0</v>
      </c>
      <c r="Z176" s="29">
        <f t="shared" si="150"/>
        <v>0</v>
      </c>
      <c r="AA176" s="13">
        <v>11604</v>
      </c>
      <c r="AB176" s="12" t="s">
        <v>490</v>
      </c>
      <c r="AC176" s="11" t="s">
        <v>491</v>
      </c>
      <c r="AD176" s="11" t="s">
        <v>492</v>
      </c>
      <c r="AE176" s="69" t="s">
        <v>763</v>
      </c>
      <c r="AF176" s="11" t="s">
        <v>714</v>
      </c>
    </row>
    <row r="177" spans="1:32" ht="25.2" customHeight="1" x14ac:dyDescent="0.25">
      <c r="A177" s="109"/>
      <c r="B177" s="111" t="s">
        <v>160</v>
      </c>
      <c r="C177" s="111"/>
      <c r="D177" s="8" t="s">
        <v>28</v>
      </c>
      <c r="E177" s="8" t="s">
        <v>29</v>
      </c>
      <c r="F177" s="38">
        <f>F178+F186</f>
        <v>0</v>
      </c>
      <c r="G177" s="38">
        <f>G178+G186</f>
        <v>71.990000000000009</v>
      </c>
      <c r="H177" s="8" t="s">
        <v>29</v>
      </c>
      <c r="I177" s="38">
        <f>I178+I186</f>
        <v>232.00691999999998</v>
      </c>
      <c r="J177" s="38">
        <f t="shared" ref="J177:N177" si="156">J178+J186</f>
        <v>1848.4069200000001</v>
      </c>
      <c r="K177" s="38">
        <f t="shared" si="156"/>
        <v>0</v>
      </c>
      <c r="L177" s="38">
        <f t="shared" si="156"/>
        <v>0</v>
      </c>
      <c r="M177" s="38">
        <f t="shared" si="156"/>
        <v>0</v>
      </c>
      <c r="N177" s="38">
        <f t="shared" si="156"/>
        <v>400</v>
      </c>
      <c r="O177" s="38">
        <f>I177+K177+L177+M177+N177</f>
        <v>632.00692000000004</v>
      </c>
      <c r="P177" s="38">
        <f>J177+K177+L177+M177+N177</f>
        <v>2248.4069200000004</v>
      </c>
      <c r="Q177" s="38">
        <f>Q178+Q186</f>
        <v>239.22</v>
      </c>
      <c r="R177" s="38">
        <f>R178+R186</f>
        <v>0</v>
      </c>
      <c r="S177" s="38">
        <f>S178+S186</f>
        <v>790.4</v>
      </c>
      <c r="T177" s="38">
        <f>T178+T186</f>
        <v>0</v>
      </c>
      <c r="U177" s="38">
        <f>U178+U186</f>
        <v>197.6</v>
      </c>
      <c r="V177" s="38">
        <f t="shared" si="147"/>
        <v>1227.2199999999998</v>
      </c>
      <c r="W177" s="38">
        <f>W178+W186</f>
        <v>1226.72</v>
      </c>
      <c r="X177" s="48">
        <f t="shared" si="142"/>
        <v>3085.9469199999999</v>
      </c>
      <c r="Y177" s="38">
        <f>Y178+Y186</f>
        <v>2052.94</v>
      </c>
      <c r="Z177" s="48">
        <f t="shared" si="150"/>
        <v>5210.8769199999997</v>
      </c>
      <c r="AA177" s="57" t="s">
        <v>29</v>
      </c>
      <c r="AB177" s="8" t="s">
        <v>29</v>
      </c>
      <c r="AC177" s="8" t="s">
        <v>29</v>
      </c>
      <c r="AD177" s="8" t="s">
        <v>29</v>
      </c>
      <c r="AE177" s="8" t="s">
        <v>29</v>
      </c>
      <c r="AF177" s="8" t="s">
        <v>29</v>
      </c>
    </row>
    <row r="178" spans="1:32" ht="25.2" customHeight="1" x14ac:dyDescent="0.25">
      <c r="A178" s="109"/>
      <c r="B178" s="103" t="s">
        <v>162</v>
      </c>
      <c r="C178" s="103"/>
      <c r="D178" s="2" t="s">
        <v>161</v>
      </c>
      <c r="E178" s="2" t="s">
        <v>29</v>
      </c>
      <c r="F178" s="31">
        <f>SUM(F179:F185)</f>
        <v>0</v>
      </c>
      <c r="G178" s="31">
        <f>SUM(G179:G185)</f>
        <v>71.990000000000009</v>
      </c>
      <c r="H178" s="2" t="s">
        <v>29</v>
      </c>
      <c r="I178" s="31">
        <f>SUM(I179:I185)</f>
        <v>162.18691999999999</v>
      </c>
      <c r="J178" s="31">
        <f t="shared" ref="J178:N178" si="157">SUM(J179:J185)</f>
        <v>1778.5869200000002</v>
      </c>
      <c r="K178" s="31">
        <f t="shared" si="157"/>
        <v>0</v>
      </c>
      <c r="L178" s="31">
        <f t="shared" si="157"/>
        <v>0</v>
      </c>
      <c r="M178" s="31">
        <f t="shared" si="157"/>
        <v>0</v>
      </c>
      <c r="N178" s="31">
        <f t="shared" si="157"/>
        <v>400</v>
      </c>
      <c r="O178" s="35">
        <f>I178+K178+L178+M178+N178</f>
        <v>562.18691999999999</v>
      </c>
      <c r="P178" s="35">
        <f>J178+K178+L178+M178+N178</f>
        <v>2178.5869200000002</v>
      </c>
      <c r="Q178" s="31">
        <f>SUM(Q179:Q185)</f>
        <v>169.4</v>
      </c>
      <c r="R178" s="31">
        <f>SUM(R179:R185)</f>
        <v>0</v>
      </c>
      <c r="S178" s="31">
        <f>SUM(S179:S185)</f>
        <v>790.4</v>
      </c>
      <c r="T178" s="31">
        <f>SUM(T179:T185)</f>
        <v>0</v>
      </c>
      <c r="U178" s="31">
        <f>SUM(U179:U185)</f>
        <v>197.6</v>
      </c>
      <c r="V178" s="35">
        <f>SUM(Q178:U178)</f>
        <v>1157.3999999999999</v>
      </c>
      <c r="W178" s="31">
        <f>SUM(W179:W185)</f>
        <v>1156.9000000000001</v>
      </c>
      <c r="X178" s="43">
        <f>O178+V178+W178</f>
        <v>2876.4869199999998</v>
      </c>
      <c r="Y178" s="31">
        <f>SUM(Y179:Y185)</f>
        <v>1913.3</v>
      </c>
      <c r="Z178" s="43">
        <f>Y178+X178+G178+F178</f>
        <v>4861.7769199999993</v>
      </c>
      <c r="AA178" s="55" t="s">
        <v>29</v>
      </c>
      <c r="AB178" s="2" t="s">
        <v>29</v>
      </c>
      <c r="AC178" s="2" t="s">
        <v>29</v>
      </c>
      <c r="AD178" s="2" t="s">
        <v>29</v>
      </c>
      <c r="AE178" s="2" t="s">
        <v>29</v>
      </c>
      <c r="AF178" s="2" t="s">
        <v>29</v>
      </c>
    </row>
    <row r="179" spans="1:32" ht="54" x14ac:dyDescent="0.25">
      <c r="A179" s="109"/>
      <c r="B179" s="24" t="s">
        <v>493</v>
      </c>
      <c r="C179" s="11" t="s">
        <v>494</v>
      </c>
      <c r="D179" s="12" t="s">
        <v>495</v>
      </c>
      <c r="E179" s="12" t="s">
        <v>0</v>
      </c>
      <c r="F179" s="14">
        <v>0</v>
      </c>
      <c r="G179" s="14">
        <v>22.39</v>
      </c>
      <c r="H179" s="12" t="s">
        <v>184</v>
      </c>
      <c r="I179" s="14">
        <v>0</v>
      </c>
      <c r="J179" s="14">
        <v>169.4</v>
      </c>
      <c r="K179" s="14">
        <v>0</v>
      </c>
      <c r="L179" s="14">
        <v>0</v>
      </c>
      <c r="M179" s="14">
        <v>0</v>
      </c>
      <c r="N179" s="14">
        <v>0</v>
      </c>
      <c r="O179" s="14">
        <f t="shared" ref="O179" si="158">I179+K179+L179+N179+M179</f>
        <v>0</v>
      </c>
      <c r="P179" s="14">
        <f t="shared" ref="P179" si="159">J179+K179+L179+M179+N179+O179</f>
        <v>169.4</v>
      </c>
      <c r="Q179" s="14">
        <v>169.4</v>
      </c>
      <c r="R179" s="14">
        <v>0</v>
      </c>
      <c r="S179" s="14">
        <v>0</v>
      </c>
      <c r="T179" s="14">
        <v>0</v>
      </c>
      <c r="U179" s="14">
        <v>0</v>
      </c>
      <c r="V179" s="14">
        <f t="shared" si="147"/>
        <v>169.4</v>
      </c>
      <c r="W179" s="14">
        <v>169.4</v>
      </c>
      <c r="X179" s="29">
        <f t="shared" si="142"/>
        <v>338.8</v>
      </c>
      <c r="Y179" s="14">
        <f>169.4*2</f>
        <v>338.8</v>
      </c>
      <c r="Z179" s="29">
        <f t="shared" si="150"/>
        <v>699.99</v>
      </c>
      <c r="AA179" s="13">
        <v>960</v>
      </c>
      <c r="AB179" s="12" t="s">
        <v>51</v>
      </c>
      <c r="AC179" s="11" t="s">
        <v>25</v>
      </c>
      <c r="AD179" s="11" t="s">
        <v>29</v>
      </c>
      <c r="AE179" s="11" t="s">
        <v>531</v>
      </c>
      <c r="AF179" s="11" t="s">
        <v>715</v>
      </c>
    </row>
    <row r="180" spans="1:32" ht="75.599999999999994" x14ac:dyDescent="0.25">
      <c r="A180" s="109"/>
      <c r="B180" s="24" t="s">
        <v>496</v>
      </c>
      <c r="C180" s="11" t="s">
        <v>497</v>
      </c>
      <c r="D180" s="12" t="s">
        <v>498</v>
      </c>
      <c r="E180" s="12" t="s">
        <v>0</v>
      </c>
      <c r="F180" s="14">
        <v>0</v>
      </c>
      <c r="G180" s="14">
        <v>0</v>
      </c>
      <c r="H180" s="12" t="s">
        <v>184</v>
      </c>
      <c r="I180" s="14">
        <v>162.18691999999999</v>
      </c>
      <c r="J180" s="14">
        <f>1385.52+162.18692</f>
        <v>1547.7069200000001</v>
      </c>
      <c r="K180" s="14">
        <v>0</v>
      </c>
      <c r="L180" s="14">
        <v>0</v>
      </c>
      <c r="M180" s="14">
        <v>0</v>
      </c>
      <c r="N180" s="14">
        <v>0</v>
      </c>
      <c r="O180" s="14">
        <f t="shared" ref="O180" si="160">I180+K180+L180+N180+M180</f>
        <v>162.18691999999999</v>
      </c>
      <c r="P180" s="14">
        <f t="shared" ref="P180" si="161">J180+K180+L180+M180+N180+O180</f>
        <v>1709.8938400000002</v>
      </c>
      <c r="Q180" s="14">
        <v>0</v>
      </c>
      <c r="R180" s="14">
        <v>0</v>
      </c>
      <c r="S180" s="14">
        <v>0</v>
      </c>
      <c r="T180" s="14">
        <v>0</v>
      </c>
      <c r="U180" s="14">
        <v>0</v>
      </c>
      <c r="V180" s="14">
        <f t="shared" si="147"/>
        <v>0</v>
      </c>
      <c r="W180" s="14">
        <v>0</v>
      </c>
      <c r="X180" s="29">
        <f t="shared" si="142"/>
        <v>162.18691999999999</v>
      </c>
      <c r="Y180" s="14">
        <v>0</v>
      </c>
      <c r="Z180" s="29">
        <f t="shared" si="150"/>
        <v>162.18691999999999</v>
      </c>
      <c r="AA180" s="13">
        <v>600</v>
      </c>
      <c r="AB180" s="12"/>
      <c r="AC180" s="11" t="s">
        <v>812</v>
      </c>
      <c r="AD180" s="11" t="s">
        <v>29</v>
      </c>
      <c r="AE180" s="11" t="s">
        <v>57</v>
      </c>
      <c r="AF180" s="11" t="s">
        <v>813</v>
      </c>
    </row>
    <row r="181" spans="1:32" ht="75.599999999999994" x14ac:dyDescent="0.25">
      <c r="A181" s="109"/>
      <c r="B181" s="24" t="s">
        <v>499</v>
      </c>
      <c r="C181" s="11" t="s">
        <v>500</v>
      </c>
      <c r="D181" s="12" t="s">
        <v>498</v>
      </c>
      <c r="E181" s="12" t="s">
        <v>0</v>
      </c>
      <c r="F181" s="14">
        <v>0</v>
      </c>
      <c r="G181" s="14">
        <v>0</v>
      </c>
      <c r="H181" s="12" t="s">
        <v>184</v>
      </c>
      <c r="I181" s="14">
        <v>0</v>
      </c>
      <c r="J181" s="14">
        <v>61.48</v>
      </c>
      <c r="K181" s="14">
        <v>0</v>
      </c>
      <c r="L181" s="14">
        <v>0</v>
      </c>
      <c r="M181" s="14">
        <v>0</v>
      </c>
      <c r="N181" s="14">
        <v>0</v>
      </c>
      <c r="O181" s="14">
        <f t="shared" ref="O181:O183" si="162">I181+K181+L181+N181+M181</f>
        <v>0</v>
      </c>
      <c r="P181" s="14">
        <f t="shared" ref="P181:P183" si="163">J181+K181+L181+M181+N181+O181</f>
        <v>61.48</v>
      </c>
      <c r="Q181" s="14">
        <v>0</v>
      </c>
      <c r="R181" s="14">
        <v>0</v>
      </c>
      <c r="S181" s="14">
        <v>0</v>
      </c>
      <c r="T181" s="14">
        <v>0</v>
      </c>
      <c r="U181" s="14">
        <v>0</v>
      </c>
      <c r="V181" s="14">
        <f t="shared" si="147"/>
        <v>0</v>
      </c>
      <c r="W181" s="14">
        <v>0</v>
      </c>
      <c r="X181" s="29">
        <f t="shared" si="142"/>
        <v>0</v>
      </c>
      <c r="Y181" s="14">
        <v>0</v>
      </c>
      <c r="Z181" s="29">
        <f t="shared" si="150"/>
        <v>0</v>
      </c>
      <c r="AA181" s="13">
        <v>2000</v>
      </c>
      <c r="AB181" s="12" t="s">
        <v>51</v>
      </c>
      <c r="AC181" s="11" t="s">
        <v>735</v>
      </c>
      <c r="AD181" s="11" t="s">
        <v>501</v>
      </c>
      <c r="AE181" s="11" t="s">
        <v>57</v>
      </c>
      <c r="AF181" s="11" t="s">
        <v>716</v>
      </c>
    </row>
    <row r="182" spans="1:32" ht="32.4" x14ac:dyDescent="0.25">
      <c r="A182" s="109"/>
      <c r="B182" s="24" t="s">
        <v>502</v>
      </c>
      <c r="C182" s="11" t="s">
        <v>503</v>
      </c>
      <c r="D182" s="12" t="s">
        <v>504</v>
      </c>
      <c r="E182" s="12" t="s">
        <v>0</v>
      </c>
      <c r="F182" s="14">
        <v>0</v>
      </c>
      <c r="G182" s="14">
        <v>49.6</v>
      </c>
      <c r="H182" s="12" t="s">
        <v>28</v>
      </c>
      <c r="I182" s="14">
        <v>0</v>
      </c>
      <c r="J182" s="14">
        <v>0</v>
      </c>
      <c r="K182" s="14">
        <v>0</v>
      </c>
      <c r="L182" s="14">
        <v>0</v>
      </c>
      <c r="M182" s="14">
        <v>0</v>
      </c>
      <c r="N182" s="14">
        <v>0</v>
      </c>
      <c r="O182" s="14">
        <f t="shared" si="162"/>
        <v>0</v>
      </c>
      <c r="P182" s="14">
        <f t="shared" si="163"/>
        <v>0</v>
      </c>
      <c r="Q182" s="14">
        <v>0</v>
      </c>
      <c r="R182" s="14">
        <v>0</v>
      </c>
      <c r="S182" s="14">
        <v>0</v>
      </c>
      <c r="T182" s="14">
        <v>0</v>
      </c>
      <c r="U182" s="14">
        <v>0</v>
      </c>
      <c r="V182" s="14">
        <f t="shared" si="147"/>
        <v>0</v>
      </c>
      <c r="W182" s="14">
        <v>0</v>
      </c>
      <c r="X182" s="29">
        <f t="shared" si="142"/>
        <v>0</v>
      </c>
      <c r="Y182" s="14">
        <v>0</v>
      </c>
      <c r="Z182" s="29">
        <f t="shared" si="150"/>
        <v>49.6</v>
      </c>
      <c r="AA182" s="13">
        <v>420</v>
      </c>
      <c r="AB182" s="12" t="s">
        <v>0</v>
      </c>
      <c r="AC182" s="11" t="s">
        <v>722</v>
      </c>
      <c r="AD182" s="11" t="s">
        <v>29</v>
      </c>
      <c r="AE182" s="11" t="s">
        <v>814</v>
      </c>
      <c r="AF182" s="11" t="s">
        <v>717</v>
      </c>
    </row>
    <row r="183" spans="1:32" ht="86.4" x14ac:dyDescent="0.25">
      <c r="A183" s="109"/>
      <c r="B183" s="24" t="s">
        <v>505</v>
      </c>
      <c r="C183" s="11" t="s">
        <v>506</v>
      </c>
      <c r="D183" s="12" t="s">
        <v>507</v>
      </c>
      <c r="E183" s="12" t="s">
        <v>0</v>
      </c>
      <c r="F183" s="14">
        <v>0</v>
      </c>
      <c r="G183" s="14">
        <v>0</v>
      </c>
      <c r="H183" s="12" t="s">
        <v>184</v>
      </c>
      <c r="I183" s="14">
        <v>0</v>
      </c>
      <c r="J183" s="14">
        <v>0</v>
      </c>
      <c r="K183" s="14">
        <v>0</v>
      </c>
      <c r="L183" s="14">
        <v>0</v>
      </c>
      <c r="M183" s="14">
        <v>0</v>
      </c>
      <c r="N183" s="14">
        <v>0</v>
      </c>
      <c r="O183" s="14">
        <f t="shared" si="162"/>
        <v>0</v>
      </c>
      <c r="P183" s="14">
        <f t="shared" si="163"/>
        <v>0</v>
      </c>
      <c r="Q183" s="14">
        <v>0</v>
      </c>
      <c r="R183" s="14">
        <v>0</v>
      </c>
      <c r="S183" s="14">
        <v>0</v>
      </c>
      <c r="T183" s="14">
        <v>0</v>
      </c>
      <c r="U183" s="14">
        <v>0</v>
      </c>
      <c r="V183" s="14">
        <f t="shared" si="147"/>
        <v>0</v>
      </c>
      <c r="W183" s="14">
        <v>0</v>
      </c>
      <c r="X183" s="29">
        <f t="shared" si="142"/>
        <v>0</v>
      </c>
      <c r="Y183" s="14">
        <v>0</v>
      </c>
      <c r="Z183" s="29">
        <f t="shared" si="150"/>
        <v>0</v>
      </c>
      <c r="AA183" s="13">
        <v>360</v>
      </c>
      <c r="AB183" s="12" t="s">
        <v>51</v>
      </c>
      <c r="AC183" s="11" t="s">
        <v>508</v>
      </c>
      <c r="AD183" s="11" t="s">
        <v>509</v>
      </c>
      <c r="AE183" s="11" t="s">
        <v>402</v>
      </c>
      <c r="AF183" s="11" t="s">
        <v>718</v>
      </c>
    </row>
    <row r="184" spans="1:32" ht="32.4" x14ac:dyDescent="0.25">
      <c r="A184" s="109"/>
      <c r="B184" s="24" t="s">
        <v>510</v>
      </c>
      <c r="C184" s="11" t="s">
        <v>511</v>
      </c>
      <c r="D184" s="12" t="s">
        <v>512</v>
      </c>
      <c r="E184" s="12" t="s">
        <v>0</v>
      </c>
      <c r="F184" s="14">
        <v>0</v>
      </c>
      <c r="G184" s="14">
        <v>0</v>
      </c>
      <c r="H184" s="12" t="s">
        <v>28</v>
      </c>
      <c r="I184" s="14">
        <v>0</v>
      </c>
      <c r="J184" s="14">
        <v>0</v>
      </c>
      <c r="K184" s="14">
        <v>0</v>
      </c>
      <c r="L184" s="14">
        <v>0</v>
      </c>
      <c r="M184" s="14">
        <v>0</v>
      </c>
      <c r="N184" s="14">
        <v>0</v>
      </c>
      <c r="O184" s="14">
        <f>I184+K184+L184+N184+M184</f>
        <v>0</v>
      </c>
      <c r="P184" s="14">
        <f>J184+K184+L184+M184+N184+O184</f>
        <v>0</v>
      </c>
      <c r="Q184" s="14">
        <v>0</v>
      </c>
      <c r="R184" s="14">
        <v>0</v>
      </c>
      <c r="S184" s="14">
        <v>0</v>
      </c>
      <c r="T184" s="14">
        <v>0</v>
      </c>
      <c r="U184" s="14">
        <v>0</v>
      </c>
      <c r="V184" s="14">
        <f t="shared" si="147"/>
        <v>0</v>
      </c>
      <c r="W184" s="14">
        <v>0</v>
      </c>
      <c r="X184" s="29">
        <f t="shared" si="142"/>
        <v>0</v>
      </c>
      <c r="Y184" s="14">
        <v>0</v>
      </c>
      <c r="Z184" s="29">
        <f t="shared" si="150"/>
        <v>0</v>
      </c>
      <c r="AA184" s="13">
        <v>2400</v>
      </c>
      <c r="AB184" s="12" t="s">
        <v>51</v>
      </c>
      <c r="AC184" s="11" t="s">
        <v>513</v>
      </c>
      <c r="AD184" s="11" t="s">
        <v>29</v>
      </c>
      <c r="AE184" s="11" t="s">
        <v>402</v>
      </c>
      <c r="AF184" s="11" t="s">
        <v>719</v>
      </c>
    </row>
    <row r="185" spans="1:32" ht="280.8" x14ac:dyDescent="0.25">
      <c r="A185" s="109"/>
      <c r="B185" s="63" t="s">
        <v>624</v>
      </c>
      <c r="C185" s="11" t="s">
        <v>625</v>
      </c>
      <c r="D185" s="12" t="s">
        <v>626</v>
      </c>
      <c r="E185" s="12" t="s">
        <v>51</v>
      </c>
      <c r="F185" s="14">
        <v>0</v>
      </c>
      <c r="G185" s="14">
        <v>0</v>
      </c>
      <c r="H185" s="12" t="s">
        <v>28</v>
      </c>
      <c r="I185" s="14">
        <v>0</v>
      </c>
      <c r="J185" s="14">
        <v>0</v>
      </c>
      <c r="K185" s="14">
        <v>0</v>
      </c>
      <c r="L185" s="14">
        <v>0</v>
      </c>
      <c r="M185" s="14">
        <v>0</v>
      </c>
      <c r="N185" s="14">
        <v>400</v>
      </c>
      <c r="O185" s="14">
        <f>I185+K185+L185+M185+N185</f>
        <v>400</v>
      </c>
      <c r="P185" s="14">
        <f>J185+K185+L185+M185+N185</f>
        <v>400</v>
      </c>
      <c r="Q185" s="14">
        <v>0</v>
      </c>
      <c r="R185" s="14">
        <v>0</v>
      </c>
      <c r="S185" s="14">
        <v>790.4</v>
      </c>
      <c r="T185" s="14">
        <v>0</v>
      </c>
      <c r="U185" s="14">
        <v>197.6</v>
      </c>
      <c r="V185" s="14">
        <f t="shared" si="147"/>
        <v>988</v>
      </c>
      <c r="W185" s="14">
        <v>987.5</v>
      </c>
      <c r="X185" s="29">
        <f t="shared" si="142"/>
        <v>2375.5</v>
      </c>
      <c r="Y185" s="14">
        <v>1574.5</v>
      </c>
      <c r="Z185" s="29">
        <f t="shared" si="150"/>
        <v>3950</v>
      </c>
      <c r="AA185" s="13">
        <v>3950</v>
      </c>
      <c r="AB185" s="12" t="s">
        <v>0</v>
      </c>
      <c r="AC185" s="11" t="s">
        <v>815</v>
      </c>
      <c r="AD185" s="11" t="s">
        <v>627</v>
      </c>
      <c r="AE185" s="11" t="s">
        <v>628</v>
      </c>
      <c r="AF185" s="11" t="s">
        <v>720</v>
      </c>
    </row>
    <row r="186" spans="1:32" ht="25.2" customHeight="1" x14ac:dyDescent="0.25">
      <c r="A186" s="109"/>
      <c r="B186" s="103" t="s">
        <v>165</v>
      </c>
      <c r="C186" s="103"/>
      <c r="D186" s="2" t="s">
        <v>164</v>
      </c>
      <c r="E186" s="27" t="s">
        <v>29</v>
      </c>
      <c r="F186" s="31">
        <f>SUM(F187)</f>
        <v>0</v>
      </c>
      <c r="G186" s="31">
        <f>SUM(G187)</f>
        <v>0</v>
      </c>
      <c r="H186" s="2" t="s">
        <v>29</v>
      </c>
      <c r="I186" s="31">
        <f>SUM(I187)</f>
        <v>69.819999999999993</v>
      </c>
      <c r="J186" s="31">
        <f t="shared" ref="J186:N186" si="164">SUM(J187)</f>
        <v>69.819999999999993</v>
      </c>
      <c r="K186" s="31">
        <f t="shared" si="164"/>
        <v>0</v>
      </c>
      <c r="L186" s="31">
        <f t="shared" si="164"/>
        <v>0</v>
      </c>
      <c r="M186" s="31">
        <f t="shared" si="164"/>
        <v>0</v>
      </c>
      <c r="N186" s="31">
        <f t="shared" si="164"/>
        <v>0</v>
      </c>
      <c r="O186" s="35">
        <f>I186+K186+L186+M186+N186</f>
        <v>69.819999999999993</v>
      </c>
      <c r="P186" s="35">
        <f>J186+K186+L186+M186+N186</f>
        <v>69.819999999999993</v>
      </c>
      <c r="Q186" s="31">
        <f>SUM(Q187)</f>
        <v>69.819999999999993</v>
      </c>
      <c r="R186" s="31">
        <f>SUM(R187)</f>
        <v>0</v>
      </c>
      <c r="S186" s="31">
        <f>SUM(S187)</f>
        <v>0</v>
      </c>
      <c r="T186" s="31">
        <f>SUM(T187)</f>
        <v>0</v>
      </c>
      <c r="U186" s="31">
        <f>SUM(U187)</f>
        <v>0</v>
      </c>
      <c r="V186" s="35">
        <f t="shared" si="147"/>
        <v>69.819999999999993</v>
      </c>
      <c r="W186" s="31">
        <f>SUM(W187)</f>
        <v>69.819999999999993</v>
      </c>
      <c r="X186" s="43">
        <f t="shared" si="142"/>
        <v>209.45999999999998</v>
      </c>
      <c r="Y186" s="31">
        <f>SUM(Y187)</f>
        <v>139.63999999999999</v>
      </c>
      <c r="Z186" s="43">
        <f t="shared" si="150"/>
        <v>349.09999999999997</v>
      </c>
      <c r="AA186" s="55" t="s">
        <v>29</v>
      </c>
      <c r="AB186" s="2" t="s">
        <v>29</v>
      </c>
      <c r="AC186" s="2" t="s">
        <v>29</v>
      </c>
      <c r="AD186" s="2" t="s">
        <v>29</v>
      </c>
      <c r="AE186" s="2" t="s">
        <v>29</v>
      </c>
      <c r="AF186" s="2" t="s">
        <v>29</v>
      </c>
    </row>
    <row r="187" spans="1:32" ht="32.4" x14ac:dyDescent="0.25">
      <c r="A187" s="109"/>
      <c r="B187" s="24" t="s">
        <v>515</v>
      </c>
      <c r="C187" s="11" t="s">
        <v>516</v>
      </c>
      <c r="D187" s="12" t="s">
        <v>163</v>
      </c>
      <c r="E187" s="12" t="s">
        <v>51</v>
      </c>
      <c r="F187" s="14">
        <v>0</v>
      </c>
      <c r="G187" s="14">
        <v>0</v>
      </c>
      <c r="H187" s="12" t="s">
        <v>28</v>
      </c>
      <c r="I187" s="14">
        <v>69.819999999999993</v>
      </c>
      <c r="J187" s="14">
        <v>69.819999999999993</v>
      </c>
      <c r="K187" s="14">
        <v>0</v>
      </c>
      <c r="L187" s="14">
        <v>0</v>
      </c>
      <c r="M187" s="14">
        <v>0</v>
      </c>
      <c r="N187" s="14">
        <v>0</v>
      </c>
      <c r="O187" s="14">
        <f>I187+K187+L187+M187+N187</f>
        <v>69.819999999999993</v>
      </c>
      <c r="P187" s="14">
        <f>J187+K187+L187+M187+N187</f>
        <v>69.819999999999993</v>
      </c>
      <c r="Q187" s="14">
        <v>69.819999999999993</v>
      </c>
      <c r="R187" s="14">
        <v>0</v>
      </c>
      <c r="S187" s="14">
        <v>0</v>
      </c>
      <c r="T187" s="14">
        <v>0</v>
      </c>
      <c r="U187" s="14">
        <v>0</v>
      </c>
      <c r="V187" s="14">
        <f t="shared" si="147"/>
        <v>69.819999999999993</v>
      </c>
      <c r="W187" s="14">
        <v>69.819999999999993</v>
      </c>
      <c r="X187" s="29">
        <f t="shared" si="142"/>
        <v>209.45999999999998</v>
      </c>
      <c r="Y187" s="14">
        <v>139.63999999999999</v>
      </c>
      <c r="Z187" s="29">
        <f t="shared" si="150"/>
        <v>349.09999999999997</v>
      </c>
      <c r="AA187" s="13">
        <f>69.82*5</f>
        <v>349.09999999999997</v>
      </c>
      <c r="AB187" s="12" t="s">
        <v>51</v>
      </c>
      <c r="AC187" s="11" t="s">
        <v>517</v>
      </c>
      <c r="AD187" s="11" t="s">
        <v>518</v>
      </c>
      <c r="AE187" s="11" t="s">
        <v>302</v>
      </c>
      <c r="AF187" s="11" t="s">
        <v>721</v>
      </c>
    </row>
    <row r="188" spans="1:32" ht="12.75" customHeight="1" x14ac:dyDescent="0.25">
      <c r="A188" s="106" t="s">
        <v>166</v>
      </c>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row>
  </sheetData>
  <mergeCells count="73">
    <mergeCell ref="I3:P3"/>
    <mergeCell ref="I4:P4"/>
    <mergeCell ref="I5:J5"/>
    <mergeCell ref="K5:K6"/>
    <mergeCell ref="L5:L6"/>
    <mergeCell ref="M5:M6"/>
    <mergeCell ref="A103:A113"/>
    <mergeCell ref="B111:C111"/>
    <mergeCell ref="B114:C114"/>
    <mergeCell ref="N5:N6"/>
    <mergeCell ref="O5:P5"/>
    <mergeCell ref="B3:B6"/>
    <mergeCell ref="C3:C6"/>
    <mergeCell ref="E3:E6"/>
    <mergeCell ref="G3:G6"/>
    <mergeCell ref="A3:A7"/>
    <mergeCell ref="D3:D6"/>
    <mergeCell ref="A68:A102"/>
    <mergeCell ref="B7:C7"/>
    <mergeCell ref="B8:C8"/>
    <mergeCell ref="B9:C9"/>
    <mergeCell ref="B31:C31"/>
    <mergeCell ref="B115:C115"/>
    <mergeCell ref="B123:C123"/>
    <mergeCell ref="B128:C128"/>
    <mergeCell ref="B98:C98"/>
    <mergeCell ref="B101:C101"/>
    <mergeCell ref="B103:C103"/>
    <mergeCell ref="B104:C104"/>
    <mergeCell ref="B108:C108"/>
    <mergeCell ref="A188:AF188"/>
    <mergeCell ref="A164:A176"/>
    <mergeCell ref="A139:A163"/>
    <mergeCell ref="B131:C131"/>
    <mergeCell ref="A177:A187"/>
    <mergeCell ref="A114:A138"/>
    <mergeCell ref="B172:C172"/>
    <mergeCell ref="B177:C177"/>
    <mergeCell ref="B178:C178"/>
    <mergeCell ref="B186:C186"/>
    <mergeCell ref="B165:C165"/>
    <mergeCell ref="B139:C139"/>
    <mergeCell ref="B140:C140"/>
    <mergeCell ref="B164:C164"/>
    <mergeCell ref="B170:C170"/>
    <mergeCell ref="B134:C134"/>
    <mergeCell ref="B42:C42"/>
    <mergeCell ref="B62:C62"/>
    <mergeCell ref="B68:C68"/>
    <mergeCell ref="B69:C69"/>
    <mergeCell ref="A8:A67"/>
    <mergeCell ref="A1:AF1"/>
    <mergeCell ref="Q3:V3"/>
    <mergeCell ref="Q4:V4"/>
    <mergeCell ref="W3:W6"/>
    <mergeCell ref="AF3:AF6"/>
    <mergeCell ref="Z3:Z6"/>
    <mergeCell ref="AA3:AA6"/>
    <mergeCell ref="X3:X6"/>
    <mergeCell ref="AB3:AB6"/>
    <mergeCell ref="AC3:AC6"/>
    <mergeCell ref="AD3:AD6"/>
    <mergeCell ref="AE3:AE6"/>
    <mergeCell ref="Y3:Y6"/>
    <mergeCell ref="A2:AF2"/>
    <mergeCell ref="F3:F6"/>
    <mergeCell ref="H3:H6"/>
    <mergeCell ref="V5:V6"/>
    <mergeCell ref="Q5:Q6"/>
    <mergeCell ref="R5:R6"/>
    <mergeCell ref="S5:S6"/>
    <mergeCell ref="T5:T6"/>
    <mergeCell ref="U5:U6"/>
  </mergeCells>
  <pageMargins left="0.70866141732283472" right="0.70866141732283472" top="0.74803149606299213" bottom="0.74803149606299213" header="0.31496062992125984" footer="0.31496062992125984"/>
  <pageSetup paperSize="8" scale="54" fitToHeight="0" orientation="landscape" r:id="rId1"/>
  <ignoredErrors>
    <ignoredError sqref="O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IP_2025-2027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Sabīne Rozova</dc:creator>
  <cp:lastModifiedBy>Laura Paskalova</cp:lastModifiedBy>
  <cp:lastPrinted>2024-11-21T12:56:55Z</cp:lastPrinted>
  <dcterms:created xsi:type="dcterms:W3CDTF">2022-08-26T12:09:40Z</dcterms:created>
  <dcterms:modified xsi:type="dcterms:W3CDTF">2025-05-29T12:34:28Z</dcterms:modified>
</cp:coreProperties>
</file>